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12" yWindow="-48" windowWidth="11976" windowHeight="9840"/>
  </bookViews>
  <sheets>
    <sheet name="Summary" sheetId="5" r:id="rId1"/>
    <sheet name="FUTURES WKLY" sheetId="13" r:id="rId2"/>
    <sheet name="ASX WKLY" sheetId="8" r:id="rId3"/>
    <sheet name="S&amp;P500 WKLY " sheetId="12" r:id="rId4"/>
    <sheet name="LSE WKLY" sheetId="10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2" hidden="1">'ASX WKLY'!$A$7:$O$11</definedName>
    <definedName name="_xlnm._FilterDatabase" localSheetId="1" hidden="1">'FUTURES WKLY'!$A$7:$R$10</definedName>
    <definedName name="_xlnm._FilterDatabase" localSheetId="4" hidden="1">'LSE WKLY'!$A$7:$O$11</definedName>
    <definedName name="_xlnm._FilterDatabase" localSheetId="3" hidden="1">'S&amp;P500 WKLY '!$A$7:$O$10</definedName>
    <definedName name="Z_A7296B6C_B361_4C91_913A_AEEA647C891F_.wvu.FilterData" localSheetId="2" hidden="1">'ASX WKLY'!$A$7:$O$11</definedName>
    <definedName name="Z_A7296B6C_B361_4C91_913A_AEEA647C891F_.wvu.FilterData" localSheetId="1" hidden="1">'FUTURES WKLY'!$A$7:$R$10</definedName>
    <definedName name="Z_A7296B6C_B361_4C91_913A_AEEA647C891F_.wvu.FilterData" localSheetId="4" hidden="1">'LSE WKLY'!$A$7:$O$11</definedName>
    <definedName name="Z_A7296B6C_B361_4C91_913A_AEEA647C891F_.wvu.FilterData" localSheetId="3" hidden="1">'S&amp;P500 WKLY '!$A$7:$O$10</definedName>
  </definedNames>
  <calcPr calcId="124519" concurrentCalc="0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6" i="12"/>
  <c r="G36"/>
  <c r="L36"/>
  <c r="N36"/>
  <c r="K35"/>
  <c r="G35"/>
  <c r="L35"/>
  <c r="N35"/>
  <c r="N15" i="13"/>
  <c r="Q15"/>
  <c r="N22" i="14"/>
  <c r="Q22"/>
  <c r="N21"/>
  <c r="Q21"/>
  <c r="N20"/>
  <c r="Q20"/>
  <c r="Q48"/>
  <c r="K29" i="12"/>
  <c r="G29"/>
  <c r="L29"/>
  <c r="N29"/>
  <c r="K34"/>
  <c r="G34"/>
  <c r="L34"/>
  <c r="N34"/>
  <c r="K33"/>
  <c r="G33"/>
  <c r="L33"/>
  <c r="N33"/>
  <c r="K32"/>
  <c r="G32"/>
  <c r="L32"/>
  <c r="N32"/>
  <c r="K31"/>
  <c r="G31"/>
  <c r="L31"/>
  <c r="N31"/>
  <c r="K30"/>
  <c r="G30"/>
  <c r="L30"/>
  <c r="N30"/>
  <c r="K37" i="10"/>
  <c r="G37"/>
  <c r="N37"/>
  <c r="L37"/>
  <c r="K36"/>
  <c r="G36"/>
  <c r="N36"/>
  <c r="L36"/>
  <c r="K22" i="8"/>
  <c r="G22"/>
  <c r="L22"/>
  <c r="N22"/>
  <c r="N14" i="13"/>
  <c r="Q14"/>
  <c r="N19" i="14"/>
  <c r="Q19"/>
  <c r="N18"/>
  <c r="Q18"/>
  <c r="N17"/>
  <c r="Q17"/>
  <c r="N16"/>
  <c r="Q16"/>
  <c r="N15"/>
  <c r="Q15"/>
  <c r="N14"/>
  <c r="Q14"/>
  <c r="N36"/>
  <c r="Q36"/>
  <c r="Q25" l="1"/>
  <c r="N6"/>
  <c r="N30"/>
  <c r="A4"/>
  <c r="J14" i="15"/>
  <c r="L14"/>
  <c r="O14"/>
  <c r="L13"/>
  <c r="O13"/>
  <c r="O21"/>
  <c r="L6"/>
  <c r="O44"/>
  <c r="L26"/>
  <c r="A4"/>
  <c r="D15" i="5"/>
  <c r="J10" i="15"/>
  <c r="L11"/>
  <c r="O11"/>
  <c r="L10"/>
  <c r="O10"/>
  <c r="G39" i="8"/>
  <c r="K39"/>
  <c r="L39"/>
  <c r="N39"/>
  <c r="K40"/>
  <c r="G40"/>
  <c r="L40"/>
  <c r="N40"/>
  <c r="K41"/>
  <c r="G41"/>
  <c r="L41"/>
  <c r="N41"/>
  <c r="G42"/>
  <c r="K42"/>
  <c r="L42"/>
  <c r="N42"/>
  <c r="K43"/>
  <c r="G43"/>
  <c r="L43"/>
  <c r="N43"/>
  <c r="K44"/>
  <c r="G44"/>
  <c r="L44"/>
  <c r="N44"/>
  <c r="G45"/>
  <c r="K45"/>
  <c r="L45"/>
  <c r="N45"/>
  <c r="G46"/>
  <c r="K46"/>
  <c r="L46"/>
  <c r="N46"/>
  <c r="G47"/>
  <c r="K47"/>
  <c r="L47"/>
  <c r="N47"/>
  <c r="G48"/>
  <c r="K48"/>
  <c r="L48"/>
  <c r="N48"/>
  <c r="G49"/>
  <c r="K49"/>
  <c r="L49"/>
  <c r="N49"/>
  <c r="K50"/>
  <c r="G50"/>
  <c r="L50"/>
  <c r="N50"/>
  <c r="K51"/>
  <c r="G51"/>
  <c r="L51"/>
  <c r="N51"/>
  <c r="K52"/>
  <c r="G52"/>
  <c r="L52"/>
  <c r="N52"/>
  <c r="G53"/>
  <c r="K53"/>
  <c r="L53"/>
  <c r="N53"/>
  <c r="K54"/>
  <c r="G54"/>
  <c r="L54"/>
  <c r="N54"/>
  <c r="K55"/>
  <c r="G55"/>
  <c r="L55"/>
  <c r="N55"/>
  <c r="K56"/>
  <c r="G56"/>
  <c r="L56"/>
  <c r="N56"/>
  <c r="K57"/>
  <c r="G57"/>
  <c r="L57"/>
  <c r="N57"/>
  <c r="K58"/>
  <c r="G58"/>
  <c r="L58"/>
  <c r="N58"/>
  <c r="K59"/>
  <c r="G59"/>
  <c r="L59"/>
  <c r="N59"/>
  <c r="K60"/>
  <c r="G60"/>
  <c r="L60"/>
  <c r="N60"/>
  <c r="K61"/>
  <c r="G61"/>
  <c r="L61"/>
  <c r="N61"/>
  <c r="K62"/>
  <c r="G62"/>
  <c r="L62"/>
  <c r="N62"/>
  <c r="K63"/>
  <c r="G63"/>
  <c r="L63"/>
  <c r="N63"/>
  <c r="K64"/>
  <c r="G64"/>
  <c r="L64"/>
  <c r="N64"/>
  <c r="K65"/>
  <c r="G65"/>
  <c r="L65"/>
  <c r="N65"/>
  <c r="K66"/>
  <c r="G66"/>
  <c r="L66"/>
  <c r="N66"/>
  <c r="K67"/>
  <c r="G67"/>
  <c r="L67"/>
  <c r="N67"/>
  <c r="K68"/>
  <c r="G68"/>
  <c r="L68"/>
  <c r="N68"/>
  <c r="K69"/>
  <c r="G69"/>
  <c r="L69"/>
  <c r="N69"/>
  <c r="K70"/>
  <c r="G70"/>
  <c r="L70"/>
  <c r="N70"/>
  <c r="K71"/>
  <c r="G71"/>
  <c r="L71"/>
  <c r="N71"/>
  <c r="K72"/>
  <c r="G72"/>
  <c r="L72"/>
  <c r="N72"/>
  <c r="G73"/>
  <c r="K73"/>
  <c r="L73"/>
  <c r="N73"/>
  <c r="K74"/>
  <c r="G74"/>
  <c r="L74"/>
  <c r="N74"/>
  <c r="G75"/>
  <c r="K75"/>
  <c r="L75"/>
  <c r="N75"/>
  <c r="G76"/>
  <c r="K76"/>
  <c r="L76"/>
  <c r="N76"/>
  <c r="G77"/>
  <c r="K77"/>
  <c r="L77"/>
  <c r="N77"/>
  <c r="G78"/>
  <c r="K78"/>
  <c r="L78"/>
  <c r="N78"/>
  <c r="G79"/>
  <c r="K79"/>
  <c r="L79"/>
  <c r="N79"/>
  <c r="G80"/>
  <c r="K80"/>
  <c r="L80"/>
  <c r="N80"/>
  <c r="G81"/>
  <c r="K81"/>
  <c r="L81"/>
  <c r="N81"/>
  <c r="G82"/>
  <c r="K82"/>
  <c r="L82"/>
  <c r="N82"/>
  <c r="K83"/>
  <c r="G83"/>
  <c r="L83"/>
  <c r="N83"/>
  <c r="K84"/>
  <c r="G84"/>
  <c r="L84"/>
  <c r="N84"/>
  <c r="G85"/>
  <c r="K85"/>
  <c r="L85"/>
  <c r="N85"/>
  <c r="K86"/>
  <c r="G86"/>
  <c r="L86"/>
  <c r="N86"/>
  <c r="K87"/>
  <c r="G87"/>
  <c r="L87"/>
  <c r="N87"/>
  <c r="K88"/>
  <c r="G88"/>
  <c r="L88"/>
  <c r="N88"/>
  <c r="K89"/>
  <c r="G89"/>
  <c r="L89"/>
  <c r="N89"/>
  <c r="K90"/>
  <c r="G90"/>
  <c r="L90"/>
  <c r="N90"/>
  <c r="G91"/>
  <c r="K91"/>
  <c r="L91"/>
  <c r="N91"/>
  <c r="K92"/>
  <c r="G92"/>
  <c r="L92"/>
  <c r="N92"/>
  <c r="K93"/>
  <c r="G93"/>
  <c r="L93"/>
  <c r="N93"/>
  <c r="G94"/>
  <c r="K94"/>
  <c r="L94"/>
  <c r="N94"/>
  <c r="K95"/>
  <c r="G95"/>
  <c r="L95"/>
  <c r="N95"/>
  <c r="K96"/>
  <c r="G96"/>
  <c r="L96"/>
  <c r="N96"/>
  <c r="K97"/>
  <c r="G97"/>
  <c r="L97"/>
  <c r="N97"/>
  <c r="K98"/>
  <c r="G98"/>
  <c r="L98"/>
  <c r="N98"/>
  <c r="K99"/>
  <c r="G99"/>
  <c r="L99"/>
  <c r="N99"/>
  <c r="K100"/>
  <c r="G100"/>
  <c r="L100"/>
  <c r="N100"/>
  <c r="K101"/>
  <c r="G101"/>
  <c r="L101"/>
  <c r="N101"/>
  <c r="K102"/>
  <c r="G102"/>
  <c r="L102"/>
  <c r="N102"/>
  <c r="K103"/>
  <c r="G103"/>
  <c r="L103"/>
  <c r="N103"/>
  <c r="K104"/>
  <c r="G104"/>
  <c r="L104"/>
  <c r="N104"/>
  <c r="G105"/>
  <c r="K105"/>
  <c r="L105"/>
  <c r="N105"/>
  <c r="K106"/>
  <c r="G106"/>
  <c r="L106"/>
  <c r="N106"/>
  <c r="K107"/>
  <c r="G107"/>
  <c r="L107"/>
  <c r="N107"/>
  <c r="K108"/>
  <c r="G108"/>
  <c r="L108"/>
  <c r="N108"/>
  <c r="K109"/>
  <c r="G109"/>
  <c r="L109"/>
  <c r="N109"/>
  <c r="G110"/>
  <c r="K110"/>
  <c r="L110"/>
  <c r="N110"/>
  <c r="K111"/>
  <c r="G111"/>
  <c r="L111"/>
  <c r="N111"/>
  <c r="K112"/>
  <c r="G112"/>
  <c r="L112"/>
  <c r="N112"/>
  <c r="K113"/>
  <c r="G113"/>
  <c r="L113"/>
  <c r="N113"/>
  <c r="K114"/>
  <c r="G114"/>
  <c r="L114"/>
  <c r="N114"/>
  <c r="K115"/>
  <c r="G115"/>
  <c r="L115"/>
  <c r="N115"/>
  <c r="K116"/>
  <c r="G116"/>
  <c r="L116"/>
  <c r="N116"/>
  <c r="K117"/>
  <c r="G117"/>
  <c r="L117"/>
  <c r="N117"/>
  <c r="G118"/>
  <c r="K118"/>
  <c r="L118"/>
  <c r="N118"/>
  <c r="K119"/>
  <c r="G119"/>
  <c r="L119"/>
  <c r="N119"/>
  <c r="G120"/>
  <c r="K120"/>
  <c r="L120"/>
  <c r="N120"/>
  <c r="K121"/>
  <c r="G121"/>
  <c r="L121"/>
  <c r="N121"/>
  <c r="K122"/>
  <c r="G122"/>
  <c r="L122"/>
  <c r="N122"/>
  <c r="K123"/>
  <c r="G123"/>
  <c r="L123"/>
  <c r="N123"/>
  <c r="K124"/>
  <c r="G124"/>
  <c r="L124"/>
  <c r="N124"/>
  <c r="G125"/>
  <c r="K125"/>
  <c r="L125"/>
  <c r="N125"/>
  <c r="G126"/>
  <c r="K126"/>
  <c r="L126"/>
  <c r="N126"/>
  <c r="K127"/>
  <c r="G127"/>
  <c r="L127"/>
  <c r="N127"/>
  <c r="K128"/>
  <c r="G128"/>
  <c r="L128"/>
  <c r="N128"/>
  <c r="G129"/>
  <c r="K129"/>
  <c r="L129"/>
  <c r="N129"/>
  <c r="G130"/>
  <c r="K130"/>
  <c r="L130"/>
  <c r="N130"/>
  <c r="K131"/>
  <c r="G131"/>
  <c r="L131"/>
  <c r="N131"/>
  <c r="G132"/>
  <c r="K132"/>
  <c r="L132"/>
  <c r="N132"/>
  <c r="G133"/>
  <c r="K133"/>
  <c r="L133"/>
  <c r="N133"/>
  <c r="G134"/>
  <c r="K134"/>
  <c r="L134"/>
  <c r="N134"/>
  <c r="G135"/>
  <c r="K135"/>
  <c r="L135"/>
  <c r="N135"/>
  <c r="G136"/>
  <c r="K136"/>
  <c r="L136"/>
  <c r="N136"/>
  <c r="G137"/>
  <c r="K137"/>
  <c r="L137"/>
  <c r="N137"/>
  <c r="G138"/>
  <c r="K138"/>
  <c r="L138"/>
  <c r="N138"/>
  <c r="K139"/>
  <c r="G139"/>
  <c r="L139"/>
  <c r="N139"/>
  <c r="K140"/>
  <c r="G140"/>
  <c r="L140"/>
  <c r="N140"/>
  <c r="G141"/>
  <c r="K141"/>
  <c r="L141"/>
  <c r="N141"/>
  <c r="K142"/>
  <c r="G142"/>
  <c r="L142"/>
  <c r="N142"/>
  <c r="G143"/>
  <c r="K143"/>
  <c r="L143"/>
  <c r="N143"/>
  <c r="G144"/>
  <c r="K144"/>
  <c r="L144"/>
  <c r="N144"/>
  <c r="G145"/>
  <c r="K145"/>
  <c r="L145"/>
  <c r="N145"/>
  <c r="K146"/>
  <c r="G146"/>
  <c r="L146"/>
  <c r="N146"/>
  <c r="G147"/>
  <c r="K147"/>
  <c r="L147"/>
  <c r="N147"/>
  <c r="G148"/>
  <c r="K148"/>
  <c r="L148"/>
  <c r="N148"/>
  <c r="G149"/>
  <c r="K149"/>
  <c r="L149"/>
  <c r="N149"/>
  <c r="G150"/>
  <c r="K150"/>
  <c r="L150"/>
  <c r="N150"/>
  <c r="G151"/>
  <c r="K151"/>
  <c r="L151"/>
  <c r="N151"/>
  <c r="G152"/>
  <c r="K152"/>
  <c r="L152"/>
  <c r="N152"/>
  <c r="K153"/>
  <c r="G153"/>
  <c r="L153"/>
  <c r="N153"/>
  <c r="G154"/>
  <c r="K154"/>
  <c r="L154"/>
  <c r="N154"/>
  <c r="G155"/>
  <c r="K155"/>
  <c r="L155"/>
  <c r="N155"/>
  <c r="G156"/>
  <c r="K156"/>
  <c r="L156"/>
  <c r="N156"/>
  <c r="K157"/>
  <c r="G157"/>
  <c r="L157"/>
  <c r="N157"/>
  <c r="G158"/>
  <c r="K158"/>
  <c r="L158"/>
  <c r="N158"/>
  <c r="K159"/>
  <c r="G159"/>
  <c r="L159"/>
  <c r="N159"/>
  <c r="G160"/>
  <c r="K160"/>
  <c r="L160"/>
  <c r="N160"/>
  <c r="K161"/>
  <c r="G161"/>
  <c r="L161"/>
  <c r="N161"/>
  <c r="K162"/>
  <c r="G162"/>
  <c r="L162"/>
  <c r="N162"/>
  <c r="K163"/>
  <c r="G163"/>
  <c r="L163"/>
  <c r="N163"/>
  <c r="K164"/>
  <c r="G164"/>
  <c r="L164"/>
  <c r="N164"/>
  <c r="K165"/>
  <c r="G165"/>
  <c r="L165"/>
  <c r="N165"/>
  <c r="K166"/>
  <c r="G166"/>
  <c r="L166"/>
  <c r="N166"/>
  <c r="K167"/>
  <c r="G167"/>
  <c r="L167"/>
  <c r="N167"/>
  <c r="G168"/>
  <c r="K168"/>
  <c r="L168"/>
  <c r="N168"/>
  <c r="G169"/>
  <c r="K169"/>
  <c r="L169"/>
  <c r="N169"/>
  <c r="G170"/>
  <c r="K170"/>
  <c r="L170"/>
  <c r="N170"/>
  <c r="G171"/>
  <c r="K171"/>
  <c r="L171"/>
  <c r="N171"/>
  <c r="G172"/>
  <c r="K172"/>
  <c r="L172"/>
  <c r="N172"/>
  <c r="G173"/>
  <c r="K173"/>
  <c r="L173"/>
  <c r="N173"/>
  <c r="G174"/>
  <c r="K174"/>
  <c r="L174"/>
  <c r="N174"/>
  <c r="G175"/>
  <c r="K175"/>
  <c r="L175"/>
  <c r="N175"/>
  <c r="G176"/>
  <c r="K176"/>
  <c r="L176"/>
  <c r="N176"/>
  <c r="G177"/>
  <c r="K177"/>
  <c r="L177"/>
  <c r="N177"/>
  <c r="G178"/>
  <c r="K178"/>
  <c r="L178"/>
  <c r="N178"/>
  <c r="K179"/>
  <c r="G179"/>
  <c r="L179"/>
  <c r="N179"/>
  <c r="G180"/>
  <c r="K180"/>
  <c r="L180"/>
  <c r="N180"/>
  <c r="G181"/>
  <c r="K181"/>
  <c r="L181"/>
  <c r="N181"/>
  <c r="G182"/>
  <c r="K182"/>
  <c r="L182"/>
  <c r="N182"/>
  <c r="G183"/>
  <c r="K183"/>
  <c r="L183"/>
  <c r="N183"/>
  <c r="K184"/>
  <c r="G184"/>
  <c r="L184"/>
  <c r="N184"/>
  <c r="K185"/>
  <c r="G185"/>
  <c r="L185"/>
  <c r="N185"/>
  <c r="K186"/>
  <c r="G186"/>
  <c r="L186"/>
  <c r="N186"/>
  <c r="K187"/>
  <c r="G187"/>
  <c r="L187"/>
  <c r="N187"/>
  <c r="K188"/>
  <c r="G188"/>
  <c r="L188"/>
  <c r="N188"/>
  <c r="K189"/>
  <c r="G189"/>
  <c r="L189"/>
  <c r="N189"/>
  <c r="G190"/>
  <c r="K190"/>
  <c r="L190"/>
  <c r="N190"/>
  <c r="G191"/>
  <c r="K191"/>
  <c r="L191"/>
  <c r="N191"/>
  <c r="K192"/>
  <c r="G192"/>
  <c r="L192"/>
  <c r="N192"/>
  <c r="K193"/>
  <c r="G193"/>
  <c r="L193"/>
  <c r="N193"/>
  <c r="G194"/>
  <c r="K194"/>
  <c r="L194"/>
  <c r="N194"/>
  <c r="G195"/>
  <c r="K195"/>
  <c r="L195"/>
  <c r="N195"/>
  <c r="G196"/>
  <c r="K196"/>
  <c r="L196"/>
  <c r="N196"/>
  <c r="G197"/>
  <c r="K197"/>
  <c r="L197"/>
  <c r="N197"/>
  <c r="G198"/>
  <c r="K198"/>
  <c r="L198"/>
  <c r="N198"/>
  <c r="K199"/>
  <c r="G199"/>
  <c r="L199"/>
  <c r="N199"/>
  <c r="K200"/>
  <c r="G200"/>
  <c r="L200"/>
  <c r="N200"/>
  <c r="G201"/>
  <c r="K201"/>
  <c r="L201"/>
  <c r="N201"/>
  <c r="G202"/>
  <c r="K202"/>
  <c r="L202"/>
  <c r="N202"/>
  <c r="G203"/>
  <c r="K203"/>
  <c r="L203"/>
  <c r="N203"/>
  <c r="G204"/>
  <c r="K204"/>
  <c r="L204"/>
  <c r="N204"/>
  <c r="G205"/>
  <c r="K205"/>
  <c r="L205"/>
  <c r="N205"/>
  <c r="G206"/>
  <c r="K206"/>
  <c r="L206"/>
  <c r="N206"/>
  <c r="G207"/>
  <c r="K207"/>
  <c r="L207"/>
  <c r="N207"/>
  <c r="G208"/>
  <c r="K208"/>
  <c r="L208"/>
  <c r="N208"/>
  <c r="G209"/>
  <c r="K209"/>
  <c r="L209"/>
  <c r="N209"/>
  <c r="G210"/>
  <c r="K210"/>
  <c r="L210"/>
  <c r="N210"/>
  <c r="G211"/>
  <c r="K211"/>
  <c r="L211"/>
  <c r="N211"/>
  <c r="G212"/>
  <c r="K212"/>
  <c r="L212"/>
  <c r="N212"/>
  <c r="G213"/>
  <c r="K213"/>
  <c r="L213"/>
  <c r="N213"/>
  <c r="K214"/>
  <c r="G214"/>
  <c r="L214"/>
  <c r="N214"/>
  <c r="K215"/>
  <c r="G215"/>
  <c r="L215"/>
  <c r="N215"/>
  <c r="K216"/>
  <c r="G216"/>
  <c r="L216"/>
  <c r="N216"/>
  <c r="G217"/>
  <c r="K217"/>
  <c r="L217"/>
  <c r="N217"/>
  <c r="K218"/>
  <c r="G218"/>
  <c r="L218"/>
  <c r="N218"/>
  <c r="K219"/>
  <c r="G219"/>
  <c r="L219"/>
  <c r="N219"/>
  <c r="K220"/>
  <c r="G220"/>
  <c r="L220"/>
  <c r="N220"/>
  <c r="G221"/>
  <c r="K221"/>
  <c r="L221"/>
  <c r="N221"/>
  <c r="G222"/>
  <c r="K222"/>
  <c r="L222"/>
  <c r="N222"/>
  <c r="G223"/>
  <c r="K223"/>
  <c r="L223"/>
  <c r="N223"/>
  <c r="K224"/>
  <c r="G224"/>
  <c r="L224"/>
  <c r="N224"/>
  <c r="K225"/>
  <c r="G225"/>
  <c r="L225"/>
  <c r="N225"/>
  <c r="K226"/>
  <c r="G226"/>
  <c r="L226"/>
  <c r="N226"/>
  <c r="K227"/>
  <c r="G227"/>
  <c r="L227"/>
  <c r="N227"/>
  <c r="K228"/>
  <c r="G228"/>
  <c r="L228"/>
  <c r="N228"/>
  <c r="G229"/>
  <c r="K229"/>
  <c r="L229"/>
  <c r="N229"/>
  <c r="K230"/>
  <c r="G230"/>
  <c r="L230"/>
  <c r="N230"/>
  <c r="K231"/>
  <c r="G231"/>
  <c r="L231"/>
  <c r="N231"/>
  <c r="K232"/>
  <c r="G232"/>
  <c r="L232"/>
  <c r="N232"/>
  <c r="K233"/>
  <c r="G233"/>
  <c r="L233"/>
  <c r="N233"/>
  <c r="K234"/>
  <c r="G234"/>
  <c r="L234"/>
  <c r="N234"/>
  <c r="K235"/>
  <c r="G235"/>
  <c r="L235"/>
  <c r="N235"/>
  <c r="K236"/>
  <c r="G236"/>
  <c r="L236"/>
  <c r="N236"/>
  <c r="K237"/>
  <c r="G237"/>
  <c r="L237"/>
  <c r="N237"/>
  <c r="K238"/>
  <c r="G238"/>
  <c r="L238"/>
  <c r="N238"/>
  <c r="K239"/>
  <c r="G239"/>
  <c r="L239"/>
  <c r="N239"/>
  <c r="K240"/>
  <c r="G240"/>
  <c r="L240"/>
  <c r="N240"/>
  <c r="K241"/>
  <c r="G241"/>
  <c r="L241"/>
  <c r="N241"/>
  <c r="K242"/>
  <c r="G242"/>
  <c r="L242"/>
  <c r="N242"/>
  <c r="K243"/>
  <c r="G243"/>
  <c r="L243"/>
  <c r="N243"/>
  <c r="G244"/>
  <c r="K244"/>
  <c r="L244"/>
  <c r="N244"/>
  <c r="K245"/>
  <c r="G245"/>
  <c r="L245"/>
  <c r="N245"/>
  <c r="K246"/>
  <c r="G246"/>
  <c r="L246"/>
  <c r="N246"/>
  <c r="K247"/>
  <c r="G247"/>
  <c r="L247"/>
  <c r="N247"/>
  <c r="K248"/>
  <c r="G248"/>
  <c r="L248"/>
  <c r="N248"/>
  <c r="K249"/>
  <c r="G249"/>
  <c r="L249"/>
  <c r="N249"/>
  <c r="K250"/>
  <c r="G250"/>
  <c r="L250"/>
  <c r="N250"/>
  <c r="G251"/>
  <c r="K251"/>
  <c r="L251"/>
  <c r="N251"/>
  <c r="N254"/>
  <c r="G60" i="12"/>
  <c r="K60"/>
  <c r="N60"/>
  <c r="D13" i="5"/>
  <c r="K34" i="8"/>
  <c r="K13"/>
  <c r="G13"/>
  <c r="L13"/>
  <c r="N13"/>
  <c r="K14"/>
  <c r="G14"/>
  <c r="L14"/>
  <c r="N14"/>
  <c r="K15"/>
  <c r="G15"/>
  <c r="L15"/>
  <c r="N15"/>
  <c r="K16"/>
  <c r="G16"/>
  <c r="L16"/>
  <c r="N16"/>
  <c r="K17"/>
  <c r="G17"/>
  <c r="L17"/>
  <c r="N17"/>
  <c r="K18"/>
  <c r="G18"/>
  <c r="L18"/>
  <c r="N18"/>
  <c r="K19"/>
  <c r="G19"/>
  <c r="L19"/>
  <c r="N19"/>
  <c r="K20"/>
  <c r="G20"/>
  <c r="L20"/>
  <c r="N20"/>
  <c r="K21"/>
  <c r="G21"/>
  <c r="L21"/>
  <c r="N21"/>
  <c r="N29"/>
  <c r="K6"/>
  <c r="A4"/>
  <c r="G49" i="12"/>
  <c r="K49"/>
  <c r="N49"/>
  <c r="G50"/>
  <c r="K50"/>
  <c r="N50"/>
  <c r="G51"/>
  <c r="K51"/>
  <c r="N51"/>
  <c r="G52"/>
  <c r="K52"/>
  <c r="N52"/>
  <c r="G53"/>
  <c r="K53"/>
  <c r="N53"/>
  <c r="G54"/>
  <c r="K54"/>
  <c r="N54"/>
  <c r="K55"/>
  <c r="G55"/>
  <c r="N55"/>
  <c r="K56"/>
  <c r="G56"/>
  <c r="N56"/>
  <c r="K57"/>
  <c r="G57"/>
  <c r="N57"/>
  <c r="K58"/>
  <c r="G58"/>
  <c r="N58"/>
  <c r="K59"/>
  <c r="G59"/>
  <c r="N59"/>
  <c r="K61"/>
  <c r="G61"/>
  <c r="N61"/>
  <c r="K62"/>
  <c r="G62"/>
  <c r="N62"/>
  <c r="K63"/>
  <c r="G63"/>
  <c r="N63"/>
  <c r="K64"/>
  <c r="G64"/>
  <c r="N64"/>
  <c r="K65"/>
  <c r="G65"/>
  <c r="N65"/>
  <c r="K66"/>
  <c r="G66"/>
  <c r="N66"/>
  <c r="K67"/>
  <c r="G67"/>
  <c r="N67"/>
  <c r="K68"/>
  <c r="G68"/>
  <c r="N68"/>
  <c r="K69"/>
  <c r="G69"/>
  <c r="N69"/>
  <c r="K70"/>
  <c r="G70"/>
  <c r="N70"/>
  <c r="K71"/>
  <c r="G71"/>
  <c r="N71"/>
  <c r="K72"/>
  <c r="G72"/>
  <c r="N72"/>
  <c r="K73"/>
  <c r="G73"/>
  <c r="N73"/>
  <c r="K74"/>
  <c r="G74"/>
  <c r="N74"/>
  <c r="K75"/>
  <c r="G75"/>
  <c r="N75"/>
  <c r="K76"/>
  <c r="G76"/>
  <c r="N76"/>
  <c r="K77"/>
  <c r="G77"/>
  <c r="N77"/>
  <c r="K78"/>
  <c r="G78"/>
  <c r="N78"/>
  <c r="K79"/>
  <c r="G79"/>
  <c r="N79"/>
  <c r="K80"/>
  <c r="G80"/>
  <c r="N80"/>
  <c r="G81"/>
  <c r="K81"/>
  <c r="N81"/>
  <c r="K82"/>
  <c r="G82"/>
  <c r="N82"/>
  <c r="K83"/>
  <c r="G83"/>
  <c r="N83"/>
  <c r="K84"/>
  <c r="G84"/>
  <c r="N84"/>
  <c r="K85"/>
  <c r="G85"/>
  <c r="N85"/>
  <c r="K86"/>
  <c r="G86"/>
  <c r="N86"/>
  <c r="K87"/>
  <c r="G87"/>
  <c r="N87"/>
  <c r="K88"/>
  <c r="G88"/>
  <c r="N88"/>
  <c r="K89"/>
  <c r="G89"/>
  <c r="N89"/>
  <c r="K90"/>
  <c r="G90"/>
  <c r="N90"/>
  <c r="K91"/>
  <c r="G91"/>
  <c r="N91"/>
  <c r="K92"/>
  <c r="G92"/>
  <c r="N92"/>
  <c r="K93"/>
  <c r="G93"/>
  <c r="N93"/>
  <c r="K94"/>
  <c r="G94"/>
  <c r="N94"/>
  <c r="K95"/>
  <c r="G95"/>
  <c r="N95"/>
  <c r="K96"/>
  <c r="G96"/>
  <c r="N96"/>
  <c r="K97"/>
  <c r="G97"/>
  <c r="N97"/>
  <c r="K98"/>
  <c r="G98"/>
  <c r="N98"/>
  <c r="K99"/>
  <c r="G99"/>
  <c r="N99"/>
  <c r="G100"/>
  <c r="K100"/>
  <c r="N100"/>
  <c r="G101"/>
  <c r="K101"/>
  <c r="N101"/>
  <c r="G102"/>
  <c r="K102"/>
  <c r="N102"/>
  <c r="K103"/>
  <c r="G103"/>
  <c r="N103"/>
  <c r="K104"/>
  <c r="G104"/>
  <c r="N104"/>
  <c r="G105"/>
  <c r="K105"/>
  <c r="N105"/>
  <c r="G106"/>
  <c r="K106"/>
  <c r="N106"/>
  <c r="G107"/>
  <c r="K107"/>
  <c r="N107"/>
  <c r="G108"/>
  <c r="K108"/>
  <c r="N108"/>
  <c r="K109"/>
  <c r="G109"/>
  <c r="N109"/>
  <c r="G110"/>
  <c r="K110"/>
  <c r="N110"/>
  <c r="G111"/>
  <c r="K111"/>
  <c r="N111"/>
  <c r="G112"/>
  <c r="K112"/>
  <c r="N112"/>
  <c r="G113"/>
  <c r="K113"/>
  <c r="N113"/>
  <c r="G114"/>
  <c r="K114"/>
  <c r="N114"/>
  <c r="G115"/>
  <c r="K115"/>
  <c r="N115"/>
  <c r="K116"/>
  <c r="G116"/>
  <c r="N116"/>
  <c r="G117"/>
  <c r="K117"/>
  <c r="N117"/>
  <c r="K118"/>
  <c r="G118"/>
  <c r="N118"/>
  <c r="G119"/>
  <c r="K119"/>
  <c r="N119"/>
  <c r="K120"/>
  <c r="G120"/>
  <c r="N120"/>
  <c r="G121"/>
  <c r="K121"/>
  <c r="N121"/>
  <c r="G122"/>
  <c r="K122"/>
  <c r="N122"/>
  <c r="K123"/>
  <c r="G123"/>
  <c r="N123"/>
  <c r="K124"/>
  <c r="G124"/>
  <c r="N124"/>
  <c r="K125"/>
  <c r="G125"/>
  <c r="N125"/>
  <c r="K126"/>
  <c r="G126"/>
  <c r="N126"/>
  <c r="K127"/>
  <c r="G127"/>
  <c r="N127"/>
  <c r="K128"/>
  <c r="G128"/>
  <c r="N128"/>
  <c r="K129"/>
  <c r="G129"/>
  <c r="N129"/>
  <c r="K130"/>
  <c r="G130"/>
  <c r="N130"/>
  <c r="K131"/>
  <c r="G131"/>
  <c r="N131"/>
  <c r="K132"/>
  <c r="G132"/>
  <c r="N132"/>
  <c r="K133"/>
  <c r="G133"/>
  <c r="N133"/>
  <c r="K134"/>
  <c r="G134"/>
  <c r="N134"/>
  <c r="K135"/>
  <c r="G135"/>
  <c r="N135"/>
  <c r="K136"/>
  <c r="G136"/>
  <c r="N136"/>
  <c r="K137"/>
  <c r="G137"/>
  <c r="N137"/>
  <c r="K138"/>
  <c r="G138"/>
  <c r="N138"/>
  <c r="K139"/>
  <c r="G139"/>
  <c r="N139"/>
  <c r="G140"/>
  <c r="K140"/>
  <c r="N140"/>
  <c r="K141"/>
  <c r="G141"/>
  <c r="N141"/>
  <c r="K142"/>
  <c r="G142"/>
  <c r="N142"/>
  <c r="K143"/>
  <c r="G143"/>
  <c r="N143"/>
  <c r="G144"/>
  <c r="K144"/>
  <c r="N144"/>
  <c r="K145"/>
  <c r="G145"/>
  <c r="N145"/>
  <c r="K146"/>
  <c r="G146"/>
  <c r="N146"/>
  <c r="K147"/>
  <c r="G147"/>
  <c r="N147"/>
  <c r="K148"/>
  <c r="G148"/>
  <c r="N148"/>
  <c r="K149"/>
  <c r="G149"/>
  <c r="N149"/>
  <c r="K150"/>
  <c r="G150"/>
  <c r="N150"/>
  <c r="K151"/>
  <c r="G151"/>
  <c r="N151"/>
  <c r="K152"/>
  <c r="G152"/>
  <c r="N152"/>
  <c r="K153"/>
  <c r="G153"/>
  <c r="N153"/>
  <c r="K154"/>
  <c r="G154"/>
  <c r="N154"/>
  <c r="K155"/>
  <c r="G155"/>
  <c r="N155"/>
  <c r="K156"/>
  <c r="G156"/>
  <c r="N156"/>
  <c r="K157"/>
  <c r="G157"/>
  <c r="N157"/>
  <c r="K158"/>
  <c r="G158"/>
  <c r="N158"/>
  <c r="K159"/>
  <c r="G159"/>
  <c r="N159"/>
  <c r="K160"/>
  <c r="G160"/>
  <c r="N160"/>
  <c r="K161"/>
  <c r="G161"/>
  <c r="N161"/>
  <c r="K162"/>
  <c r="G162"/>
  <c r="N162"/>
  <c r="K163"/>
  <c r="G163"/>
  <c r="N163"/>
  <c r="K164"/>
  <c r="G164"/>
  <c r="N164"/>
  <c r="G165"/>
  <c r="K165"/>
  <c r="N165"/>
  <c r="G166"/>
  <c r="K166"/>
  <c r="N166"/>
  <c r="G167"/>
  <c r="K167"/>
  <c r="N167"/>
  <c r="K168"/>
  <c r="G168"/>
  <c r="N168"/>
  <c r="K169"/>
  <c r="G169"/>
  <c r="N169"/>
  <c r="K170"/>
  <c r="G170"/>
  <c r="N170"/>
  <c r="N179"/>
  <c r="K13"/>
  <c r="G13"/>
  <c r="N13"/>
  <c r="K14"/>
  <c r="G14"/>
  <c r="N14"/>
  <c r="K15"/>
  <c r="G15"/>
  <c r="N15"/>
  <c r="K16"/>
  <c r="G16"/>
  <c r="N16"/>
  <c r="K17"/>
  <c r="G17"/>
  <c r="N17"/>
  <c r="K18"/>
  <c r="G18"/>
  <c r="N18"/>
  <c r="K19"/>
  <c r="G19"/>
  <c r="N19"/>
  <c r="K20"/>
  <c r="G20"/>
  <c r="N20"/>
  <c r="K21"/>
  <c r="G21"/>
  <c r="N21"/>
  <c r="K22"/>
  <c r="G22"/>
  <c r="N22"/>
  <c r="K23"/>
  <c r="G23"/>
  <c r="N23"/>
  <c r="K24"/>
  <c r="G24"/>
  <c r="N24"/>
  <c r="K25"/>
  <c r="G25"/>
  <c r="N25"/>
  <c r="K26"/>
  <c r="G26"/>
  <c r="N26"/>
  <c r="K27"/>
  <c r="G27"/>
  <c r="N27"/>
  <c r="K28"/>
  <c r="G28"/>
  <c r="N28"/>
  <c r="N39"/>
  <c r="K6"/>
  <c r="L59"/>
  <c r="N10" i="13"/>
  <c r="Q10"/>
  <c r="G52" i="10"/>
  <c r="K52"/>
  <c r="N52"/>
  <c r="G53"/>
  <c r="K53"/>
  <c r="N53"/>
  <c r="G54"/>
  <c r="K54"/>
  <c r="N54"/>
  <c r="G55"/>
  <c r="K55"/>
  <c r="N55"/>
  <c r="K56"/>
  <c r="G56"/>
  <c r="N56"/>
  <c r="K57"/>
  <c r="G57"/>
  <c r="N57"/>
  <c r="K58"/>
  <c r="G58"/>
  <c r="N58"/>
  <c r="G59"/>
  <c r="K59"/>
  <c r="N59"/>
  <c r="G60"/>
  <c r="K60"/>
  <c r="N60"/>
  <c r="K61"/>
  <c r="G61"/>
  <c r="N61"/>
  <c r="K62"/>
  <c r="G62"/>
  <c r="N62"/>
  <c r="K63"/>
  <c r="G63"/>
  <c r="N63"/>
  <c r="K64"/>
  <c r="G64"/>
  <c r="N64"/>
  <c r="K65"/>
  <c r="G65"/>
  <c r="N65"/>
  <c r="K66"/>
  <c r="G66"/>
  <c r="N66"/>
  <c r="K67"/>
  <c r="G67"/>
  <c r="N67"/>
  <c r="K68"/>
  <c r="G68"/>
  <c r="N68"/>
  <c r="K69"/>
  <c r="G69"/>
  <c r="N69"/>
  <c r="K70"/>
  <c r="G70"/>
  <c r="N70"/>
  <c r="K71"/>
  <c r="G71"/>
  <c r="N71"/>
  <c r="K72"/>
  <c r="G72"/>
  <c r="N72"/>
  <c r="K73"/>
  <c r="G73"/>
  <c r="N73"/>
  <c r="K74"/>
  <c r="G74"/>
  <c r="N74"/>
  <c r="K75"/>
  <c r="G75"/>
  <c r="N75"/>
  <c r="K76"/>
  <c r="G76"/>
  <c r="N76"/>
  <c r="K77"/>
  <c r="G77"/>
  <c r="N77"/>
  <c r="K78"/>
  <c r="G78"/>
  <c r="N78"/>
  <c r="K79"/>
  <c r="G79"/>
  <c r="N79"/>
  <c r="K80"/>
  <c r="G80"/>
  <c r="N80"/>
  <c r="K81"/>
  <c r="G81"/>
  <c r="N81"/>
  <c r="K82"/>
  <c r="G82"/>
  <c r="N82"/>
  <c r="K83"/>
  <c r="G83"/>
  <c r="N83"/>
  <c r="K84"/>
  <c r="G84"/>
  <c r="N84"/>
  <c r="K85"/>
  <c r="G85"/>
  <c r="N85"/>
  <c r="G86"/>
  <c r="K86"/>
  <c r="N86"/>
  <c r="K87"/>
  <c r="G87"/>
  <c r="N87"/>
  <c r="G88"/>
  <c r="K88"/>
  <c r="N88"/>
  <c r="G89"/>
  <c r="K89"/>
  <c r="N89"/>
  <c r="K90"/>
  <c r="G90"/>
  <c r="N90"/>
  <c r="G91"/>
  <c r="K91"/>
  <c r="N91"/>
  <c r="G92"/>
  <c r="K92"/>
  <c r="N92"/>
  <c r="K93"/>
  <c r="G93"/>
  <c r="N93"/>
  <c r="K94"/>
  <c r="G94"/>
  <c r="N94"/>
  <c r="K95"/>
  <c r="G95"/>
  <c r="N95"/>
  <c r="K96"/>
  <c r="G96"/>
  <c r="N96"/>
  <c r="K97"/>
  <c r="G97"/>
  <c r="N97"/>
  <c r="K98"/>
  <c r="G98"/>
  <c r="N98"/>
  <c r="K99"/>
  <c r="G99"/>
  <c r="N99"/>
  <c r="K100"/>
  <c r="G100"/>
  <c r="N100"/>
  <c r="K101"/>
  <c r="G101"/>
  <c r="N101"/>
  <c r="K102"/>
  <c r="G102"/>
  <c r="N102"/>
  <c r="G103"/>
  <c r="K103"/>
  <c r="N103"/>
  <c r="K104"/>
  <c r="G104"/>
  <c r="N104"/>
  <c r="K105"/>
  <c r="G105"/>
  <c r="N105"/>
  <c r="G106"/>
  <c r="K106"/>
  <c r="N106"/>
  <c r="K107"/>
  <c r="G107"/>
  <c r="N107"/>
  <c r="K108"/>
  <c r="G108"/>
  <c r="N108"/>
  <c r="K109"/>
  <c r="G109"/>
  <c r="N109"/>
  <c r="G110"/>
  <c r="K110"/>
  <c r="N110"/>
  <c r="G111"/>
  <c r="K111"/>
  <c r="N111"/>
  <c r="K112"/>
  <c r="G112"/>
  <c r="N112"/>
  <c r="K113"/>
  <c r="G113"/>
  <c r="N113"/>
  <c r="G114"/>
  <c r="K114"/>
  <c r="N114"/>
  <c r="K115"/>
  <c r="G115"/>
  <c r="N115"/>
  <c r="G116"/>
  <c r="K116"/>
  <c r="N116"/>
  <c r="K117"/>
  <c r="G117"/>
  <c r="N117"/>
  <c r="G118"/>
  <c r="K118"/>
  <c r="N118"/>
  <c r="N122"/>
  <c r="L117"/>
  <c r="L115"/>
  <c r="L113"/>
  <c r="L112"/>
  <c r="L109"/>
  <c r="L108"/>
  <c r="L107"/>
  <c r="L105"/>
  <c r="L104"/>
  <c r="L94"/>
  <c r="L95"/>
  <c r="L96"/>
  <c r="L97"/>
  <c r="L98"/>
  <c r="L99"/>
  <c r="L100"/>
  <c r="L101"/>
  <c r="L102"/>
  <c r="L93"/>
  <c r="L90"/>
  <c r="L87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61"/>
  <c r="L58"/>
  <c r="L57"/>
  <c r="L56"/>
  <c r="L118"/>
  <c r="L116"/>
  <c r="L114"/>
  <c r="L111"/>
  <c r="L110"/>
  <c r="L106"/>
  <c r="L103"/>
  <c r="L92"/>
  <c r="L91"/>
  <c r="L89"/>
  <c r="L88"/>
  <c r="L86"/>
  <c r="L60"/>
  <c r="L59"/>
  <c r="L55"/>
  <c r="L54"/>
  <c r="L53"/>
  <c r="L52"/>
  <c r="K14"/>
  <c r="G14"/>
  <c r="N14"/>
  <c r="K15"/>
  <c r="G15"/>
  <c r="N15"/>
  <c r="K16"/>
  <c r="G16"/>
  <c r="N16"/>
  <c r="K17"/>
  <c r="G17"/>
  <c r="N17"/>
  <c r="K18"/>
  <c r="G18"/>
  <c r="N18"/>
  <c r="K19"/>
  <c r="G19"/>
  <c r="N19"/>
  <c r="K20"/>
  <c r="G20"/>
  <c r="N20"/>
  <c r="K21"/>
  <c r="G21"/>
  <c r="N21"/>
  <c r="K22"/>
  <c r="G22"/>
  <c r="N22"/>
  <c r="K23"/>
  <c r="G23"/>
  <c r="N23"/>
  <c r="K24"/>
  <c r="G24"/>
  <c r="N24"/>
  <c r="K25"/>
  <c r="G25"/>
  <c r="N25"/>
  <c r="K26"/>
  <c r="G26"/>
  <c r="N26"/>
  <c r="K27"/>
  <c r="G27"/>
  <c r="N27"/>
  <c r="K28"/>
  <c r="G28"/>
  <c r="N28"/>
  <c r="K29"/>
  <c r="G29"/>
  <c r="N29"/>
  <c r="K30"/>
  <c r="G30"/>
  <c r="N30"/>
  <c r="K31"/>
  <c r="G31"/>
  <c r="N31"/>
  <c r="K32"/>
  <c r="G32"/>
  <c r="N32"/>
  <c r="K33"/>
  <c r="G33"/>
  <c r="N33"/>
  <c r="K34"/>
  <c r="G34"/>
  <c r="N34"/>
  <c r="K35"/>
  <c r="G35"/>
  <c r="N35"/>
  <c r="K13"/>
  <c r="G13"/>
  <c r="N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13"/>
  <c r="G11"/>
  <c r="K11"/>
  <c r="L11"/>
  <c r="K10"/>
  <c r="G10"/>
  <c r="L10"/>
  <c r="N11"/>
  <c r="N10"/>
  <c r="L52" i="12"/>
  <c r="G11"/>
  <c r="K11"/>
  <c r="L11"/>
  <c r="N11"/>
  <c r="K10"/>
  <c r="G10"/>
  <c r="L10"/>
  <c r="N10"/>
  <c r="L13"/>
  <c r="L165"/>
  <c r="L144"/>
  <c r="L140"/>
  <c r="L122"/>
  <c r="L121"/>
  <c r="L119"/>
  <c r="L117"/>
  <c r="L115"/>
  <c r="L114"/>
  <c r="L113"/>
  <c r="L112"/>
  <c r="L111"/>
  <c r="L110"/>
  <c r="L108"/>
  <c r="L107"/>
  <c r="L106"/>
  <c r="L105"/>
  <c r="L102"/>
  <c r="L100"/>
  <c r="L81"/>
  <c r="L168"/>
  <c r="L167"/>
  <c r="L166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45"/>
  <c r="L143"/>
  <c r="L142"/>
  <c r="L141"/>
  <c r="L124"/>
  <c r="L125"/>
  <c r="L126"/>
  <c r="L127"/>
  <c r="L128"/>
  <c r="L129"/>
  <c r="L130"/>
  <c r="L131"/>
  <c r="L132"/>
  <c r="L133"/>
  <c r="L134"/>
  <c r="L135"/>
  <c r="L136"/>
  <c r="L137"/>
  <c r="L138"/>
  <c r="L139"/>
  <c r="L123"/>
  <c r="L120"/>
  <c r="L118"/>
  <c r="L116"/>
  <c r="L109"/>
  <c r="L104"/>
  <c r="L103"/>
  <c r="L101"/>
  <c r="L83"/>
  <c r="L84"/>
  <c r="L85"/>
  <c r="L86"/>
  <c r="L87"/>
  <c r="L88"/>
  <c r="L89"/>
  <c r="L90"/>
  <c r="L91"/>
  <c r="L92"/>
  <c r="L93"/>
  <c r="L94"/>
  <c r="L95"/>
  <c r="L96"/>
  <c r="L97"/>
  <c r="L98"/>
  <c r="L99"/>
  <c r="L82"/>
  <c r="L56"/>
  <c r="L57"/>
  <c r="L58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55"/>
  <c r="L50"/>
  <c r="L51"/>
  <c r="L53"/>
  <c r="L54"/>
  <c r="L49"/>
  <c r="L14"/>
  <c r="L15"/>
  <c r="L16"/>
  <c r="L17"/>
  <c r="L18"/>
  <c r="L19"/>
  <c r="L169"/>
  <c r="L20"/>
  <c r="L21"/>
  <c r="L22"/>
  <c r="L23"/>
  <c r="L170"/>
  <c r="L24"/>
  <c r="L25"/>
  <c r="L26"/>
  <c r="L27"/>
  <c r="L28"/>
  <c r="N10" i="14"/>
  <c r="Q10"/>
  <c r="N11"/>
  <c r="Q11"/>
  <c r="N51" i="13"/>
  <c r="N42" i="10"/>
  <c r="N46" i="13"/>
  <c r="Q46"/>
  <c r="N13"/>
  <c r="Q13"/>
  <c r="G11" i="8"/>
  <c r="K10"/>
  <c r="G10"/>
  <c r="L10"/>
  <c r="L11"/>
  <c r="N97" i="13"/>
  <c r="Q97"/>
  <c r="N106"/>
  <c r="Q106"/>
  <c r="N107"/>
  <c r="Q107"/>
  <c r="N108"/>
  <c r="Q108"/>
  <c r="N109"/>
  <c r="Q109"/>
  <c r="N110"/>
  <c r="Q110"/>
  <c r="N111"/>
  <c r="Q111"/>
  <c r="N112"/>
  <c r="Q112"/>
  <c r="N113"/>
  <c r="Q113"/>
  <c r="N105"/>
  <c r="Q105"/>
  <c r="N103"/>
  <c r="Q103"/>
  <c r="N104"/>
  <c r="Q104"/>
  <c r="N102"/>
  <c r="Q102"/>
  <c r="N92"/>
  <c r="Q92"/>
  <c r="N93"/>
  <c r="Q93"/>
  <c r="N94"/>
  <c r="Q94"/>
  <c r="N95"/>
  <c r="Q95"/>
  <c r="N96"/>
  <c r="Q96"/>
  <c r="N98"/>
  <c r="Q98"/>
  <c r="N99"/>
  <c r="Q99"/>
  <c r="N100"/>
  <c r="Q100"/>
  <c r="N101"/>
  <c r="Q101"/>
  <c r="N91"/>
  <c r="Q91"/>
  <c r="N90"/>
  <c r="Q90"/>
  <c r="N86"/>
  <c r="Q86"/>
  <c r="N89"/>
  <c r="Q89"/>
  <c r="N85"/>
  <c r="Q85"/>
  <c r="N56"/>
  <c r="Q56"/>
  <c r="M48"/>
  <c r="N35"/>
  <c r="Q35"/>
  <c r="N75"/>
  <c r="Q75"/>
  <c r="N74"/>
  <c r="Q74"/>
  <c r="N73"/>
  <c r="Q73"/>
  <c r="N76"/>
  <c r="Q76"/>
  <c r="N77"/>
  <c r="Q77"/>
  <c r="N78"/>
  <c r="Q78"/>
  <c r="N79"/>
  <c r="Q79"/>
  <c r="N80"/>
  <c r="Q80"/>
  <c r="N81"/>
  <c r="Q81"/>
  <c r="N82"/>
  <c r="Q82"/>
  <c r="N83"/>
  <c r="Q83"/>
  <c r="N84"/>
  <c r="Q84"/>
  <c r="N87"/>
  <c r="Q87"/>
  <c r="N88"/>
  <c r="Q88"/>
  <c r="N72"/>
  <c r="Q72"/>
  <c r="N60"/>
  <c r="Q60"/>
  <c r="N57"/>
  <c r="Q57"/>
  <c r="N58"/>
  <c r="Q58"/>
  <c r="N59"/>
  <c r="Q59"/>
  <c r="N61"/>
  <c r="Q61"/>
  <c r="N63"/>
  <c r="Q63"/>
  <c r="N64"/>
  <c r="Q64"/>
  <c r="N65"/>
  <c r="Q65"/>
  <c r="N66"/>
  <c r="Q66"/>
  <c r="N67"/>
  <c r="Q67"/>
  <c r="N68"/>
  <c r="Q68"/>
  <c r="N69"/>
  <c r="Q69"/>
  <c r="N70"/>
  <c r="Q70"/>
  <c r="K62"/>
  <c r="N62"/>
  <c r="Q62"/>
  <c r="K71"/>
  <c r="N71"/>
  <c r="Q71"/>
  <c r="R44"/>
  <c r="R47"/>
  <c r="N45"/>
  <c r="Q45"/>
  <c r="N11"/>
  <c r="Q11"/>
  <c r="N33"/>
  <c r="Q33"/>
  <c r="N34"/>
  <c r="Q34"/>
  <c r="N36"/>
  <c r="Q36"/>
  <c r="N37"/>
  <c r="Q37"/>
  <c r="N38"/>
  <c r="Q38"/>
  <c r="N39"/>
  <c r="Q39"/>
  <c r="N40"/>
  <c r="Q40"/>
  <c r="N41"/>
  <c r="Q41"/>
  <c r="N43"/>
  <c r="Q43"/>
  <c r="N44"/>
  <c r="Q44"/>
  <c r="N47"/>
  <c r="Q47"/>
  <c r="Q51"/>
  <c r="N53"/>
  <c r="Q53"/>
  <c r="N54"/>
  <c r="Q54"/>
  <c r="Q21"/>
  <c r="M49"/>
  <c r="M50"/>
  <c r="M55"/>
  <c r="K42"/>
  <c r="N42"/>
  <c r="Q42"/>
  <c r="K49"/>
  <c r="K52"/>
  <c r="N52"/>
  <c r="Q52"/>
  <c r="N50"/>
  <c r="Q50"/>
  <c r="N55"/>
  <c r="Q55"/>
  <c r="N49"/>
  <c r="Q49"/>
  <c r="N48"/>
  <c r="Q48"/>
  <c r="Q116"/>
  <c r="N26"/>
  <c r="K47" i="10"/>
  <c r="N6" i="13"/>
  <c r="A4"/>
  <c r="D5" i="5"/>
  <c r="K6" i="10"/>
  <c r="A4"/>
  <c r="D11" i="5"/>
  <c r="D7"/>
  <c r="K44" i="12"/>
  <c r="A4"/>
  <c r="D9" i="5"/>
  <c r="D3"/>
</calcChain>
</file>

<file path=xl/sharedStrings.xml><?xml version="1.0" encoding="utf-8"?>
<sst xmlns="http://schemas.openxmlformats.org/spreadsheetml/2006/main" count="2247" uniqueCount="966">
  <si>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</si>
  <si>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</si>
  <si>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</si>
  <si>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</si>
  <si>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</si>
  <si>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</si>
  <si>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</si>
  <si>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</si>
  <si>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</si>
  <si>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</si>
  <si>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</si>
  <si>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</si>
  <si>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</si>
  <si>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</si>
  <si>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</si>
  <si>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</si>
  <si>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</si>
  <si>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</si>
  <si>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</si>
  <si>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</si>
  <si>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</si>
  <si>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</si>
  <si>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</si>
  <si>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</si>
  <si>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</si>
  <si>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</si>
  <si>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</si>
  <si>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</si>
  <si>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</si>
  <si>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</si>
  <si>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</si>
  <si>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</si>
  <si>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</si>
  <si>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</si>
  <si>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Template to Copy / Paste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</si>
  <si>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</si>
  <si>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</si>
  <si>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</si>
  <si>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</si>
  <si>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</si>
  <si>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</si>
  <si>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</si>
  <si>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</si>
  <si>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</si>
  <si>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</si>
  <si>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</si>
  <si>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</si>
  <si>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</si>
  <si>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</si>
  <si>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</si>
  <si>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</si>
  <si>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</si>
  <si>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</si>
  <si>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</si>
  <si>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</si>
  <si>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</si>
  <si>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</si>
  <si>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</si>
  <si>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</si>
  <si>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</si>
  <si>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</si>
  <si>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</si>
  <si>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</si>
  <si>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</si>
  <si>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</si>
  <si>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</si>
  <si>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</si>
  <si>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</si>
  <si>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</si>
  <si>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</si>
  <si>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</si>
  <si>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</si>
  <si>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</si>
  <si>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</si>
  <si>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</si>
  <si>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</si>
  <si>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</si>
  <si>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</si>
  <si>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</si>
  <si>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</si>
  <si>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Template to Copy / Paste SHORT</t>
  </si>
  <si>
    <t>Template to Copy / Paste LONG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</si>
  <si>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</si>
  <si>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</si>
  <si>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</si>
  <si>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</si>
  <si>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</si>
  <si>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</si>
  <si>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</si>
  <si>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</si>
  <si>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</si>
  <si>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</si>
  <si>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</si>
  <si>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</si>
  <si>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</si>
  <si>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</si>
  <si>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</si>
  <si>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</si>
  <si>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</si>
  <si>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</si>
  <si>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</si>
  <si>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</si>
  <si>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</si>
  <si>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</si>
  <si>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</si>
  <si>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</si>
  <si>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</si>
  <si>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</si>
  <si>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</si>
  <si>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</si>
  <si>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</si>
  <si>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</si>
  <si>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</si>
  <si>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</si>
  <si>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</si>
  <si>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</si>
  <si>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</si>
  <si>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</si>
  <si>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</si>
  <si>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</si>
  <si>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</si>
  <si>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</si>
  <si>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</si>
  <si>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</si>
  <si>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</si>
  <si>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</si>
  <si>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</si>
  <si>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</si>
  <si>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</si>
  <si>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</si>
  <si>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</si>
  <si>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</si>
  <si>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</si>
  <si>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</si>
  <si>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</si>
  <si>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</si>
  <si>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</si>
  <si>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</si>
  <si>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</si>
  <si>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</si>
  <si>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</si>
  <si>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</si>
  <si>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</si>
  <si>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</si>
  <si>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</si>
  <si>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</si>
  <si>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</si>
  <si>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</si>
  <si>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</si>
  <si>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</si>
  <si>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</si>
  <si>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</si>
  <si>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</si>
  <si>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</si>
  <si>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</si>
  <si>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</si>
  <si>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</si>
  <si>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</si>
  <si>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</si>
  <si>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</si>
  <si>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</si>
  <si>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</si>
  <si>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</si>
  <si>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</si>
  <si>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</si>
  <si>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</si>
  <si>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</si>
  <si>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</si>
  <si>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</si>
  <si>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</si>
  <si>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</si>
  <si>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</si>
  <si>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</si>
  <si>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</si>
  <si>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</si>
  <si>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</si>
  <si>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</si>
  <si>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</si>
  <si>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</si>
  <si>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</si>
  <si>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</si>
  <si>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</si>
  <si>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</si>
  <si>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</si>
  <si>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</si>
  <si>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</si>
  <si>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</si>
  <si>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</si>
  <si>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</si>
  <si>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</si>
  <si>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</si>
  <si>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</si>
  <si>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</si>
  <si>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</si>
  <si>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</si>
  <si>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</si>
  <si>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</si>
  <si>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</si>
  <si>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</si>
  <si>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</si>
  <si>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</si>
  <si>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ENV - S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</si>
  <si>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</si>
  <si>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</si>
  <si>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</si>
  <si>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</si>
  <si>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</si>
  <si>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</si>
  <si>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</si>
  <si>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</si>
  <si>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</si>
  <si>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</si>
  <si>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</si>
  <si>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</si>
  <si>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</si>
  <si>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</si>
  <si>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</si>
  <si>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</si>
  <si>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</si>
  <si>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</si>
  <si>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</si>
  <si>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</si>
  <si>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</si>
  <si>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</si>
  <si>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</si>
  <si>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</si>
  <si>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</si>
  <si>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</si>
  <si>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</si>
  <si>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</si>
  <si>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</si>
  <si>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</si>
  <si>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</si>
  <si>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</si>
  <si>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</si>
  <si>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</si>
  <si>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</si>
  <si>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</si>
  <si>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</si>
  <si>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</si>
  <si>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</si>
  <si>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</si>
  <si>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</si>
  <si>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</si>
  <si>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</si>
  <si>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</si>
  <si>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</si>
  <si>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</si>
  <si>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</si>
  <si>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</si>
  <si>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</si>
  <si>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</si>
  <si>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</si>
  <si>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</si>
  <si>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</si>
  <si>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</si>
  <si>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</si>
  <si>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</si>
  <si>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</si>
  <si>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</si>
  <si>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</si>
  <si>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</si>
  <si>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</si>
  <si>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</si>
  <si>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</si>
  <si>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</si>
  <si>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</si>
  <si>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</si>
  <si>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</si>
  <si>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</si>
  <si>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</si>
  <si>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</si>
  <si>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</si>
  <si>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</si>
  <si>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</si>
  <si>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</si>
  <si>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</si>
  <si>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</si>
  <si>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</si>
  <si>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</si>
  <si>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</si>
  <si>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</si>
  <si>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</si>
  <si>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</si>
  <si>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</si>
  <si>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</si>
  <si>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</si>
  <si>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</si>
  <si>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</si>
  <si>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</si>
  <si>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</si>
  <si>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</si>
  <si>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</si>
  <si>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</si>
  <si>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</si>
  <si>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</si>
  <si>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</si>
  <si>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</si>
  <si>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</si>
  <si>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</si>
  <si>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</si>
  <si>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</si>
  <si>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</si>
  <si>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</si>
  <si>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</si>
  <si>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</si>
  <si>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</si>
  <si>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</si>
  <si>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</si>
  <si>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</si>
  <si>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</si>
  <si>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</si>
  <si>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</si>
  <si>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</si>
  <si>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</si>
  <si>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</si>
  <si>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</si>
  <si>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</si>
  <si>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</si>
  <si>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</si>
  <si>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</si>
  <si>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</si>
  <si>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</si>
  <si>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</si>
  <si>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</si>
  <si>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</si>
  <si>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</si>
  <si>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</si>
  <si>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</si>
  <si>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</si>
  <si>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</si>
  <si>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</si>
  <si>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</si>
  <si>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</si>
  <si>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</si>
  <si>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</si>
  <si>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</si>
  <si>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</si>
  <si>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</si>
  <si>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</si>
  <si>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</si>
  <si>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</si>
  <si>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</si>
  <si>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</si>
  <si>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</si>
  <si>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</si>
  <si>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</si>
  <si>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</si>
  <si>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</si>
  <si>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</si>
  <si>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</si>
  <si>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</si>
  <si>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</si>
  <si>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</si>
  <si>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</si>
  <si>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</si>
  <si>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</si>
  <si>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</si>
  <si>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</si>
  <si>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</si>
  <si>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</si>
  <si>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</si>
  <si>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</si>
  <si>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</si>
  <si>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</si>
  <si>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</si>
  <si>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</si>
  <si>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</si>
  <si>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</si>
  <si>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</si>
  <si>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</si>
  <si>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</si>
  <si>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</si>
  <si>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</si>
  <si>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</si>
  <si>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</si>
  <si>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</si>
  <si>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</si>
  <si>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</si>
  <si>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</si>
  <si>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</si>
  <si>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</si>
  <si>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</si>
  <si>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Exchange Rate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</si>
  <si>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</si>
  <si>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</si>
  <si>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</si>
  <si>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</si>
  <si>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</si>
  <si>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</si>
  <si>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</si>
  <si>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</si>
  <si>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</si>
  <si>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</si>
  <si>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</si>
  <si>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</si>
  <si>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</si>
  <si>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</si>
  <si>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-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</si>
  <si>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</si>
  <si>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</si>
  <si>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</si>
  <si>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</si>
  <si>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</si>
  <si>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</si>
  <si>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</si>
  <si>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</si>
  <si>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</si>
  <si>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</si>
  <si>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</si>
  <si>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</si>
  <si>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</si>
  <si>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</si>
  <si>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</si>
  <si>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</si>
  <si>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</si>
  <si>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</si>
  <si>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</si>
  <si>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</si>
  <si>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</si>
  <si>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</si>
  <si>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</si>
  <si>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</si>
  <si>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</si>
  <si>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</si>
  <si>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</si>
  <si>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</si>
  <si>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</si>
  <si>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</si>
  <si>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</si>
  <si>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</si>
  <si>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</si>
  <si>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</si>
  <si>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</si>
  <si>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</si>
  <si>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</si>
  <si>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</si>
  <si>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</si>
  <si>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</si>
  <si>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</si>
  <si>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</si>
  <si>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</si>
  <si>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</si>
  <si>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</si>
  <si>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</si>
  <si>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</si>
  <si>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</si>
  <si>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</si>
  <si>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</si>
  <si>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</si>
  <si>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</si>
  <si>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</si>
  <si>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</si>
  <si>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</si>
  <si>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</si>
  <si>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</si>
  <si>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</si>
  <si>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</si>
  <si>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</si>
  <si>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</si>
  <si>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</si>
  <si>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</si>
  <si>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</si>
  <si>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</si>
  <si>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</si>
  <si>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</si>
  <si>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</si>
  <si>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</si>
  <si>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</si>
  <si>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</si>
  <si>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</si>
  <si>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</si>
  <si>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</si>
  <si>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</si>
  <si>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</si>
  <si>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</si>
  <si>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</si>
  <si>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</si>
  <si>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</si>
  <si>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</si>
  <si>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</si>
  <si>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</si>
  <si>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</si>
  <si>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</si>
  <si>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</si>
  <si>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</si>
  <si>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</si>
  <si>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</si>
  <si>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</si>
  <si>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</si>
  <si>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</si>
  <si>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</si>
  <si>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</si>
  <si>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</si>
  <si>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</si>
  <si>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</si>
  <si>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</si>
  <si>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</si>
  <si>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</si>
  <si>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</si>
  <si>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</si>
  <si>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</si>
  <si>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</si>
  <si>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</si>
  <si>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</si>
  <si>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</si>
  <si>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</si>
  <si>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</si>
  <si>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</si>
  <si>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</si>
  <si>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</si>
  <si>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</si>
  <si>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</si>
  <si>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</si>
  <si>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</si>
  <si>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</si>
  <si>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</si>
  <si>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</si>
  <si>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</si>
  <si>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</si>
  <si>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</si>
  <si>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</si>
  <si>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</si>
  <si>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</si>
  <si>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</si>
  <si>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</si>
  <si>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</si>
  <si>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</si>
  <si>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</si>
  <si>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</si>
  <si>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</si>
  <si>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</si>
  <si>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</si>
  <si>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</si>
  <si>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</si>
  <si>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</si>
  <si>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</si>
  <si>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</si>
  <si>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</si>
  <si>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</si>
  <si>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</si>
  <si>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</si>
  <si>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</si>
  <si>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</si>
  <si>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</si>
  <si>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</si>
  <si>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</si>
  <si>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</si>
  <si>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</si>
  <si>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</si>
  <si>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</si>
  <si>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</si>
  <si>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</si>
  <si>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</si>
  <si>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</si>
  <si>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</si>
  <si>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</si>
  <si>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</si>
  <si>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</si>
  <si>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</si>
  <si>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</si>
  <si>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</si>
  <si>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</si>
  <si>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</si>
  <si>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</si>
  <si>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</si>
  <si>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</si>
  <si>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</si>
  <si>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</si>
  <si>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</si>
  <si>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</si>
  <si>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</si>
  <si>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</si>
  <si>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</si>
  <si>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</si>
  <si>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</si>
  <si>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</si>
  <si>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</si>
  <si>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</si>
  <si>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</si>
  <si>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</si>
  <si>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</si>
  <si>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</si>
  <si>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</si>
  <si>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</si>
  <si>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</si>
  <si>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</si>
  <si>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</si>
  <si>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</si>
  <si>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</si>
  <si>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</si>
  <si>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</si>
  <si>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</si>
  <si>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</si>
  <si>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</si>
  <si>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</si>
  <si>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</si>
  <si>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</si>
  <si>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</si>
  <si>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</si>
  <si>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</si>
  <si>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</si>
  <si>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</si>
  <si>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</si>
  <si>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</si>
  <si>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</si>
  <si>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</si>
  <si>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</si>
  <si>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</si>
  <si>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</si>
  <si>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</si>
  <si>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</si>
  <si>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</si>
  <si>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</si>
  <si>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</si>
  <si>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</si>
  <si>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</si>
  <si>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</si>
  <si>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</si>
  <si>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</si>
  <si>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</si>
  <si>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</si>
  <si>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</si>
  <si>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</si>
  <si>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</si>
  <si>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</si>
  <si>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</si>
  <si>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</si>
  <si>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</si>
  <si>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</si>
  <si>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</si>
  <si>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</si>
  <si>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</si>
  <si>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</si>
  <si>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</si>
  <si>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</si>
  <si>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</si>
  <si>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</si>
  <si>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</si>
  <si>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</si>
  <si>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</si>
  <si>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</si>
  <si>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</si>
  <si>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</si>
  <si>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</si>
  <si>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</si>
  <si>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</si>
  <si>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</si>
  <si>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</si>
  <si>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</si>
  <si>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</si>
  <si>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</si>
  <si>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</si>
  <si>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</si>
  <si>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</si>
  <si>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</si>
  <si>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</si>
  <si>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</si>
  <si>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</si>
  <si>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</si>
  <si>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</si>
  <si>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</si>
  <si>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</si>
  <si>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</si>
  <si>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</si>
  <si>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</si>
  <si>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</si>
  <si>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</si>
  <si>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</si>
  <si>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</si>
  <si>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</si>
  <si>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</si>
  <si>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</si>
  <si>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</si>
  <si>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</si>
  <si>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</si>
  <si>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</si>
  <si>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</si>
  <si>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</si>
  <si>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</si>
  <si>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USD/AUD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</si>
  <si>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</si>
  <si>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</si>
  <si>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</si>
  <si>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</si>
  <si>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</si>
  <si>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</si>
  <si>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</si>
  <si>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</si>
  <si>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</si>
  <si>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</si>
  <si>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</si>
  <si>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</si>
  <si>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</si>
  <si>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</si>
  <si>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GBP/AUD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</si>
  <si>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</si>
  <si>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</si>
  <si>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</si>
  <si>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</si>
  <si>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</si>
  <si>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</si>
  <si>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</si>
  <si>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</si>
  <si>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</si>
  <si>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</si>
  <si>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</si>
  <si>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</si>
  <si>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</si>
  <si>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</si>
  <si>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</si>
  <si>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</si>
  <si>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</si>
  <si>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</si>
  <si>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</si>
  <si>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</si>
  <si>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</si>
  <si>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</si>
  <si>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</si>
  <si>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</si>
  <si>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</si>
  <si>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</si>
  <si>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</si>
  <si>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</si>
  <si>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</si>
  <si>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</si>
  <si>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</si>
  <si>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</si>
  <si>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</si>
  <si>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</si>
  <si>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</si>
  <si>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</si>
  <si>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</si>
  <si>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</si>
  <si>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</si>
  <si>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</si>
  <si>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</si>
  <si>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</si>
  <si>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</si>
  <si>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</si>
  <si>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</si>
  <si>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</si>
  <si>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</si>
  <si>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</si>
  <si>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</si>
  <si>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</si>
  <si>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</si>
  <si>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</si>
  <si>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</si>
  <si>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</si>
  <si>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</si>
  <si>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</si>
  <si>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</si>
  <si>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</si>
  <si>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</si>
  <si>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</si>
  <si>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</si>
  <si>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</si>
  <si>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</si>
  <si>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</si>
  <si>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</si>
  <si>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</si>
  <si>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</si>
  <si>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</si>
  <si>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</si>
  <si>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</si>
  <si>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</si>
  <si>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</si>
  <si>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</si>
  <si>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</si>
  <si>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</si>
  <si>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</si>
  <si>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</si>
  <si>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</si>
  <si>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</si>
  <si>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</si>
  <si>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</si>
  <si>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</si>
  <si>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</si>
  <si>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</si>
  <si>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</si>
  <si>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</si>
  <si>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</si>
  <si>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</si>
  <si>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</si>
  <si>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</si>
  <si>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</si>
  <si>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</si>
  <si>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</si>
  <si>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</si>
  <si>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</si>
  <si>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</si>
  <si>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</si>
  <si>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</si>
  <si>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</si>
  <si>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</si>
  <si>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</si>
  <si>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</si>
  <si>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</si>
  <si>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</si>
  <si>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</si>
  <si>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</si>
  <si>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</si>
  <si>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</si>
  <si>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</si>
  <si>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</si>
  <si>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</si>
  <si>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</si>
  <si>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</si>
  <si>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</si>
  <si>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</si>
  <si>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</si>
  <si>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</si>
  <si>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</si>
  <si>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</si>
  <si>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</si>
  <si>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</si>
  <si>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</si>
  <si>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</si>
  <si>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</si>
  <si>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</si>
  <si>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</si>
  <si>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</si>
  <si>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</si>
  <si>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</si>
  <si>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</si>
  <si>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</si>
  <si>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</si>
  <si>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</si>
  <si>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</si>
  <si>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</si>
  <si>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</si>
  <si>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</si>
  <si>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</si>
  <si>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</si>
  <si>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</si>
  <si>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</si>
  <si>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</si>
  <si>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</si>
  <si>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</si>
  <si>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</si>
  <si>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</si>
  <si>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</si>
  <si>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</si>
  <si>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</si>
  <si>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</si>
  <si>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</si>
  <si>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</si>
  <si>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</si>
  <si>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</si>
  <si>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</si>
  <si>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</si>
  <si>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</si>
  <si>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</si>
  <si>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</si>
  <si>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</si>
  <si>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</si>
  <si>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</si>
  <si>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</si>
  <si>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</si>
  <si>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</si>
  <si>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</si>
  <si>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</si>
  <si>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</si>
  <si>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</si>
  <si>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</si>
  <si>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</si>
  <si>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</si>
  <si>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</si>
  <si>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</si>
  <si>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</si>
  <si>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</si>
  <si>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</si>
  <si>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</si>
  <si>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</si>
  <si>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</si>
  <si>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</si>
  <si>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</si>
  <si>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</si>
  <si>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</si>
  <si>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</si>
  <si>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</si>
  <si>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</si>
  <si>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</si>
  <si>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</si>
  <si>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</si>
  <si>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</si>
  <si>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</si>
  <si>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</si>
  <si>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</si>
  <si>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</si>
  <si>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ASX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</si>
  <si>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</si>
  <si>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</si>
  <si>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</si>
  <si>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</si>
  <si>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</si>
  <si>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</si>
  <si>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</si>
  <si>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</si>
  <si>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</si>
  <si>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</si>
  <si>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</si>
  <si>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</si>
  <si>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</si>
  <si>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</si>
  <si>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</si>
  <si>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</si>
  <si>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RBG3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</si>
  <si>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</si>
  <si>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</si>
  <si>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</si>
  <si>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</si>
  <si>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</si>
  <si>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</si>
  <si>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</si>
  <si>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</si>
  <si>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</si>
  <si>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</si>
  <si>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</si>
  <si>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</si>
  <si>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EUR/TRY</t>
  </si>
  <si>
    <t>of Tics</t>
  </si>
  <si>
    <t>CLH3</t>
  </si>
  <si>
    <t>USD/ZGD</t>
  </si>
  <si>
    <t>Brent Crude Oil</t>
  </si>
  <si>
    <t>LCOH3</t>
  </si>
  <si>
    <t>FPG3</t>
  </si>
  <si>
    <t>Soybean Oil</t>
  </si>
  <si>
    <t>BO</t>
  </si>
  <si>
    <t>ZMH3</t>
  </si>
  <si>
    <t>West Texas Intermediate</t>
  </si>
  <si>
    <t>WBSH3</t>
  </si>
  <si>
    <t>CSG Ltd</t>
  </si>
  <si>
    <t>CSV</t>
  </si>
  <si>
    <t>Rexam</t>
  </si>
  <si>
    <t>REX</t>
  </si>
  <si>
    <t>31.01.13</t>
  </si>
  <si>
    <t>Template to Copy / LONG</t>
  </si>
  <si>
    <t>Template to Copy / SHORT</t>
  </si>
  <si>
    <t>Rowan Companies</t>
  </si>
  <si>
    <t>RDC</t>
  </si>
  <si>
    <t>ZION</t>
  </si>
  <si>
    <t>Zions Bancorporation</t>
  </si>
  <si>
    <t>Genuine Parts Company</t>
  </si>
  <si>
    <t>GPC</t>
  </si>
  <si>
    <t>Qulacomm</t>
  </si>
  <si>
    <t>Robusta Coffee</t>
  </si>
  <si>
    <t>LRC</t>
  </si>
  <si>
    <t>ZLH3</t>
  </si>
  <si>
    <t>HOH3</t>
  </si>
  <si>
    <t>RCH3</t>
  </si>
  <si>
    <t>RBH3</t>
  </si>
  <si>
    <t>American International Gr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</si>
  <si>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</si>
  <si>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</si>
  <si>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</si>
  <si>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</si>
  <si>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</si>
  <si>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</si>
  <si>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</si>
  <si>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Futures</t>
  </si>
  <si>
    <t>based on 1 contract per transaction - trade risk varies per transaction</t>
  </si>
  <si>
    <t>$1,000 per transaction</t>
  </si>
  <si>
    <t>These results are based on the following position sizing and risk management</t>
  </si>
  <si>
    <t>All transactions on equities exchanges - ASX, LSE, S&amp;P 500 -  are based on using CFD's, not direct share investment</t>
  </si>
</sst>
</file>

<file path=xl/styles.xml><?xml version="1.0" encoding="utf-8"?>
<styleSheet xmlns="http://schemas.openxmlformats.org/spreadsheetml/2006/main">
  <numFmts count="19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</numFmts>
  <fonts count="4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b/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i/>
      <sz val="8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168" fontId="1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left"/>
    </xf>
    <xf numFmtId="14" fontId="10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wrapText="1"/>
    </xf>
    <xf numFmtId="14" fontId="1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wrapText="1"/>
    </xf>
    <xf numFmtId="169" fontId="1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70" fontId="7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9" fontId="9" fillId="4" borderId="0" xfId="0" applyNumberFormat="1" applyFont="1" applyFill="1" applyAlignment="1">
      <alignment horizontal="center"/>
    </xf>
    <xf numFmtId="14" fontId="15" fillId="4" borderId="0" xfId="0" applyNumberFormat="1" applyFont="1" applyFill="1" applyAlignment="1">
      <alignment horizontal="center"/>
    </xf>
    <xf numFmtId="165" fontId="9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9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21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3" fillId="0" borderId="0" xfId="0" applyNumberFormat="1" applyFont="1" applyFill="1" applyAlignment="1"/>
    <xf numFmtId="17" fontId="9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19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9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7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73" fontId="22" fillId="0" borderId="0" xfId="0" applyNumberFormat="1" applyFont="1" applyAlignment="1">
      <alignment horizontal="center"/>
    </xf>
    <xf numFmtId="164" fontId="13" fillId="0" borderId="0" xfId="0" applyNumberFormat="1" applyFont="1" applyFill="1" applyAlignment="1"/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169" fontId="5" fillId="0" borderId="0" xfId="0" applyNumberFormat="1" applyFont="1" applyFill="1" applyAlignment="1">
      <alignment wrapText="1"/>
    </xf>
    <xf numFmtId="165" fontId="14" fillId="0" borderId="0" xfId="0" applyNumberFormat="1" applyFont="1" applyAlignment="1">
      <alignment horizontal="center"/>
    </xf>
    <xf numFmtId="169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170" fontId="5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174" fontId="22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9" fillId="4" borderId="0" xfId="0" applyNumberFormat="1" applyFont="1" applyFill="1" applyAlignment="1">
      <alignment horizontal="center"/>
    </xf>
    <xf numFmtId="174" fontId="14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9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9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wrapText="1"/>
    </xf>
    <xf numFmtId="168" fontId="14" fillId="0" borderId="0" xfId="0" applyNumberFormat="1" applyFont="1" applyFill="1" applyAlignment="1">
      <alignment wrapText="1"/>
    </xf>
    <xf numFmtId="168" fontId="3" fillId="3" borderId="1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9" fillId="4" borderId="0" xfId="0" applyNumberFormat="1" applyFont="1" applyFill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 indent="1"/>
    </xf>
    <xf numFmtId="168" fontId="20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68" fontId="4" fillId="0" borderId="0" xfId="0" applyNumberFormat="1" applyFont="1" applyFill="1" applyAlignment="1">
      <alignment horizontal="center" wrapText="1"/>
    </xf>
    <xf numFmtId="168" fontId="3" fillId="0" borderId="0" xfId="0" applyNumberFormat="1" applyFont="1" applyFill="1" applyAlignment="1">
      <alignment horizontal="center" wrapText="1"/>
    </xf>
    <xf numFmtId="172" fontId="29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9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9" fillId="4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left" wrapText="1"/>
    </xf>
    <xf numFmtId="170" fontId="7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68" fontId="13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9" fillId="4" borderId="0" xfId="0" applyNumberFormat="1" applyFont="1" applyFill="1" applyAlignment="1">
      <alignment horizontal="right"/>
    </xf>
    <xf numFmtId="40" fontId="13" fillId="0" borderId="0" xfId="0" applyNumberFormat="1" applyFont="1" applyFill="1" applyAlignment="1"/>
    <xf numFmtId="14" fontId="22" fillId="0" borderId="0" xfId="0" applyNumberFormat="1" applyFont="1"/>
    <xf numFmtId="14" fontId="14" fillId="0" borderId="0" xfId="0" applyNumberFormat="1" applyFont="1" applyFill="1" applyAlignment="1">
      <alignment horizontal="center"/>
    </xf>
    <xf numFmtId="171" fontId="14" fillId="0" borderId="0" xfId="0" applyNumberFormat="1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22" fillId="0" borderId="0" xfId="0" applyNumberFormat="1" applyFont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9" fillId="4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22" fillId="0" borderId="0" xfId="0" applyFont="1"/>
    <xf numFmtId="175" fontId="22" fillId="0" borderId="0" xfId="0" applyNumberFormat="1" applyFont="1"/>
    <xf numFmtId="177" fontId="22" fillId="0" borderId="0" xfId="0" applyNumberFormat="1" applyFont="1"/>
    <xf numFmtId="14" fontId="14" fillId="0" borderId="0" xfId="0" applyNumberFormat="1" applyFont="1"/>
    <xf numFmtId="0" fontId="14" fillId="0" borderId="0" xfId="0" applyFont="1"/>
    <xf numFmtId="175" fontId="14" fillId="0" borderId="0" xfId="0" applyNumberFormat="1" applyFont="1"/>
    <xf numFmtId="176" fontId="14" fillId="0" borderId="0" xfId="0" applyNumberFormat="1" applyFont="1" applyAlignment="1">
      <alignment horizontal="center"/>
    </xf>
    <xf numFmtId="177" fontId="14" fillId="0" borderId="0" xfId="0" applyNumberFormat="1" applyFont="1"/>
    <xf numFmtId="168" fontId="14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>
      <alignment horizontal="left"/>
    </xf>
    <xf numFmtId="176" fontId="22" fillId="0" borderId="0" xfId="0" applyNumberFormat="1" applyFont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22" fillId="0" borderId="0" xfId="0" applyNumberFormat="1" applyFont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9" fillId="4" borderId="0" xfId="0" applyNumberFormat="1" applyFont="1" applyFill="1" applyAlignment="1">
      <alignment horizontal="center"/>
    </xf>
    <xf numFmtId="178" fontId="14" fillId="0" borderId="0" xfId="0" applyNumberFormat="1" applyFont="1" applyAlignment="1">
      <alignment horizontal="center"/>
    </xf>
    <xf numFmtId="178" fontId="22" fillId="0" borderId="0" xfId="0" applyNumberFormat="1" applyFont="1" applyBorder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/>
    </xf>
    <xf numFmtId="17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8" fontId="13" fillId="0" borderId="0" xfId="0" applyNumberFormat="1" applyFont="1" applyFill="1" applyAlignment="1"/>
    <xf numFmtId="178" fontId="5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4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4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14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9" fillId="4" borderId="0" xfId="0" applyNumberFormat="1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6" fillId="0" borderId="0" xfId="0" applyFont="1" applyFill="1" applyAlignment="1">
      <alignment horizontal="center"/>
    </xf>
    <xf numFmtId="0" fontId="35" fillId="0" borderId="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 horizontal="center"/>
    </xf>
    <xf numFmtId="178" fontId="22" fillId="0" borderId="0" xfId="0" applyNumberFormat="1" applyFont="1" applyFill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/>
    <xf numFmtId="169" fontId="7" fillId="2" borderId="2" xfId="0" applyNumberFormat="1" applyFont="1" applyFill="1" applyBorder="1" applyAlignment="1"/>
    <xf numFmtId="14" fontId="18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7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1" fillId="3" borderId="2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/>
    <xf numFmtId="176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vertical="center"/>
    </xf>
    <xf numFmtId="179" fontId="3" fillId="3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68" fontId="32" fillId="0" borderId="1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71" fontId="7" fillId="2" borderId="2" xfId="0" applyNumberFormat="1" applyFont="1" applyFill="1" applyBorder="1" applyAlignment="1"/>
    <xf numFmtId="4" fontId="7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7" fillId="2" borderId="2" xfId="0" applyNumberFormat="1" applyFont="1" applyFill="1" applyBorder="1" applyAlignment="1"/>
    <xf numFmtId="168" fontId="7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7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vertical="center"/>
    </xf>
    <xf numFmtId="178" fontId="3" fillId="3" borderId="2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/>
    <xf numFmtId="178" fontId="7" fillId="2" borderId="2" xfId="0" applyNumberFormat="1" applyFont="1" applyFill="1" applyBorder="1" applyAlignment="1"/>
    <xf numFmtId="168" fontId="33" fillId="0" borderId="0" xfId="0" applyNumberFormat="1" applyFont="1" applyFill="1" applyAlignment="1">
      <alignment horizontal="center"/>
    </xf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22" fillId="0" borderId="0" xfId="0" applyNumberFormat="1" applyFont="1" applyFill="1" applyAlignment="1">
      <alignment horizontal="center"/>
    </xf>
    <xf numFmtId="174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73" fontId="22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8" fontId="31" fillId="0" borderId="0" xfId="0" applyNumberFormat="1" applyFont="1" applyFill="1" applyAlignment="1">
      <alignment horizontal="center"/>
    </xf>
    <xf numFmtId="180" fontId="11" fillId="0" borderId="0" xfId="0" applyNumberFormat="1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80" fontId="15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3" fontId="41" fillId="0" borderId="0" xfId="0" applyNumberFormat="1" applyFont="1" applyFill="1" applyAlignment="1">
      <alignment horizontal="center"/>
    </xf>
    <xf numFmtId="173" fontId="39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9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4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19" fillId="0" borderId="0" xfId="0" applyNumberFormat="1" applyFont="1" applyFill="1" applyAlignment="1">
      <alignment horizontal="center"/>
    </xf>
    <xf numFmtId="173" fontId="13" fillId="0" borderId="0" xfId="0" applyNumberFormat="1" applyFont="1" applyFill="1" applyAlignment="1"/>
    <xf numFmtId="173" fontId="16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9" fillId="4" borderId="0" xfId="0" applyNumberFormat="1" applyFont="1" applyFill="1" applyAlignment="1">
      <alignment horizontal="center"/>
    </xf>
    <xf numFmtId="173" fontId="7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73" fontId="40" fillId="0" borderId="0" xfId="0" applyNumberFormat="1" applyFont="1" applyFill="1" applyAlignment="1"/>
    <xf numFmtId="14" fontId="42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6" fontId="0" fillId="0" borderId="0" xfId="0" applyNumberFormat="1"/>
    <xf numFmtId="164" fontId="8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212124043470413"/>
          <c:y val="0.11850784753204648"/>
          <c:w val="0.86752183519433068"/>
          <c:h val="0.7945267269356197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9347039940973778E-2"/>
                  <c:y val="-0.37903981343772086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4510279955730346E-2"/>
                  <c:y val="-0.14004665628637919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1.2898026627315843E-2"/>
                  <c:y val="-6.9887615338203188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1.451027995573032E-2"/>
                  <c:y val="-9.4905764077237068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1.451027995573032E-2"/>
                  <c:y val="-1.9692580242258801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4.8367599852434506E-3"/>
                  <c:y val="4.4097624577989847E-3"/>
                </c:manualLayout>
              </c:layout>
              <c:dLblPos val="ctr"/>
              <c:showVal val="1"/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sz="1100" b="0" i="1" baseline="0"/>
                </a:pPr>
                <a:endParaRPr lang="en-US"/>
              </a:p>
            </c:txPr>
            <c:dLblPos val="inEnd"/>
            <c:showVal val="1"/>
          </c:dLbls>
          <c:cat>
            <c:strRef>
              <c:f>Summary!$C$3:$C$16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Summary!$D$3:$D$16</c:f>
              <c:numCache>
                <c:formatCode>"$"#,##0.00;[Red]\-"$"#,##0.00</c:formatCode>
                <c:ptCount val="14"/>
                <c:pt idx="0">
                  <c:v>343794.87106560013</c:v>
                </c:pt>
                <c:pt idx="2">
                  <c:v>115053.67783810021</c:v>
                </c:pt>
                <c:pt idx="4">
                  <c:v>96914.882499999992</c:v>
                </c:pt>
                <c:pt idx="6">
                  <c:v>46667.046445000044</c:v>
                </c:pt>
                <c:pt idx="8">
                  <c:v>74673.752882499946</c:v>
                </c:pt>
                <c:pt idx="10">
                  <c:v>10485.511399999981</c:v>
                </c:pt>
                <c:pt idx="12">
                  <c:v>10.042</c:v>
                </c:pt>
              </c:numCache>
            </c:numRef>
          </c:val>
        </c:ser>
        <c:gapWidth val="50"/>
        <c:axId val="87711744"/>
        <c:axId val="87713280"/>
      </c:barChart>
      <c:catAx>
        <c:axId val="877117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87713280"/>
        <c:crosses val="autoZero"/>
        <c:auto val="1"/>
        <c:lblAlgn val="ctr"/>
        <c:lblOffset val="100"/>
      </c:catAx>
      <c:valAx>
        <c:axId val="8771328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877117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76200</xdr:rowOff>
    </xdr:from>
    <xdr:to>
      <xdr:col>12</xdr:col>
      <xdr:colOff>542925</xdr:colOff>
      <xdr:row>33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</a:t>
          </a:r>
          <a:r>
            <a:rPr lang="en-AU" sz="1400" b="1" baseline="0"/>
            <a:t> 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Microsoft/Windows/Temporary%20Internet%20Files/Content.Outlook/QUESYVSC/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4">
          <cell r="R24">
            <v>284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R22"/>
  <sheetViews>
    <sheetView tabSelected="1" topLeftCell="C1" workbookViewId="0">
      <selection activeCell="U30" sqref="U30"/>
    </sheetView>
  </sheetViews>
  <sheetFormatPr defaultColWidth="9.109375" defaultRowHeight="14.4"/>
  <cols>
    <col min="2" max="2" width="10.109375" style="87" bestFit="1" customWidth="1"/>
    <col min="3" max="3" width="16.109375" bestFit="1" customWidth="1"/>
    <col min="4" max="4" width="11.109375" bestFit="1" customWidth="1"/>
  </cols>
  <sheetData>
    <row r="2" spans="1:18">
      <c r="A2" s="88"/>
    </row>
    <row r="3" spans="1:18">
      <c r="C3" t="s">
        <v>480</v>
      </c>
      <c r="D3" s="87">
        <f>SUM(D5:D14)</f>
        <v>343794.87106560013</v>
      </c>
    </row>
    <row r="4" spans="1:18">
      <c r="D4" s="87"/>
    </row>
    <row r="5" spans="1:18">
      <c r="C5" t="s">
        <v>890</v>
      </c>
      <c r="D5" s="87">
        <f>SUM('FUTURES WKLY'!A4)</f>
        <v>115053.67783810021</v>
      </c>
    </row>
    <row r="6" spans="1:18">
      <c r="D6" s="87"/>
    </row>
    <row r="7" spans="1:18">
      <c r="C7" t="s">
        <v>891</v>
      </c>
      <c r="D7" s="87">
        <f>SUM('ASX WKLY'!A4)</f>
        <v>96914.882499999992</v>
      </c>
    </row>
    <row r="8" spans="1:18">
      <c r="D8" s="87"/>
    </row>
    <row r="9" spans="1:18">
      <c r="C9" t="s">
        <v>892</v>
      </c>
      <c r="D9" s="87">
        <f>SUM('S&amp;P500 WKLY '!A4)</f>
        <v>46667.046445000044</v>
      </c>
    </row>
    <row r="10" spans="1:18">
      <c r="D10" s="87"/>
    </row>
    <row r="11" spans="1:18">
      <c r="C11" t="s">
        <v>893</v>
      </c>
      <c r="D11" s="87">
        <f>SUM('LSE WKLY'!A4)</f>
        <v>74673.752882499946</v>
      </c>
      <c r="N11" t="s">
        <v>964</v>
      </c>
    </row>
    <row r="12" spans="1:18">
      <c r="D12" s="87"/>
    </row>
    <row r="13" spans="1:18">
      <c r="C13" t="s">
        <v>889</v>
      </c>
      <c r="D13" s="87">
        <f>SUM('Futures Daily'!A4)</f>
        <v>10485.511399999981</v>
      </c>
      <c r="O13" t="s">
        <v>10</v>
      </c>
      <c r="R13" t="s">
        <v>954</v>
      </c>
    </row>
    <row r="14" spans="1:18">
      <c r="D14" s="87"/>
    </row>
    <row r="15" spans="1:18">
      <c r="C15" t="s">
        <v>917</v>
      </c>
      <c r="D15" s="87">
        <f>SUM('Forex Daily'!A4)</f>
        <v>10.042</v>
      </c>
      <c r="O15" t="s">
        <v>6</v>
      </c>
      <c r="R15" t="s">
        <v>955</v>
      </c>
    </row>
    <row r="16" spans="1:18">
      <c r="O16" t="s">
        <v>6</v>
      </c>
      <c r="R16" t="s">
        <v>956</v>
      </c>
    </row>
    <row r="17" spans="14:18">
      <c r="O17" t="s">
        <v>957</v>
      </c>
      <c r="R17" t="s">
        <v>958</v>
      </c>
    </row>
    <row r="18" spans="14:18">
      <c r="O18" t="s">
        <v>957</v>
      </c>
      <c r="R18" t="s">
        <v>959</v>
      </c>
    </row>
    <row r="19" spans="14:18">
      <c r="O19" t="s">
        <v>960</v>
      </c>
      <c r="R19" s="395" t="s">
        <v>963</v>
      </c>
    </row>
    <row r="20" spans="14:18">
      <c r="O20" t="s">
        <v>961</v>
      </c>
      <c r="R20" t="s">
        <v>962</v>
      </c>
    </row>
    <row r="22" spans="14:18">
      <c r="N22" t="s">
        <v>965</v>
      </c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7"/>
  <sheetViews>
    <sheetView workbookViewId="0">
      <selection activeCell="P16" sqref="P16"/>
    </sheetView>
  </sheetViews>
  <sheetFormatPr defaultColWidth="9.109375" defaultRowHeight="11.25" customHeight="1"/>
  <cols>
    <col min="1" max="1" width="23.5546875" style="1" customWidth="1"/>
    <col min="2" max="2" width="6.33203125" style="1" customWidth="1"/>
    <col min="3" max="3" width="7" style="1" customWidth="1"/>
    <col min="4" max="4" width="6.33203125" style="90" customWidth="1"/>
    <col min="5" max="5" width="4.88671875" style="89" customWidth="1"/>
    <col min="6" max="6" width="11.44140625" style="1" customWidth="1"/>
    <col min="7" max="7" width="2.88671875" style="1" customWidth="1"/>
    <col min="8" max="8" width="8.88671875" style="195" customWidth="1"/>
    <col min="9" max="9" width="2.33203125" style="1" customWidth="1"/>
    <col min="10" max="10" width="10.44140625" style="24" customWidth="1"/>
    <col min="11" max="11" width="8.88671875" style="195" customWidth="1"/>
    <col min="12" max="12" width="7.44140625" style="134" customWidth="1"/>
    <col min="13" max="13" width="7.88671875" style="195" customWidth="1"/>
    <col min="14" max="14" width="12.44140625" style="151" bestFit="1" customWidth="1"/>
    <col min="15" max="15" width="8" style="90" bestFit="1" customWidth="1"/>
    <col min="16" max="16" width="7.33203125" style="243" bestFit="1" customWidth="1"/>
    <col min="17" max="17" width="12.5546875" style="208" bestFit="1" customWidth="1"/>
    <col min="18" max="18" width="11" style="6" bestFit="1" customWidth="1"/>
    <col min="19" max="19" width="9.109375" style="8"/>
    <col min="20" max="16384" width="9.109375" style="1"/>
  </cols>
  <sheetData>
    <row r="2" spans="1:19" ht="18">
      <c r="A2" s="51" t="s">
        <v>885</v>
      </c>
    </row>
    <row r="3" spans="1:19" ht="9" customHeight="1">
      <c r="A3" s="51"/>
    </row>
    <row r="4" spans="1:19" s="10" customFormat="1" ht="18.600000000000001" thickBot="1">
      <c r="A4" s="52">
        <f>SUM(N6,N26)</f>
        <v>115053.67783810021</v>
      </c>
      <c r="D4" s="91"/>
      <c r="E4" s="194"/>
      <c r="F4" s="8"/>
      <c r="J4" s="37"/>
      <c r="K4" s="206"/>
      <c r="L4" s="135"/>
      <c r="M4" s="197"/>
      <c r="N4" s="152"/>
      <c r="O4" s="91"/>
      <c r="P4" s="255"/>
      <c r="Q4" s="209"/>
      <c r="R4" s="16"/>
    </row>
    <row r="5" spans="1:19" s="10" customFormat="1" ht="12.75" customHeight="1" thickTop="1">
      <c r="A5" s="207"/>
      <c r="D5" s="91"/>
      <c r="E5" s="91"/>
      <c r="F5" s="8"/>
      <c r="H5" s="194"/>
      <c r="J5" s="37"/>
      <c r="K5" s="206"/>
      <c r="L5" s="135"/>
      <c r="M5" s="197"/>
      <c r="N5" s="152"/>
      <c r="O5" s="91"/>
      <c r="P5" s="255"/>
      <c r="Q5" s="209"/>
      <c r="R5" s="16"/>
    </row>
    <row r="6" spans="1:19" s="19" customFormat="1" ht="18">
      <c r="A6" s="311"/>
      <c r="B6" s="312"/>
      <c r="C6" s="312"/>
      <c r="D6" s="339"/>
      <c r="E6" s="339"/>
      <c r="F6" s="312"/>
      <c r="G6" s="313" t="s">
        <v>37</v>
      </c>
      <c r="H6" s="319"/>
      <c r="I6" s="312"/>
      <c r="J6" s="315"/>
      <c r="K6" s="340"/>
      <c r="L6" s="341"/>
      <c r="M6" s="349"/>
      <c r="N6" s="350">
        <f>SUM(Q21)</f>
        <v>11860.366199999997</v>
      </c>
      <c r="O6" s="339"/>
      <c r="P6" s="351"/>
      <c r="Q6" s="344"/>
      <c r="R6" s="345"/>
      <c r="S6" s="14"/>
    </row>
    <row r="7" spans="1:19" s="2" customFormat="1" ht="13.8">
      <c r="B7" s="2" t="s">
        <v>685</v>
      </c>
      <c r="D7" s="92" t="s">
        <v>9</v>
      </c>
      <c r="E7" s="92"/>
      <c r="F7" s="2" t="s">
        <v>17</v>
      </c>
      <c r="G7" s="2" t="s">
        <v>42</v>
      </c>
      <c r="H7" s="196" t="s">
        <v>19</v>
      </c>
      <c r="J7" s="83" t="s">
        <v>905</v>
      </c>
      <c r="K7" s="196" t="s">
        <v>688</v>
      </c>
      <c r="L7" s="136" t="s">
        <v>5</v>
      </c>
      <c r="M7" s="196" t="s">
        <v>16</v>
      </c>
      <c r="N7" s="153" t="s">
        <v>689</v>
      </c>
      <c r="O7" s="92" t="s">
        <v>10</v>
      </c>
      <c r="P7" s="246" t="s">
        <v>10</v>
      </c>
      <c r="Q7" s="210" t="s">
        <v>15</v>
      </c>
      <c r="R7" s="84" t="s">
        <v>4</v>
      </c>
      <c r="S7" s="185"/>
    </row>
    <row r="8" spans="1:19" s="2" customFormat="1" ht="13.8">
      <c r="B8" s="2" t="s">
        <v>0</v>
      </c>
      <c r="C8" s="2" t="s">
        <v>8</v>
      </c>
      <c r="D8" s="92" t="s">
        <v>686</v>
      </c>
      <c r="E8" s="92" t="s">
        <v>184</v>
      </c>
      <c r="F8" s="2" t="s">
        <v>25</v>
      </c>
      <c r="H8" s="196"/>
      <c r="J8" s="83" t="s">
        <v>897</v>
      </c>
      <c r="K8" s="196" t="s">
        <v>18</v>
      </c>
      <c r="L8" s="136"/>
      <c r="M8" s="196" t="s">
        <v>43</v>
      </c>
      <c r="N8" s="153" t="s">
        <v>895</v>
      </c>
      <c r="O8" s="92" t="s">
        <v>687</v>
      </c>
      <c r="P8" s="246" t="s">
        <v>847</v>
      </c>
      <c r="Q8" s="210" t="s">
        <v>382</v>
      </c>
      <c r="R8" s="84"/>
      <c r="S8" s="185"/>
    </row>
    <row r="9" spans="1:19" s="4" customFormat="1" ht="13.8">
      <c r="D9" s="89"/>
      <c r="E9" s="89"/>
      <c r="H9" s="197"/>
      <c r="J9" s="38"/>
      <c r="K9" s="197"/>
      <c r="L9" s="135"/>
      <c r="M9" s="197"/>
      <c r="N9" s="154"/>
      <c r="O9" s="89"/>
      <c r="P9" s="246" t="s">
        <v>19</v>
      </c>
      <c r="Q9" s="209"/>
      <c r="R9" s="20"/>
      <c r="S9" s="10"/>
    </row>
    <row r="10" spans="1:19" s="4" customFormat="1" ht="10.199999999999999">
      <c r="A10" s="4" t="s">
        <v>34</v>
      </c>
      <c r="B10" s="4" t="s">
        <v>33</v>
      </c>
      <c r="C10" s="4" t="s">
        <v>41</v>
      </c>
      <c r="D10" s="89">
        <v>40919</v>
      </c>
      <c r="E10" s="89" t="s">
        <v>54</v>
      </c>
      <c r="F10" s="38">
        <v>40544</v>
      </c>
      <c r="G10" s="4">
        <v>1</v>
      </c>
      <c r="H10" s="197">
        <v>1</v>
      </c>
      <c r="I10" s="22"/>
      <c r="J10" s="368"/>
      <c r="K10" s="195">
        <v>1</v>
      </c>
      <c r="L10" s="134">
        <v>1</v>
      </c>
      <c r="M10" s="195">
        <v>10</v>
      </c>
      <c r="N10" s="151">
        <f>SUM((K10-H10)/L10*M10)*G10</f>
        <v>0</v>
      </c>
      <c r="O10" s="89" t="s">
        <v>692</v>
      </c>
      <c r="P10" s="243">
        <v>1</v>
      </c>
      <c r="Q10" s="208">
        <f>SUM(N10*P10)</f>
        <v>0</v>
      </c>
      <c r="R10" s="20"/>
      <c r="S10" s="10"/>
    </row>
    <row r="11" spans="1:19" s="41" customFormat="1" ht="10.199999999999999">
      <c r="A11" s="41" t="s">
        <v>80</v>
      </c>
      <c r="B11" s="41" t="s">
        <v>33</v>
      </c>
      <c r="C11" s="41" t="s">
        <v>41</v>
      </c>
      <c r="D11" s="96">
        <v>40919</v>
      </c>
      <c r="E11" s="96" t="s">
        <v>79</v>
      </c>
      <c r="F11" s="42">
        <v>40544</v>
      </c>
      <c r="G11" s="41">
        <v>1</v>
      </c>
      <c r="H11" s="198">
        <v>1</v>
      </c>
      <c r="I11" s="108"/>
      <c r="J11" s="368"/>
      <c r="K11" s="200">
        <v>1</v>
      </c>
      <c r="L11" s="137">
        <v>1</v>
      </c>
      <c r="M11" s="200">
        <v>10</v>
      </c>
      <c r="N11" s="155">
        <f>SUM((H11-K11)/L11*M11)*G11</f>
        <v>0</v>
      </c>
      <c r="O11" s="89" t="s">
        <v>693</v>
      </c>
      <c r="P11" s="248">
        <v>1</v>
      </c>
      <c r="Q11" s="211">
        <f>SUM(N11*P11)</f>
        <v>0</v>
      </c>
      <c r="R11" s="107"/>
      <c r="S11" s="10"/>
    </row>
    <row r="12" spans="1:19" s="41" customFormat="1" ht="10.199999999999999">
      <c r="D12" s="96"/>
      <c r="E12" s="96"/>
      <c r="F12" s="42"/>
      <c r="H12" s="198"/>
      <c r="I12" s="108"/>
      <c r="J12" s="368"/>
      <c r="K12" s="200"/>
      <c r="L12" s="137"/>
      <c r="M12" s="200"/>
      <c r="N12" s="155"/>
      <c r="O12" s="89"/>
      <c r="P12" s="248"/>
      <c r="Q12" s="211"/>
      <c r="R12" s="107"/>
      <c r="S12" s="10"/>
    </row>
    <row r="13" spans="1:19" s="11" customFormat="1" ht="11.25" customHeight="1">
      <c r="A13" s="1" t="s">
        <v>683</v>
      </c>
      <c r="B13" s="1" t="s">
        <v>684</v>
      </c>
      <c r="C13" s="1"/>
      <c r="D13" s="90"/>
      <c r="E13" s="89" t="s">
        <v>54</v>
      </c>
      <c r="F13" s="5">
        <v>41276</v>
      </c>
      <c r="G13" s="1">
        <v>1</v>
      </c>
      <c r="H13" s="195">
        <v>6008</v>
      </c>
      <c r="I13" s="22"/>
      <c r="J13" s="368">
        <v>6045</v>
      </c>
      <c r="K13" s="195">
        <v>6319</v>
      </c>
      <c r="L13" s="134">
        <v>0.5</v>
      </c>
      <c r="M13" s="195">
        <v>7.5</v>
      </c>
      <c r="N13" s="151">
        <f>SUM((K13-H13)/L13*M13)*G13</f>
        <v>4665</v>
      </c>
      <c r="O13" s="90" t="s">
        <v>385</v>
      </c>
      <c r="P13" s="243">
        <v>1.55</v>
      </c>
      <c r="Q13" s="208">
        <f>SUM(N13*P13)</f>
        <v>7230.75</v>
      </c>
      <c r="R13" s="6"/>
      <c r="S13" s="186"/>
    </row>
    <row r="14" spans="1:19" s="4" customFormat="1" ht="10.199999999999999">
      <c r="A14" s="4" t="s">
        <v>907</v>
      </c>
      <c r="B14" s="4" t="s">
        <v>33</v>
      </c>
      <c r="C14" s="4" t="s">
        <v>952</v>
      </c>
      <c r="D14" s="89">
        <v>41334</v>
      </c>
      <c r="E14" s="89" t="s">
        <v>54</v>
      </c>
      <c r="F14" s="38">
        <v>41302</v>
      </c>
      <c r="G14" s="4">
        <v>1</v>
      </c>
      <c r="H14" s="197">
        <v>2.94</v>
      </c>
      <c r="I14" s="22"/>
      <c r="J14" s="368">
        <v>2.8</v>
      </c>
      <c r="K14" s="195">
        <v>3.0539999999999998</v>
      </c>
      <c r="L14" s="134">
        <v>1E-4</v>
      </c>
      <c r="M14" s="195">
        <v>4.2</v>
      </c>
      <c r="N14" s="151">
        <f>SUM((K14-H14)/L14*M14)*G14</f>
        <v>4787.9999999999945</v>
      </c>
      <c r="O14" s="89" t="s">
        <v>894</v>
      </c>
      <c r="P14" s="243">
        <v>0.96089999999999998</v>
      </c>
      <c r="Q14" s="208">
        <f>SUM(N14*P14)</f>
        <v>4600.7891999999947</v>
      </c>
      <c r="R14" s="20"/>
      <c r="S14" s="10"/>
    </row>
    <row r="15" spans="1:19" s="4" customFormat="1" ht="10.199999999999999">
      <c r="A15" s="4" t="s">
        <v>925</v>
      </c>
      <c r="B15" s="4" t="s">
        <v>2</v>
      </c>
      <c r="C15" s="4" t="s">
        <v>926</v>
      </c>
      <c r="D15" s="89">
        <v>41334</v>
      </c>
      <c r="E15" s="89" t="s">
        <v>54</v>
      </c>
      <c r="F15" s="38">
        <v>41306</v>
      </c>
      <c r="G15" s="4">
        <v>1</v>
      </c>
      <c r="H15" s="197">
        <v>116.77</v>
      </c>
      <c r="I15" s="22"/>
      <c r="J15" s="368">
        <v>112.23</v>
      </c>
      <c r="K15" s="195">
        <v>116.8</v>
      </c>
      <c r="L15" s="134">
        <v>0.01</v>
      </c>
      <c r="M15" s="195">
        <v>10</v>
      </c>
      <c r="N15" s="151">
        <f>SUM((K15-H15)/L15*M15)*G15</f>
        <v>30.000000000001137</v>
      </c>
      <c r="O15" s="89" t="s">
        <v>894</v>
      </c>
      <c r="P15" s="243">
        <v>0.96089999999999998</v>
      </c>
      <c r="Q15" s="208">
        <f>SUM(N15*P15)</f>
        <v>28.827000000001092</v>
      </c>
      <c r="R15" s="20"/>
      <c r="S15" s="10"/>
    </row>
    <row r="16" spans="1:19" s="13" customFormat="1" ht="15" customHeight="1">
      <c r="B16" s="30"/>
      <c r="C16" s="30"/>
      <c r="D16" s="95"/>
      <c r="E16" s="95"/>
      <c r="F16" s="31"/>
      <c r="G16" s="30"/>
      <c r="H16" s="199"/>
      <c r="I16" s="32"/>
      <c r="J16" s="369"/>
      <c r="K16" s="200"/>
      <c r="L16" s="137"/>
      <c r="M16" s="200"/>
      <c r="N16" s="155"/>
      <c r="O16" s="257"/>
      <c r="P16" s="248"/>
      <c r="Q16" s="211"/>
      <c r="R16" s="12"/>
      <c r="S16" s="8"/>
    </row>
    <row r="17" spans="1:19" s="3" customFormat="1" ht="15" customHeight="1">
      <c r="A17" s="13"/>
      <c r="B17" s="41"/>
      <c r="C17" s="41"/>
      <c r="D17" s="96"/>
      <c r="E17" s="96"/>
      <c r="F17" s="42"/>
      <c r="G17" s="41"/>
      <c r="H17" s="198"/>
      <c r="I17" s="33"/>
      <c r="J17" s="369"/>
      <c r="K17" s="200"/>
      <c r="L17" s="137"/>
      <c r="M17" s="200"/>
      <c r="N17" s="155"/>
      <c r="O17" s="89"/>
      <c r="P17" s="248"/>
      <c r="Q17" s="211"/>
      <c r="R17" s="12"/>
      <c r="S17" s="8"/>
    </row>
    <row r="18" spans="1:19" s="3" customFormat="1" ht="15" customHeight="1">
      <c r="A18" s="13"/>
      <c r="B18" s="13"/>
      <c r="C18" s="13"/>
      <c r="D18" s="94"/>
      <c r="E18" s="96"/>
      <c r="F18" s="28"/>
      <c r="G18" s="13"/>
      <c r="H18" s="200"/>
      <c r="I18" s="33"/>
      <c r="J18" s="369"/>
      <c r="K18" s="200"/>
      <c r="L18" s="134"/>
      <c r="M18" s="195"/>
      <c r="N18" s="151"/>
      <c r="O18" s="90"/>
      <c r="P18" s="248"/>
      <c r="Q18" s="211"/>
      <c r="R18" s="12"/>
      <c r="S18" s="8"/>
    </row>
    <row r="19" spans="1:19" s="3" customFormat="1" ht="15" customHeight="1">
      <c r="A19" s="13"/>
      <c r="B19" s="13"/>
      <c r="C19" s="13"/>
      <c r="D19" s="94"/>
      <c r="E19" s="96"/>
      <c r="F19" s="28"/>
      <c r="G19" s="13"/>
      <c r="H19" s="200"/>
      <c r="I19" s="33"/>
      <c r="J19" s="369"/>
      <c r="K19" s="200"/>
      <c r="L19" s="134"/>
      <c r="M19" s="195"/>
      <c r="N19" s="151"/>
      <c r="O19" s="90"/>
      <c r="P19" s="248"/>
      <c r="Q19" s="211"/>
      <c r="R19" s="12"/>
      <c r="S19" s="8"/>
    </row>
    <row r="20" spans="1:19" ht="15" customHeight="1">
      <c r="A20" s="13"/>
      <c r="B20" s="13"/>
      <c r="C20" s="13"/>
      <c r="D20" s="94"/>
      <c r="E20" s="96"/>
      <c r="F20" s="33"/>
      <c r="G20" s="13"/>
      <c r="H20" s="200"/>
      <c r="I20" s="33"/>
      <c r="J20" s="369"/>
      <c r="K20" s="200"/>
      <c r="P20" s="248"/>
      <c r="Q20" s="211"/>
      <c r="R20" s="12"/>
    </row>
    <row r="21" spans="1:19" s="19" customFormat="1" ht="16.2" thickBot="1">
      <c r="A21" s="56" t="s">
        <v>39</v>
      </c>
      <c r="B21" s="56"/>
      <c r="C21" s="56"/>
      <c r="D21" s="97"/>
      <c r="E21" s="97"/>
      <c r="F21" s="56"/>
      <c r="G21" s="56"/>
      <c r="H21" s="201"/>
      <c r="I21" s="58"/>
      <c r="J21" s="59"/>
      <c r="K21" s="201"/>
      <c r="L21" s="140"/>
      <c r="M21" s="201"/>
      <c r="N21" s="156"/>
      <c r="O21" s="97"/>
      <c r="P21" s="249"/>
      <c r="Q21" s="334">
        <f>SUM(Q12:Q20)</f>
        <v>11860.366199999997</v>
      </c>
      <c r="R21" s="58"/>
      <c r="S21" s="14"/>
    </row>
    <row r="22" spans="1:19" s="19" customFormat="1" ht="16.2" thickTop="1">
      <c r="A22" s="69"/>
      <c r="B22" s="69"/>
      <c r="C22" s="69"/>
      <c r="D22" s="98"/>
      <c r="E22" s="98"/>
      <c r="F22" s="69"/>
      <c r="G22" s="69"/>
      <c r="H22" s="202"/>
      <c r="I22" s="71"/>
      <c r="J22" s="72"/>
      <c r="K22" s="202"/>
      <c r="L22" s="141"/>
      <c r="M22" s="202"/>
      <c r="N22" s="157"/>
      <c r="O22" s="98"/>
      <c r="P22" s="250"/>
      <c r="Q22" s="213"/>
      <c r="R22" s="71"/>
      <c r="S22" s="14"/>
    </row>
    <row r="23" spans="1:19" ht="11.25" customHeight="1">
      <c r="A23" s="64"/>
      <c r="B23" s="64"/>
      <c r="C23" s="64"/>
      <c r="D23" s="99"/>
      <c r="E23" s="205"/>
      <c r="F23" s="65"/>
      <c r="G23" s="64"/>
      <c r="H23" s="203"/>
      <c r="I23" s="65"/>
      <c r="J23" s="67"/>
      <c r="K23" s="203"/>
      <c r="L23" s="142"/>
      <c r="M23" s="203"/>
      <c r="N23" s="158"/>
      <c r="O23" s="258"/>
      <c r="P23" s="251"/>
      <c r="Q23" s="214"/>
      <c r="R23" s="65"/>
    </row>
    <row r="24" spans="1:19" ht="11.25" customHeight="1">
      <c r="A24" s="64"/>
      <c r="B24" s="64"/>
      <c r="C24" s="64"/>
      <c r="D24" s="99"/>
      <c r="E24" s="205"/>
      <c r="F24" s="64"/>
      <c r="G24" s="64"/>
      <c r="H24" s="203"/>
      <c r="I24" s="64"/>
      <c r="J24" s="67"/>
      <c r="K24" s="203"/>
      <c r="L24" s="142"/>
      <c r="M24" s="203"/>
      <c r="N24" s="158"/>
      <c r="O24" s="258"/>
      <c r="P24" s="251"/>
      <c r="Q24" s="214"/>
      <c r="R24" s="65"/>
    </row>
    <row r="25" spans="1:19" ht="11.25" customHeight="1">
      <c r="A25" s="13"/>
      <c r="B25" s="13"/>
      <c r="C25" s="13"/>
      <c r="D25" s="94"/>
      <c r="E25" s="96"/>
      <c r="F25" s="13"/>
      <c r="G25" s="13"/>
      <c r="H25" s="200"/>
      <c r="I25" s="13"/>
      <c r="J25" s="40"/>
      <c r="K25" s="200"/>
      <c r="L25" s="137"/>
      <c r="M25" s="200"/>
      <c r="N25" s="155"/>
      <c r="P25" s="248"/>
      <c r="Q25" s="211"/>
      <c r="R25" s="12"/>
    </row>
    <row r="26" spans="1:19" s="35" customFormat="1" ht="18">
      <c r="A26" s="307"/>
      <c r="B26" s="308"/>
      <c r="C26" s="308"/>
      <c r="D26" s="335"/>
      <c r="E26" s="335"/>
      <c r="F26" s="308"/>
      <c r="G26" s="308" t="s">
        <v>38</v>
      </c>
      <c r="H26" s="330"/>
      <c r="I26" s="308"/>
      <c r="J26" s="310"/>
      <c r="K26" s="330"/>
      <c r="L26" s="336"/>
      <c r="M26" s="346"/>
      <c r="N26" s="348">
        <f>SUM(Q116)</f>
        <v>103193.31163810022</v>
      </c>
      <c r="O26" s="335"/>
      <c r="P26" s="347"/>
      <c r="Q26" s="338"/>
      <c r="R26" s="308"/>
      <c r="S26" s="273"/>
    </row>
    <row r="27" spans="1:19" ht="10.199999999999999">
      <c r="R27" s="6" t="s">
        <v>3</v>
      </c>
    </row>
    <row r="28" spans="1:19" s="4" customFormat="1" ht="11.25" customHeight="1">
      <c r="D28" s="89"/>
      <c r="E28" s="89"/>
      <c r="H28" s="197"/>
      <c r="J28" s="24"/>
      <c r="K28" s="197"/>
      <c r="L28" s="135"/>
      <c r="M28" s="197"/>
      <c r="N28" s="154"/>
      <c r="O28" s="89"/>
      <c r="P28" s="245"/>
      <c r="Q28" s="209"/>
      <c r="R28" s="20"/>
      <c r="S28" s="10"/>
    </row>
    <row r="29" spans="1:19" s="2" customFormat="1" ht="13.8">
      <c r="B29" s="2" t="s">
        <v>685</v>
      </c>
      <c r="D29" s="92" t="s">
        <v>9</v>
      </c>
      <c r="E29" s="92"/>
      <c r="F29" s="2" t="s">
        <v>17</v>
      </c>
      <c r="G29" s="2" t="s">
        <v>42</v>
      </c>
      <c r="H29" s="196" t="s">
        <v>19</v>
      </c>
      <c r="J29" s="83" t="s">
        <v>29</v>
      </c>
      <c r="K29" s="196" t="s">
        <v>688</v>
      </c>
      <c r="L29" s="136" t="s">
        <v>5</v>
      </c>
      <c r="M29" s="196" t="s">
        <v>16</v>
      </c>
      <c r="N29" s="153" t="s">
        <v>689</v>
      </c>
      <c r="O29" s="92" t="s">
        <v>10</v>
      </c>
      <c r="P29" s="246" t="s">
        <v>10</v>
      </c>
      <c r="Q29" s="161" t="s">
        <v>15</v>
      </c>
      <c r="R29" s="84" t="s">
        <v>4</v>
      </c>
      <c r="S29" s="185"/>
    </row>
    <row r="30" spans="1:19" s="2" customFormat="1" ht="13.8">
      <c r="B30" s="2" t="s">
        <v>0</v>
      </c>
      <c r="C30" s="2" t="s">
        <v>8</v>
      </c>
      <c r="D30" s="92" t="s">
        <v>686</v>
      </c>
      <c r="E30" s="92" t="s">
        <v>184</v>
      </c>
      <c r="F30" s="2" t="s">
        <v>25</v>
      </c>
      <c r="H30" s="196" t="s">
        <v>20</v>
      </c>
      <c r="J30" s="83" t="s">
        <v>7</v>
      </c>
      <c r="K30" s="196" t="s">
        <v>18</v>
      </c>
      <c r="L30" s="136"/>
      <c r="M30" s="196" t="s">
        <v>43</v>
      </c>
      <c r="N30" s="153" t="s">
        <v>895</v>
      </c>
      <c r="O30" s="92" t="s">
        <v>687</v>
      </c>
      <c r="P30" s="246" t="s">
        <v>14</v>
      </c>
      <c r="Q30" s="161" t="s">
        <v>382</v>
      </c>
      <c r="R30" s="84"/>
      <c r="S30" s="185"/>
    </row>
    <row r="31" spans="1:19" ht="11.25" customHeight="1">
      <c r="F31" s="5"/>
      <c r="I31" s="22"/>
      <c r="P31" s="246" t="s">
        <v>19</v>
      </c>
    </row>
    <row r="32" spans="1:19" s="4" customFormat="1" ht="10.199999999999999">
      <c r="D32" s="89"/>
      <c r="E32" s="89"/>
      <c r="F32" s="38"/>
      <c r="H32" s="197"/>
      <c r="I32" s="22"/>
      <c r="J32" s="5"/>
      <c r="K32" s="195"/>
      <c r="L32" s="134"/>
      <c r="M32" s="195"/>
      <c r="N32" s="151"/>
      <c r="O32" s="89"/>
      <c r="P32" s="243"/>
      <c r="Q32" s="208"/>
      <c r="R32" s="20"/>
      <c r="S32" s="10"/>
    </row>
    <row r="33" spans="1:19" s="11" customFormat="1" ht="11.25" customHeight="1">
      <c r="A33" s="104" t="s">
        <v>44</v>
      </c>
      <c r="B33" s="104" t="s">
        <v>45</v>
      </c>
      <c r="D33" s="259"/>
      <c r="E33" s="92" t="s">
        <v>54</v>
      </c>
      <c r="F33" s="105">
        <v>40490</v>
      </c>
      <c r="G33" s="104">
        <v>1</v>
      </c>
      <c r="H33" s="149">
        <v>2.1486000000000001</v>
      </c>
      <c r="I33" s="260"/>
      <c r="J33" s="105">
        <v>40568</v>
      </c>
      <c r="K33" s="149">
        <v>2.37</v>
      </c>
      <c r="L33" s="138">
        <v>1E-4</v>
      </c>
      <c r="M33" s="121">
        <v>4.2</v>
      </c>
      <c r="N33" s="261">
        <f t="shared" ref="N33:N44" si="0">SUM((K33-H33)/L33*M33)*G33</f>
        <v>9298.8000000000029</v>
      </c>
      <c r="O33" s="259" t="s">
        <v>894</v>
      </c>
      <c r="P33" s="271">
        <v>0.9839</v>
      </c>
      <c r="Q33" s="262">
        <f>SUM(N33*P33)</f>
        <v>9149.0893200000028</v>
      </c>
      <c r="R33" s="27"/>
      <c r="S33" s="186"/>
    </row>
    <row r="34" spans="1:19" s="11" customFormat="1" ht="11.25" customHeight="1">
      <c r="A34" s="104" t="s">
        <v>53</v>
      </c>
      <c r="B34" s="104" t="s">
        <v>52</v>
      </c>
      <c r="D34" s="259"/>
      <c r="E34" s="92" t="s">
        <v>54</v>
      </c>
      <c r="F34" s="105">
        <v>40490</v>
      </c>
      <c r="G34" s="104">
        <v>1</v>
      </c>
      <c r="H34" s="149">
        <v>1775.7</v>
      </c>
      <c r="I34" s="260"/>
      <c r="J34" s="105">
        <v>40494</v>
      </c>
      <c r="K34" s="149">
        <v>1724</v>
      </c>
      <c r="L34" s="138">
        <v>0.1</v>
      </c>
      <c r="M34" s="121">
        <v>5</v>
      </c>
      <c r="N34" s="261">
        <f t="shared" si="0"/>
        <v>-2585.0000000000023</v>
      </c>
      <c r="O34" s="259" t="s">
        <v>894</v>
      </c>
      <c r="P34" s="271">
        <v>0.9839</v>
      </c>
      <c r="Q34" s="262">
        <f t="shared" ref="Q34:Q93" si="1">SUM(N34*P34)</f>
        <v>-2543.3815000000022</v>
      </c>
      <c r="R34" s="27"/>
      <c r="S34" s="186"/>
    </row>
    <row r="35" spans="1:19" s="11" customFormat="1" ht="11.25" customHeight="1">
      <c r="A35" s="104" t="s">
        <v>51</v>
      </c>
      <c r="B35" s="104" t="s">
        <v>50</v>
      </c>
      <c r="D35" s="259"/>
      <c r="E35" s="92" t="s">
        <v>54</v>
      </c>
      <c r="F35" s="105">
        <v>40491</v>
      </c>
      <c r="G35" s="104">
        <v>1</v>
      </c>
      <c r="H35" s="149">
        <v>764.7</v>
      </c>
      <c r="I35" s="260"/>
      <c r="J35" s="105">
        <v>40498</v>
      </c>
      <c r="K35" s="149">
        <v>740.8</v>
      </c>
      <c r="L35" s="138">
        <v>0.25</v>
      </c>
      <c r="M35" s="121">
        <v>25</v>
      </c>
      <c r="N35" s="261">
        <f t="shared" si="0"/>
        <v>-2390.0000000000091</v>
      </c>
      <c r="O35" s="259" t="s">
        <v>894</v>
      </c>
      <c r="P35" s="271">
        <v>0.98770000000000002</v>
      </c>
      <c r="Q35" s="262">
        <f t="shared" si="1"/>
        <v>-2360.6030000000092</v>
      </c>
      <c r="R35" s="27"/>
      <c r="S35" s="186"/>
    </row>
    <row r="36" spans="1:19" s="11" customFormat="1" ht="11.25" customHeight="1">
      <c r="A36" s="104" t="s">
        <v>49</v>
      </c>
      <c r="B36" s="104" t="s">
        <v>48</v>
      </c>
      <c r="D36" s="259"/>
      <c r="E36" s="92" t="s">
        <v>54</v>
      </c>
      <c r="F36" s="105">
        <v>40494</v>
      </c>
      <c r="G36" s="104">
        <v>1</v>
      </c>
      <c r="H36" s="149">
        <v>1.1129789999999999</v>
      </c>
      <c r="I36" s="260"/>
      <c r="J36" s="105">
        <v>40584</v>
      </c>
      <c r="K36" s="149">
        <v>1.2342</v>
      </c>
      <c r="L36" s="138">
        <v>2.5000000000000001E-4</v>
      </c>
      <c r="M36" s="121">
        <v>12.5</v>
      </c>
      <c r="N36" s="261">
        <f t="shared" si="0"/>
        <v>6061.0500000000011</v>
      </c>
      <c r="O36" s="259" t="s">
        <v>894</v>
      </c>
      <c r="P36" s="271">
        <v>0.98770000000000002</v>
      </c>
      <c r="Q36" s="262">
        <f t="shared" si="1"/>
        <v>5986.4990850000013</v>
      </c>
      <c r="R36" s="27">
        <v>270</v>
      </c>
      <c r="S36" s="186"/>
    </row>
    <row r="37" spans="1:19" s="11" customFormat="1" ht="11.25" customHeight="1">
      <c r="A37" s="104" t="s">
        <v>47</v>
      </c>
      <c r="B37" s="104" t="s">
        <v>46</v>
      </c>
      <c r="D37" s="259"/>
      <c r="E37" s="92" t="s">
        <v>54</v>
      </c>
      <c r="F37" s="105">
        <v>40583</v>
      </c>
      <c r="G37" s="104">
        <v>1</v>
      </c>
      <c r="H37" s="149">
        <v>877.6</v>
      </c>
      <c r="I37" s="260"/>
      <c r="J37" s="105">
        <v>40589</v>
      </c>
      <c r="K37" s="149">
        <v>837</v>
      </c>
      <c r="L37" s="138">
        <v>1</v>
      </c>
      <c r="M37" s="121">
        <v>50</v>
      </c>
      <c r="N37" s="261">
        <f t="shared" si="0"/>
        <v>-2030.0000000000011</v>
      </c>
      <c r="O37" s="259" t="s">
        <v>894</v>
      </c>
      <c r="P37" s="271">
        <v>0.98519999999999996</v>
      </c>
      <c r="Q37" s="262">
        <f t="shared" si="1"/>
        <v>-1999.956000000001</v>
      </c>
      <c r="R37" s="27">
        <v>324</v>
      </c>
      <c r="S37" s="186"/>
    </row>
    <row r="38" spans="1:19" s="11" customFormat="1" ht="11.25" customHeight="1">
      <c r="A38" s="104" t="s">
        <v>44</v>
      </c>
      <c r="B38" s="104" t="s">
        <v>45</v>
      </c>
      <c r="D38" s="259"/>
      <c r="E38" s="117" t="s">
        <v>54</v>
      </c>
      <c r="F38" s="103">
        <v>40592</v>
      </c>
      <c r="G38" s="102">
        <v>1</v>
      </c>
      <c r="H38" s="121">
        <v>2.5649999999999999</v>
      </c>
      <c r="I38" s="260"/>
      <c r="J38" s="103">
        <v>40595</v>
      </c>
      <c r="K38" s="121">
        <v>2.5710000000000002</v>
      </c>
      <c r="L38" s="138">
        <v>1E-4</v>
      </c>
      <c r="M38" s="121">
        <v>4.2</v>
      </c>
      <c r="N38" s="261">
        <f t="shared" si="0"/>
        <v>252.00000000000955</v>
      </c>
      <c r="O38" s="259" t="s">
        <v>894</v>
      </c>
      <c r="P38" s="271">
        <v>0.99450000000000005</v>
      </c>
      <c r="Q38" s="262">
        <f t="shared" si="1"/>
        <v>250.6140000000095</v>
      </c>
      <c r="R38" s="27"/>
      <c r="S38" s="186"/>
    </row>
    <row r="39" spans="1:19" s="11" customFormat="1" ht="11.25" customHeight="1">
      <c r="A39" s="102" t="s">
        <v>78</v>
      </c>
      <c r="B39" s="102" t="s">
        <v>77</v>
      </c>
      <c r="D39" s="259"/>
      <c r="E39" s="117" t="s">
        <v>54</v>
      </c>
      <c r="F39" s="103">
        <v>40588</v>
      </c>
      <c r="G39" s="102">
        <v>1</v>
      </c>
      <c r="H39" s="121">
        <v>6637</v>
      </c>
      <c r="I39" s="148"/>
      <c r="J39" s="103">
        <v>40596</v>
      </c>
      <c r="K39" s="121">
        <v>6538</v>
      </c>
      <c r="L39" s="138">
        <v>1</v>
      </c>
      <c r="M39" s="121">
        <v>10.445</v>
      </c>
      <c r="N39" s="261">
        <f t="shared" si="0"/>
        <v>-1034.0550000000001</v>
      </c>
      <c r="O39" s="259" t="s">
        <v>384</v>
      </c>
      <c r="P39" s="271">
        <v>1.3509</v>
      </c>
      <c r="Q39" s="262">
        <f t="shared" si="1"/>
        <v>-1396.9048995000001</v>
      </c>
      <c r="R39" s="110">
        <v>478.1</v>
      </c>
      <c r="S39" s="186"/>
    </row>
    <row r="40" spans="1:19" s="11" customFormat="1" ht="11.25" customHeight="1">
      <c r="A40" s="102" t="s">
        <v>76</v>
      </c>
      <c r="B40" s="102" t="s">
        <v>75</v>
      </c>
      <c r="D40" s="259"/>
      <c r="E40" s="117" t="s">
        <v>54</v>
      </c>
      <c r="F40" s="103">
        <v>40469</v>
      </c>
      <c r="G40" s="102">
        <v>1</v>
      </c>
      <c r="H40" s="121">
        <v>6498</v>
      </c>
      <c r="I40" s="148"/>
      <c r="J40" s="103">
        <v>40596</v>
      </c>
      <c r="K40" s="121">
        <v>7152</v>
      </c>
      <c r="L40" s="138">
        <v>0.5</v>
      </c>
      <c r="M40" s="121">
        <v>16.96</v>
      </c>
      <c r="N40" s="261">
        <f t="shared" si="0"/>
        <v>22183.68</v>
      </c>
      <c r="O40" s="259" t="s">
        <v>384</v>
      </c>
      <c r="P40" s="271">
        <v>1.409</v>
      </c>
      <c r="Q40" s="262">
        <f t="shared" si="1"/>
        <v>31256.805120000001</v>
      </c>
      <c r="R40" s="110">
        <v>2962.27</v>
      </c>
      <c r="S40" s="186"/>
    </row>
    <row r="41" spans="1:19" s="11" customFormat="1" ht="11.25" customHeight="1">
      <c r="A41" s="102" t="s">
        <v>74</v>
      </c>
      <c r="B41" s="102" t="s">
        <v>73</v>
      </c>
      <c r="D41" s="259"/>
      <c r="E41" s="117" t="s">
        <v>54</v>
      </c>
      <c r="F41" s="103">
        <v>40469</v>
      </c>
      <c r="G41" s="102">
        <v>1</v>
      </c>
      <c r="H41" s="121">
        <v>1169.25</v>
      </c>
      <c r="I41" s="148"/>
      <c r="J41" s="103">
        <v>40596</v>
      </c>
      <c r="K41" s="121">
        <v>1303</v>
      </c>
      <c r="L41" s="138">
        <v>0.25</v>
      </c>
      <c r="M41" s="121">
        <v>12.5</v>
      </c>
      <c r="N41" s="261">
        <f t="shared" si="0"/>
        <v>6687.5</v>
      </c>
      <c r="O41" s="259" t="s">
        <v>894</v>
      </c>
      <c r="P41" s="271">
        <v>1.0147999999999999</v>
      </c>
      <c r="Q41" s="262">
        <f t="shared" si="1"/>
        <v>6786.4749999999995</v>
      </c>
      <c r="R41" s="110">
        <v>1125</v>
      </c>
      <c r="S41" s="186"/>
    </row>
    <row r="42" spans="1:19" s="11" customFormat="1" ht="11.25" customHeight="1">
      <c r="A42" s="102" t="s">
        <v>74</v>
      </c>
      <c r="B42" s="102" t="s">
        <v>73</v>
      </c>
      <c r="D42" s="259"/>
      <c r="E42" s="117" t="s">
        <v>54</v>
      </c>
      <c r="F42" s="103">
        <v>40515</v>
      </c>
      <c r="G42" s="102">
        <v>1</v>
      </c>
      <c r="H42" s="121">
        <v>1232.3499999999999</v>
      </c>
      <c r="I42" s="148"/>
      <c r="J42" s="103">
        <v>40596</v>
      </c>
      <c r="K42" s="121">
        <f>K41</f>
        <v>1303</v>
      </c>
      <c r="L42" s="138">
        <v>0.25</v>
      </c>
      <c r="M42" s="121">
        <v>12.5</v>
      </c>
      <c r="N42" s="261">
        <f t="shared" si="0"/>
        <v>3532.5000000000045</v>
      </c>
      <c r="O42" s="259" t="s">
        <v>894</v>
      </c>
      <c r="P42" s="271">
        <v>1.0323</v>
      </c>
      <c r="Q42" s="262">
        <f t="shared" si="1"/>
        <v>3646.5997500000049</v>
      </c>
      <c r="R42" s="110">
        <v>1125</v>
      </c>
      <c r="S42" s="186"/>
    </row>
    <row r="43" spans="1:19" s="11" customFormat="1" ht="11.25" customHeight="1">
      <c r="A43" s="102" t="s">
        <v>72</v>
      </c>
      <c r="B43" s="102" t="s">
        <v>71</v>
      </c>
      <c r="D43" s="259"/>
      <c r="E43" s="117" t="s">
        <v>54</v>
      </c>
      <c r="F43" s="103">
        <v>40581</v>
      </c>
      <c r="G43" s="102">
        <v>1</v>
      </c>
      <c r="H43" s="121">
        <v>462.6</v>
      </c>
      <c r="I43" s="148"/>
      <c r="J43" s="103">
        <v>40596</v>
      </c>
      <c r="K43" s="121">
        <v>427.8</v>
      </c>
      <c r="L43" s="138">
        <v>0.05</v>
      </c>
      <c r="M43" s="121">
        <v>12.5</v>
      </c>
      <c r="N43" s="261">
        <f t="shared" si="0"/>
        <v>-8700.0000000000036</v>
      </c>
      <c r="O43" s="259" t="s">
        <v>894</v>
      </c>
      <c r="P43" s="271">
        <v>0.98619999999999997</v>
      </c>
      <c r="Q43" s="262">
        <f t="shared" si="1"/>
        <v>-8579.9400000000041</v>
      </c>
      <c r="R43" s="110">
        <v>945</v>
      </c>
      <c r="S43" s="186"/>
    </row>
    <row r="44" spans="1:19" s="11" customFormat="1" ht="11.25" customHeight="1">
      <c r="A44" s="102" t="s">
        <v>70</v>
      </c>
      <c r="B44" s="102" t="s">
        <v>69</v>
      </c>
      <c r="D44" s="259"/>
      <c r="E44" s="117" t="s">
        <v>54</v>
      </c>
      <c r="F44" s="103">
        <v>40576</v>
      </c>
      <c r="G44" s="102">
        <v>5</v>
      </c>
      <c r="H44" s="121">
        <v>410</v>
      </c>
      <c r="I44" s="148"/>
      <c r="J44" s="103">
        <v>40596</v>
      </c>
      <c r="K44" s="121">
        <v>389.5</v>
      </c>
      <c r="L44" s="138">
        <v>0.25</v>
      </c>
      <c r="M44" s="121">
        <v>12.5</v>
      </c>
      <c r="N44" s="261">
        <f t="shared" si="0"/>
        <v>-5125</v>
      </c>
      <c r="O44" s="259" t="s">
        <v>894</v>
      </c>
      <c r="P44" s="271">
        <v>0.99539999999999995</v>
      </c>
      <c r="Q44" s="262">
        <f t="shared" si="1"/>
        <v>-5101.4250000000002</v>
      </c>
      <c r="R44" s="110">
        <f>'[1]Closed Positions'!R21*'FUTURES WKLY'!G44</f>
        <v>675</v>
      </c>
      <c r="S44" s="186"/>
    </row>
    <row r="45" spans="1:19" s="26" customFormat="1" ht="11.25" customHeight="1">
      <c r="A45" s="118" t="s">
        <v>68</v>
      </c>
      <c r="B45" s="118" t="s">
        <v>67</v>
      </c>
      <c r="D45" s="263"/>
      <c r="E45" s="119" t="s">
        <v>79</v>
      </c>
      <c r="F45" s="120">
        <v>40581</v>
      </c>
      <c r="G45" s="118">
        <v>1</v>
      </c>
      <c r="H45" s="150">
        <v>118.53125</v>
      </c>
      <c r="I45" s="145"/>
      <c r="J45" s="120">
        <v>40596</v>
      </c>
      <c r="K45" s="150">
        <v>121</v>
      </c>
      <c r="L45" s="143">
        <v>3.125E-2</v>
      </c>
      <c r="M45" s="150">
        <v>31.25</v>
      </c>
      <c r="N45" s="264">
        <f>SUM((H45-K45)/L45*M45)*G45</f>
        <v>-2468.75</v>
      </c>
      <c r="O45" s="259" t="s">
        <v>894</v>
      </c>
      <c r="P45" s="271">
        <v>0.98619999999999997</v>
      </c>
      <c r="Q45" s="262">
        <f t="shared" si="1"/>
        <v>-2434.6812500000001</v>
      </c>
      <c r="R45" s="122">
        <v>945</v>
      </c>
      <c r="S45" s="186"/>
    </row>
    <row r="46" spans="1:19" s="11" customFormat="1" ht="11.25" customHeight="1">
      <c r="A46" s="102" t="s">
        <v>66</v>
      </c>
      <c r="B46" s="102" t="s">
        <v>65</v>
      </c>
      <c r="D46" s="259"/>
      <c r="E46" s="117" t="s">
        <v>54</v>
      </c>
      <c r="F46" s="103">
        <v>40590</v>
      </c>
      <c r="G46" s="102">
        <v>1</v>
      </c>
      <c r="H46" s="121">
        <v>10770.4</v>
      </c>
      <c r="I46" s="148"/>
      <c r="J46" s="103">
        <v>40598</v>
      </c>
      <c r="K46" s="121">
        <v>10450</v>
      </c>
      <c r="L46" s="138">
        <v>5</v>
      </c>
      <c r="M46" s="121">
        <v>2500</v>
      </c>
      <c r="N46" s="261">
        <f>SUM(((K46-H46)/L46*M46)*G46)</f>
        <v>-160199.99999999983</v>
      </c>
      <c r="O46" s="259" t="s">
        <v>691</v>
      </c>
      <c r="P46" s="271">
        <v>1.1900000000000001E-2</v>
      </c>
      <c r="Q46" s="262">
        <f t="shared" si="1"/>
        <v>-1906.3799999999981</v>
      </c>
      <c r="R46" s="110" t="s">
        <v>398</v>
      </c>
      <c r="S46" s="186"/>
    </row>
    <row r="47" spans="1:19" s="11" customFormat="1" ht="11.25" customHeight="1">
      <c r="A47" s="102" t="s">
        <v>64</v>
      </c>
      <c r="B47" s="102" t="s">
        <v>63</v>
      </c>
      <c r="D47" s="259"/>
      <c r="E47" s="117" t="s">
        <v>54</v>
      </c>
      <c r="F47" s="103">
        <v>40574</v>
      </c>
      <c r="G47" s="102">
        <v>3</v>
      </c>
      <c r="H47" s="121">
        <v>92.75</v>
      </c>
      <c r="I47" s="148"/>
      <c r="J47" s="103">
        <v>40599</v>
      </c>
      <c r="K47" s="121">
        <v>90.98</v>
      </c>
      <c r="L47" s="138">
        <v>2.5000000000000001E-2</v>
      </c>
      <c r="M47" s="121">
        <v>10</v>
      </c>
      <c r="N47" s="261">
        <f>SUM((K47-H47)/L47*M47)*G47</f>
        <v>-2123.9999999999955</v>
      </c>
      <c r="O47" s="259" t="s">
        <v>894</v>
      </c>
      <c r="P47" s="271">
        <v>1.0059</v>
      </c>
      <c r="Q47" s="262">
        <f t="shared" si="1"/>
        <v>-2136.5315999999953</v>
      </c>
      <c r="R47" s="110">
        <f>'[1]Closed Positions'!R24*'FUTURES WKLY'!G47</f>
        <v>852</v>
      </c>
      <c r="S47" s="186"/>
    </row>
    <row r="48" spans="1:19" s="11" customFormat="1" ht="11.25" customHeight="1">
      <c r="A48" s="102" t="s">
        <v>58</v>
      </c>
      <c r="B48" s="102" t="s">
        <v>57</v>
      </c>
      <c r="D48" s="259"/>
      <c r="E48" s="117" t="s">
        <v>54</v>
      </c>
      <c r="F48" s="103">
        <v>40561</v>
      </c>
      <c r="G48" s="102">
        <v>1</v>
      </c>
      <c r="H48" s="121">
        <v>4014</v>
      </c>
      <c r="I48" s="148"/>
      <c r="J48" s="103">
        <v>40608</v>
      </c>
      <c r="K48" s="121">
        <v>4021.5</v>
      </c>
      <c r="L48" s="138">
        <v>1</v>
      </c>
      <c r="M48" s="121">
        <f>SUM('[1]Closed Positions'!S25*1.34)</f>
        <v>13.4</v>
      </c>
      <c r="N48" s="261">
        <f>SUM((K48-H48)/L48*M48)*G48</f>
        <v>100.5</v>
      </c>
      <c r="O48" s="259" t="s">
        <v>384</v>
      </c>
      <c r="P48" s="271">
        <v>1.3432999999999999</v>
      </c>
      <c r="Q48" s="262">
        <f t="shared" si="1"/>
        <v>135.00164999999998</v>
      </c>
      <c r="R48" s="110">
        <v>628.32000000000005</v>
      </c>
      <c r="S48" s="186"/>
    </row>
    <row r="49" spans="1:19" s="11" customFormat="1" ht="11.25" customHeight="1">
      <c r="A49" s="102" t="s">
        <v>58</v>
      </c>
      <c r="B49" s="102" t="s">
        <v>57</v>
      </c>
      <c r="D49" s="259"/>
      <c r="E49" s="117" t="s">
        <v>54</v>
      </c>
      <c r="F49" s="103">
        <v>40588</v>
      </c>
      <c r="G49" s="102">
        <v>1</v>
      </c>
      <c r="H49" s="121">
        <v>4080.5</v>
      </c>
      <c r="I49" s="148"/>
      <c r="J49" s="103">
        <v>40608</v>
      </c>
      <c r="K49" s="121">
        <f>K48</f>
        <v>4021.5</v>
      </c>
      <c r="L49" s="138">
        <v>1</v>
      </c>
      <c r="M49" s="121">
        <f>SUM('[1]Closed Positions'!S26*1.34)</f>
        <v>13.4</v>
      </c>
      <c r="N49" s="261">
        <f>SUM((K49-H49)/L49*M49)*G49</f>
        <v>-790.6</v>
      </c>
      <c r="O49" s="259" t="s">
        <v>384</v>
      </c>
      <c r="P49" s="271">
        <v>1.3509</v>
      </c>
      <c r="Q49" s="262">
        <f t="shared" si="1"/>
        <v>-1068.02154</v>
      </c>
      <c r="R49" s="110">
        <v>628.32000000000005</v>
      </c>
      <c r="S49" s="186"/>
    </row>
    <row r="50" spans="1:19" s="26" customFormat="1" ht="11.25" customHeight="1">
      <c r="A50" s="118" t="s">
        <v>62</v>
      </c>
      <c r="B50" s="118" t="s">
        <v>61</v>
      </c>
      <c r="D50" s="263"/>
      <c r="E50" s="119" t="s">
        <v>79</v>
      </c>
      <c r="F50" s="120">
        <v>40561</v>
      </c>
      <c r="G50" s="118">
        <v>1</v>
      </c>
      <c r="H50" s="150">
        <v>108.2</v>
      </c>
      <c r="I50" s="145"/>
      <c r="J50" s="120">
        <v>40608</v>
      </c>
      <c r="K50" s="150">
        <v>107.67</v>
      </c>
      <c r="L50" s="143">
        <v>1</v>
      </c>
      <c r="M50" s="150">
        <f>SUM('[1]Closed Positions'!S27*1.34)</f>
        <v>13.4</v>
      </c>
      <c r="N50" s="264">
        <f>SUM((H50-K50)/L50*M50)*G50</f>
        <v>7.1020000000000154</v>
      </c>
      <c r="O50" s="259" t="s">
        <v>384</v>
      </c>
      <c r="P50" s="271">
        <v>1.3432999999999999</v>
      </c>
      <c r="Q50" s="262">
        <f t="shared" si="1"/>
        <v>9.5401166000000206</v>
      </c>
      <c r="R50" s="122">
        <v>478.1</v>
      </c>
      <c r="S50" s="186"/>
    </row>
    <row r="51" spans="1:19" s="11" customFormat="1" ht="11.25" customHeight="1">
      <c r="A51" s="102" t="s">
        <v>56</v>
      </c>
      <c r="B51" s="102" t="s">
        <v>55</v>
      </c>
      <c r="D51" s="259"/>
      <c r="E51" s="117" t="s">
        <v>54</v>
      </c>
      <c r="F51" s="103">
        <v>40569</v>
      </c>
      <c r="G51" s="102">
        <v>1</v>
      </c>
      <c r="H51" s="121">
        <v>3002</v>
      </c>
      <c r="I51" s="148"/>
      <c r="J51" s="103">
        <v>40608</v>
      </c>
      <c r="K51" s="121">
        <v>2946</v>
      </c>
      <c r="L51" s="138">
        <v>1</v>
      </c>
      <c r="M51" s="121">
        <v>25.5</v>
      </c>
      <c r="N51" s="261">
        <f>SUM((K51-H51)/L51*M51)*G51</f>
        <v>-1428</v>
      </c>
      <c r="O51" s="259" t="s">
        <v>384</v>
      </c>
      <c r="P51" s="271">
        <v>1.3714999999999999</v>
      </c>
      <c r="Q51" s="262">
        <f t="shared" si="1"/>
        <v>-1958.502</v>
      </c>
      <c r="R51" s="110">
        <v>478.1</v>
      </c>
      <c r="S51" s="186"/>
    </row>
    <row r="52" spans="1:19" s="11" customFormat="1" ht="11.25" customHeight="1">
      <c r="A52" s="102" t="s">
        <v>56</v>
      </c>
      <c r="B52" s="102" t="s">
        <v>55</v>
      </c>
      <c r="C52" s="26"/>
      <c r="D52" s="263"/>
      <c r="E52" s="117" t="s">
        <v>54</v>
      </c>
      <c r="F52" s="103">
        <v>40588</v>
      </c>
      <c r="G52" s="102">
        <v>1</v>
      </c>
      <c r="H52" s="121">
        <v>3013</v>
      </c>
      <c r="I52" s="265"/>
      <c r="J52" s="103">
        <v>40608</v>
      </c>
      <c r="K52" s="121">
        <f>K51</f>
        <v>2946</v>
      </c>
      <c r="L52" s="138">
        <v>1</v>
      </c>
      <c r="M52" s="121">
        <v>25.5</v>
      </c>
      <c r="N52" s="261">
        <f t="shared" ref="N52:N59" si="2">SUM((K52-H52)/L52*M52)*G52</f>
        <v>-1708.5</v>
      </c>
      <c r="O52" s="259" t="s">
        <v>384</v>
      </c>
      <c r="P52" s="271">
        <v>1.3509</v>
      </c>
      <c r="Q52" s="262">
        <f t="shared" si="1"/>
        <v>-2308.0126500000001</v>
      </c>
      <c r="R52" s="110">
        <v>478.1</v>
      </c>
      <c r="S52" s="186"/>
    </row>
    <row r="53" spans="1:19" s="11" customFormat="1" ht="11.25" customHeight="1">
      <c r="A53" s="102" t="s">
        <v>60</v>
      </c>
      <c r="B53" s="102" t="s">
        <v>59</v>
      </c>
      <c r="C53" s="26"/>
      <c r="D53" s="263"/>
      <c r="E53" s="117" t="s">
        <v>54</v>
      </c>
      <c r="F53" s="103">
        <v>40608</v>
      </c>
      <c r="G53" s="102">
        <v>1</v>
      </c>
      <c r="H53" s="121">
        <v>1442</v>
      </c>
      <c r="I53" s="265"/>
      <c r="J53" s="103">
        <v>40613</v>
      </c>
      <c r="K53" s="121">
        <v>1407</v>
      </c>
      <c r="L53" s="138">
        <v>0.01</v>
      </c>
      <c r="M53" s="121">
        <v>1</v>
      </c>
      <c r="N53" s="261">
        <f t="shared" si="2"/>
        <v>-3500</v>
      </c>
      <c r="O53" s="259" t="s">
        <v>894</v>
      </c>
      <c r="P53" s="271">
        <v>0.98540000000000005</v>
      </c>
      <c r="Q53" s="262">
        <f t="shared" si="1"/>
        <v>-3448.9</v>
      </c>
      <c r="R53" s="110">
        <v>990</v>
      </c>
      <c r="S53" s="186"/>
    </row>
    <row r="54" spans="1:19" s="26" customFormat="1" ht="11.25" customHeight="1">
      <c r="A54" s="102" t="s">
        <v>53</v>
      </c>
      <c r="B54" s="102" t="s">
        <v>52</v>
      </c>
      <c r="D54" s="263"/>
      <c r="E54" s="117" t="s">
        <v>54</v>
      </c>
      <c r="F54" s="103">
        <v>40561</v>
      </c>
      <c r="G54" s="102">
        <v>1</v>
      </c>
      <c r="H54" s="121">
        <v>1803.5</v>
      </c>
      <c r="I54" s="240"/>
      <c r="J54" s="103">
        <v>40613</v>
      </c>
      <c r="K54" s="121">
        <v>1779</v>
      </c>
      <c r="L54" s="138">
        <v>0.1</v>
      </c>
      <c r="M54" s="121">
        <v>5</v>
      </c>
      <c r="N54" s="261">
        <f t="shared" si="2"/>
        <v>-1225</v>
      </c>
      <c r="O54" s="259" t="s">
        <v>894</v>
      </c>
      <c r="P54" s="271">
        <v>1.0086999999999999</v>
      </c>
      <c r="Q54" s="262">
        <f t="shared" si="1"/>
        <v>-1235.6575</v>
      </c>
      <c r="R54" s="110">
        <v>990</v>
      </c>
      <c r="S54" s="186"/>
    </row>
    <row r="55" spans="1:19" s="146" customFormat="1" ht="11.25" customHeight="1">
      <c r="A55" s="102" t="s">
        <v>58</v>
      </c>
      <c r="B55" s="102" t="s">
        <v>57</v>
      </c>
      <c r="C55" s="26"/>
      <c r="D55" s="263"/>
      <c r="E55" s="117" t="s">
        <v>54</v>
      </c>
      <c r="F55" s="103">
        <v>40608</v>
      </c>
      <c r="G55" s="102">
        <v>2</v>
      </c>
      <c r="H55" s="121">
        <v>3932</v>
      </c>
      <c r="I55" s="145"/>
      <c r="J55" s="103">
        <v>40616</v>
      </c>
      <c r="K55" s="121">
        <v>3901</v>
      </c>
      <c r="L55" s="138">
        <v>1</v>
      </c>
      <c r="M55" s="121">
        <f>SUM('[1]Closed Positions'!S32*1.34)</f>
        <v>13.4</v>
      </c>
      <c r="N55" s="261">
        <f t="shared" si="2"/>
        <v>-830.80000000000007</v>
      </c>
      <c r="O55" s="259" t="s">
        <v>384</v>
      </c>
      <c r="P55" s="271">
        <v>1.3784000000000001</v>
      </c>
      <c r="Q55" s="262">
        <f t="shared" si="1"/>
        <v>-1145.1747200000002</v>
      </c>
      <c r="R55" s="110">
        <v>628.32000000000005</v>
      </c>
      <c r="S55" s="186"/>
    </row>
    <row r="56" spans="1:19" s="146" customFormat="1" ht="11.25" customHeight="1">
      <c r="A56" s="102" t="s">
        <v>56</v>
      </c>
      <c r="B56" s="102" t="s">
        <v>55</v>
      </c>
      <c r="C56" s="26"/>
      <c r="D56" s="263"/>
      <c r="E56" s="117" t="s">
        <v>54</v>
      </c>
      <c r="F56" s="103">
        <v>40608</v>
      </c>
      <c r="G56" s="102">
        <v>2</v>
      </c>
      <c r="H56" s="121">
        <v>2850</v>
      </c>
      <c r="I56" s="145"/>
      <c r="J56" s="103">
        <v>40616</v>
      </c>
      <c r="K56" s="121">
        <v>2867.73</v>
      </c>
      <c r="L56" s="138">
        <v>1</v>
      </c>
      <c r="M56" s="121">
        <v>25.5</v>
      </c>
      <c r="N56" s="261">
        <f t="shared" si="2"/>
        <v>904.23000000000093</v>
      </c>
      <c r="O56" s="259" t="s">
        <v>384</v>
      </c>
      <c r="P56" s="271">
        <v>1.3784000000000001</v>
      </c>
      <c r="Q56" s="262">
        <f t="shared" si="1"/>
        <v>1246.3906320000012</v>
      </c>
      <c r="R56" s="110">
        <v>478.1</v>
      </c>
      <c r="S56" s="186"/>
    </row>
    <row r="57" spans="1:19" s="146" customFormat="1" ht="11.25" customHeight="1">
      <c r="A57" s="102" t="s">
        <v>85</v>
      </c>
      <c r="B57" s="102" t="s">
        <v>84</v>
      </c>
      <c r="C57" s="26"/>
      <c r="D57" s="263"/>
      <c r="E57" s="117" t="s">
        <v>54</v>
      </c>
      <c r="F57" s="103">
        <v>40604</v>
      </c>
      <c r="G57" s="102">
        <v>1</v>
      </c>
      <c r="H57" s="121">
        <v>102.2</v>
      </c>
      <c r="I57" s="145"/>
      <c r="J57" s="103">
        <v>40617</v>
      </c>
      <c r="K57" s="121">
        <v>99.11</v>
      </c>
      <c r="L57" s="138">
        <v>0.01</v>
      </c>
      <c r="M57" s="121">
        <v>10</v>
      </c>
      <c r="N57" s="261">
        <f t="shared" si="2"/>
        <v>-3090.0000000000036</v>
      </c>
      <c r="O57" s="259" t="s">
        <v>894</v>
      </c>
      <c r="P57" s="271">
        <v>0.9829</v>
      </c>
      <c r="Q57" s="262">
        <f t="shared" si="1"/>
        <v>-3037.1610000000037</v>
      </c>
      <c r="R57" s="110">
        <v>990</v>
      </c>
      <c r="S57" s="186"/>
    </row>
    <row r="58" spans="1:19" s="146" customFormat="1" ht="11.25" customHeight="1">
      <c r="A58" s="102" t="s">
        <v>83</v>
      </c>
      <c r="B58" s="102" t="s">
        <v>82</v>
      </c>
      <c r="C58" s="26"/>
      <c r="D58" s="263"/>
      <c r="E58" s="117" t="s">
        <v>54</v>
      </c>
      <c r="F58" s="103">
        <v>40606</v>
      </c>
      <c r="G58" s="102">
        <v>1</v>
      </c>
      <c r="H58" s="121">
        <v>103</v>
      </c>
      <c r="I58" s="145"/>
      <c r="J58" s="103">
        <v>40617</v>
      </c>
      <c r="K58" s="121">
        <v>99.04</v>
      </c>
      <c r="L58" s="138">
        <v>0.01</v>
      </c>
      <c r="M58" s="121">
        <v>10</v>
      </c>
      <c r="N58" s="261">
        <f t="shared" si="2"/>
        <v>-3959.9999999999936</v>
      </c>
      <c r="O58" s="259" t="s">
        <v>894</v>
      </c>
      <c r="P58" s="271">
        <v>0.98440000000000005</v>
      </c>
      <c r="Q58" s="262">
        <f t="shared" si="1"/>
        <v>-3898.2239999999938</v>
      </c>
      <c r="R58" s="110">
        <v>990</v>
      </c>
      <c r="S58" s="186"/>
    </row>
    <row r="59" spans="1:19" s="146" customFormat="1" ht="11.25" customHeight="1">
      <c r="A59" s="102" t="s">
        <v>87</v>
      </c>
      <c r="B59" s="102" t="s">
        <v>86</v>
      </c>
      <c r="C59" s="26"/>
      <c r="D59" s="263"/>
      <c r="E59" s="117" t="s">
        <v>54</v>
      </c>
      <c r="F59" s="103">
        <v>40508</v>
      </c>
      <c r="G59" s="102">
        <v>1</v>
      </c>
      <c r="H59" s="121">
        <v>2.431</v>
      </c>
      <c r="I59" s="145"/>
      <c r="J59" s="103">
        <v>40617</v>
      </c>
      <c r="K59" s="121">
        <v>3.0640000000000001</v>
      </c>
      <c r="L59" s="138">
        <v>1E-4</v>
      </c>
      <c r="M59" s="121">
        <v>4.2</v>
      </c>
      <c r="N59" s="261">
        <f t="shared" si="2"/>
        <v>26586</v>
      </c>
      <c r="O59" s="259" t="s">
        <v>894</v>
      </c>
      <c r="P59" s="271">
        <v>1.0198</v>
      </c>
      <c r="Q59" s="262">
        <f t="shared" si="1"/>
        <v>27112.4028</v>
      </c>
      <c r="R59" s="110">
        <v>1080</v>
      </c>
      <c r="S59" s="186"/>
    </row>
    <row r="60" spans="1:19" s="26" customFormat="1" ht="11.25" customHeight="1">
      <c r="A60" s="118" t="s">
        <v>90</v>
      </c>
      <c r="B60" s="118" t="s">
        <v>67</v>
      </c>
      <c r="D60" s="263"/>
      <c r="E60" s="119" t="s">
        <v>79</v>
      </c>
      <c r="F60" s="120">
        <v>40581</v>
      </c>
      <c r="G60" s="118">
        <v>1</v>
      </c>
      <c r="H60" s="150">
        <v>118.6875</v>
      </c>
      <c r="I60" s="145"/>
      <c r="J60" s="120">
        <v>40617</v>
      </c>
      <c r="K60" s="150">
        <v>120.6</v>
      </c>
      <c r="L60" s="143">
        <v>3.125E-2</v>
      </c>
      <c r="M60" s="150">
        <v>31.25</v>
      </c>
      <c r="N60" s="264">
        <f>SUM((H60-K60)/L60*M60)*G60</f>
        <v>-1912.4999999999943</v>
      </c>
      <c r="O60" s="259" t="s">
        <v>894</v>
      </c>
      <c r="P60" s="272">
        <v>0.98619999999999997</v>
      </c>
      <c r="Q60" s="262">
        <f t="shared" si="1"/>
        <v>-1886.1074999999944</v>
      </c>
      <c r="R60" s="122">
        <v>945</v>
      </c>
      <c r="S60" s="186"/>
    </row>
    <row r="61" spans="1:19" s="146" customFormat="1" ht="11.25" customHeight="1">
      <c r="A61" s="102" t="s">
        <v>89</v>
      </c>
      <c r="B61" s="102" t="s">
        <v>88</v>
      </c>
      <c r="C61" s="26"/>
      <c r="D61" s="263"/>
      <c r="E61" s="117" t="s">
        <v>54</v>
      </c>
      <c r="F61" s="103">
        <v>40476</v>
      </c>
      <c r="G61" s="102">
        <v>1</v>
      </c>
      <c r="H61" s="121">
        <v>109.95</v>
      </c>
      <c r="I61" s="145"/>
      <c r="J61" s="103">
        <v>40617</v>
      </c>
      <c r="K61" s="121">
        <v>111.5</v>
      </c>
      <c r="L61" s="138">
        <v>2.5000000000000001E-2</v>
      </c>
      <c r="M61" s="121">
        <v>10</v>
      </c>
      <c r="N61" s="261">
        <f t="shared" ref="N61:N71" si="3">SUM((K61-H61)/L61*M61)*G61</f>
        <v>619.99999999999886</v>
      </c>
      <c r="O61" s="259" t="s">
        <v>894</v>
      </c>
      <c r="P61" s="271">
        <v>1.0163</v>
      </c>
      <c r="Q61" s="262">
        <f t="shared" si="1"/>
        <v>630.10599999999886</v>
      </c>
      <c r="R61" s="110">
        <v>216</v>
      </c>
      <c r="S61" s="186"/>
    </row>
    <row r="62" spans="1:19" s="146" customFormat="1" ht="11.25" customHeight="1">
      <c r="A62" s="102" t="s">
        <v>89</v>
      </c>
      <c r="B62" s="102" t="s">
        <v>88</v>
      </c>
      <c r="C62" s="26"/>
      <c r="D62" s="263"/>
      <c r="E62" s="117" t="s">
        <v>54</v>
      </c>
      <c r="F62" s="103">
        <v>40508</v>
      </c>
      <c r="G62" s="102">
        <v>1</v>
      </c>
      <c r="H62" s="121">
        <v>107.387</v>
      </c>
      <c r="I62" s="145"/>
      <c r="J62" s="103">
        <v>40617</v>
      </c>
      <c r="K62" s="121">
        <f>K61</f>
        <v>111.5</v>
      </c>
      <c r="L62" s="138">
        <v>2.5000000000000001E-2</v>
      </c>
      <c r="M62" s="121">
        <v>10</v>
      </c>
      <c r="N62" s="261">
        <f t="shared" si="3"/>
        <v>1645.1999999999998</v>
      </c>
      <c r="O62" s="259" t="s">
        <v>894</v>
      </c>
      <c r="P62" s="271">
        <v>1.0198</v>
      </c>
      <c r="Q62" s="262">
        <f t="shared" si="1"/>
        <v>1677.77496</v>
      </c>
      <c r="R62" s="110">
        <v>216</v>
      </c>
      <c r="S62" s="186"/>
    </row>
    <row r="63" spans="1:19" s="146" customFormat="1" ht="11.25" customHeight="1">
      <c r="A63" s="102" t="s">
        <v>51</v>
      </c>
      <c r="B63" s="102" t="s">
        <v>50</v>
      </c>
      <c r="C63" s="26"/>
      <c r="D63" s="263"/>
      <c r="E63" s="117" t="s">
        <v>54</v>
      </c>
      <c r="F63" s="103">
        <v>40508</v>
      </c>
      <c r="G63" s="102">
        <v>1</v>
      </c>
      <c r="H63" s="121">
        <v>764.7</v>
      </c>
      <c r="I63" s="145"/>
      <c r="J63" s="103">
        <v>40637</v>
      </c>
      <c r="K63" s="121">
        <v>1009</v>
      </c>
      <c r="L63" s="138">
        <v>0.25</v>
      </c>
      <c r="M63" s="121">
        <v>25</v>
      </c>
      <c r="N63" s="261">
        <f t="shared" si="3"/>
        <v>24429.999999999996</v>
      </c>
      <c r="O63" s="259" t="s">
        <v>894</v>
      </c>
      <c r="P63" s="271">
        <v>1.0198</v>
      </c>
      <c r="Q63" s="262">
        <f t="shared" si="1"/>
        <v>24913.713999999996</v>
      </c>
      <c r="R63" s="110">
        <v>640</v>
      </c>
      <c r="S63" s="186"/>
    </row>
    <row r="64" spans="1:19" s="146" customFormat="1" ht="11.25" customHeight="1">
      <c r="A64" s="102" t="s">
        <v>1</v>
      </c>
      <c r="B64" s="102" t="s">
        <v>2</v>
      </c>
      <c r="C64" s="26"/>
      <c r="D64" s="263"/>
      <c r="E64" s="117" t="s">
        <v>54</v>
      </c>
      <c r="F64" s="103">
        <v>40486</v>
      </c>
      <c r="G64" s="102">
        <v>1</v>
      </c>
      <c r="H64" s="121">
        <v>88.35</v>
      </c>
      <c r="I64" s="145"/>
      <c r="J64" s="103">
        <v>40637</v>
      </c>
      <c r="K64" s="121">
        <v>118.18</v>
      </c>
      <c r="L64" s="138">
        <v>0.01</v>
      </c>
      <c r="M64" s="121">
        <v>10</v>
      </c>
      <c r="N64" s="261">
        <f t="shared" si="3"/>
        <v>29830.000000000015</v>
      </c>
      <c r="O64" s="259" t="s">
        <v>894</v>
      </c>
      <c r="P64" s="271">
        <v>1.0016</v>
      </c>
      <c r="Q64" s="262">
        <f t="shared" si="1"/>
        <v>29877.728000000017</v>
      </c>
      <c r="R64" s="110">
        <v>800</v>
      </c>
      <c r="S64" s="186"/>
    </row>
    <row r="65" spans="1:19" s="146" customFormat="1" ht="11.25" customHeight="1">
      <c r="A65" s="102" t="s">
        <v>1</v>
      </c>
      <c r="B65" s="102" t="s">
        <v>2</v>
      </c>
      <c r="C65" s="104" t="s">
        <v>96</v>
      </c>
      <c r="D65" s="263"/>
      <c r="E65" s="117" t="s">
        <v>54</v>
      </c>
      <c r="F65" s="103">
        <v>40637</v>
      </c>
      <c r="G65" s="102">
        <v>1</v>
      </c>
      <c r="H65" s="121">
        <v>119.05</v>
      </c>
      <c r="I65" s="145"/>
      <c r="J65" s="103">
        <v>40668</v>
      </c>
      <c r="K65" s="121">
        <v>115.1</v>
      </c>
      <c r="L65" s="138">
        <v>0.01</v>
      </c>
      <c r="M65" s="121">
        <v>10</v>
      </c>
      <c r="N65" s="261">
        <f t="shared" si="3"/>
        <v>-3950.0000000000027</v>
      </c>
      <c r="O65" s="259" t="s">
        <v>894</v>
      </c>
      <c r="P65" s="271">
        <v>0.96220000000000006</v>
      </c>
      <c r="Q65" s="262">
        <f t="shared" si="1"/>
        <v>-3800.6900000000028</v>
      </c>
      <c r="R65" s="110">
        <v>800</v>
      </c>
      <c r="S65" s="186"/>
    </row>
    <row r="66" spans="1:19" s="146" customFormat="1" ht="11.25" customHeight="1">
      <c r="A66" s="102" t="s">
        <v>51</v>
      </c>
      <c r="B66" s="102" t="s">
        <v>50</v>
      </c>
      <c r="C66" s="104" t="s">
        <v>95</v>
      </c>
      <c r="D66" s="263"/>
      <c r="E66" s="117" t="s">
        <v>54</v>
      </c>
      <c r="F66" s="103">
        <v>40637</v>
      </c>
      <c r="G66" s="102">
        <v>2</v>
      </c>
      <c r="H66" s="121">
        <v>1003.375</v>
      </c>
      <c r="I66" s="145"/>
      <c r="J66" s="103">
        <v>40668</v>
      </c>
      <c r="K66" s="121">
        <v>979.5</v>
      </c>
      <c r="L66" s="138">
        <v>0.25</v>
      </c>
      <c r="M66" s="121">
        <v>25</v>
      </c>
      <c r="N66" s="261">
        <f t="shared" si="3"/>
        <v>-4775</v>
      </c>
      <c r="O66" s="259" t="s">
        <v>894</v>
      </c>
      <c r="P66" s="271">
        <v>0.96220000000000006</v>
      </c>
      <c r="Q66" s="262">
        <f t="shared" si="1"/>
        <v>-4594.5050000000001</v>
      </c>
      <c r="R66" s="110">
        <v>640</v>
      </c>
      <c r="S66" s="186"/>
    </row>
    <row r="67" spans="1:19" s="146" customFormat="1" ht="11.25" customHeight="1">
      <c r="A67" s="102" t="s">
        <v>44</v>
      </c>
      <c r="B67" s="102" t="s">
        <v>45</v>
      </c>
      <c r="C67" s="104" t="s">
        <v>94</v>
      </c>
      <c r="D67" s="263"/>
      <c r="E67" s="117" t="s">
        <v>54</v>
      </c>
      <c r="F67" s="103">
        <v>40596</v>
      </c>
      <c r="G67" s="102">
        <v>1</v>
      </c>
      <c r="H67" s="121">
        <v>2.7273999999999998</v>
      </c>
      <c r="I67" s="145"/>
      <c r="J67" s="103">
        <v>40668</v>
      </c>
      <c r="K67" s="121">
        <v>3.0190000000000001</v>
      </c>
      <c r="L67" s="138">
        <v>1E-4</v>
      </c>
      <c r="M67" s="121">
        <v>4.2</v>
      </c>
      <c r="N67" s="261">
        <f t="shared" si="3"/>
        <v>12247.200000000012</v>
      </c>
      <c r="O67" s="259" t="s">
        <v>894</v>
      </c>
      <c r="P67" s="271">
        <v>0.98860000000000003</v>
      </c>
      <c r="Q67" s="262">
        <f t="shared" si="1"/>
        <v>12107.581920000011</v>
      </c>
      <c r="R67" s="110">
        <v>990</v>
      </c>
      <c r="S67" s="186"/>
    </row>
    <row r="68" spans="1:19" s="146" customFormat="1" ht="11.25" customHeight="1">
      <c r="A68" s="102" t="s">
        <v>87</v>
      </c>
      <c r="B68" s="102" t="s">
        <v>86</v>
      </c>
      <c r="C68" s="104" t="s">
        <v>93</v>
      </c>
      <c r="D68" s="263"/>
      <c r="E68" s="117" t="s">
        <v>54</v>
      </c>
      <c r="F68" s="103">
        <v>40617</v>
      </c>
      <c r="G68" s="102">
        <v>2</v>
      </c>
      <c r="H68" s="121">
        <v>3.03</v>
      </c>
      <c r="I68" s="145"/>
      <c r="J68" s="103">
        <v>40668</v>
      </c>
      <c r="K68" s="121">
        <v>3.0910000000000002</v>
      </c>
      <c r="L68" s="138">
        <v>1E-4</v>
      </c>
      <c r="M68" s="121">
        <v>4.2</v>
      </c>
      <c r="N68" s="261">
        <f t="shared" si="3"/>
        <v>5124.0000000000327</v>
      </c>
      <c r="O68" s="259" t="s">
        <v>894</v>
      </c>
      <c r="P68" s="271">
        <v>0.99129999999999996</v>
      </c>
      <c r="Q68" s="262">
        <f t="shared" si="1"/>
        <v>5079.4212000000325</v>
      </c>
      <c r="R68" s="110">
        <v>1080</v>
      </c>
      <c r="S68" s="186"/>
    </row>
    <row r="69" spans="1:19" s="146" customFormat="1" ht="11.25" customHeight="1">
      <c r="A69" s="102" t="s">
        <v>85</v>
      </c>
      <c r="B69" s="102" t="s">
        <v>84</v>
      </c>
      <c r="C69" s="104" t="s">
        <v>92</v>
      </c>
      <c r="D69" s="263"/>
      <c r="E69" s="117" t="s">
        <v>54</v>
      </c>
      <c r="F69" s="103">
        <v>40617</v>
      </c>
      <c r="G69" s="102">
        <v>1</v>
      </c>
      <c r="H69" s="121">
        <v>100.98</v>
      </c>
      <c r="I69" s="145"/>
      <c r="J69" s="103">
        <v>40668</v>
      </c>
      <c r="K69" s="121">
        <v>107</v>
      </c>
      <c r="L69" s="138">
        <v>0.01</v>
      </c>
      <c r="M69" s="121">
        <v>10</v>
      </c>
      <c r="N69" s="261">
        <f t="shared" si="3"/>
        <v>6019.9999999999955</v>
      </c>
      <c r="O69" s="259" t="s">
        <v>894</v>
      </c>
      <c r="P69" s="271">
        <v>0.99129999999999996</v>
      </c>
      <c r="Q69" s="262">
        <f t="shared" si="1"/>
        <v>5967.6259999999957</v>
      </c>
      <c r="R69" s="110">
        <v>990</v>
      </c>
      <c r="S69" s="186"/>
    </row>
    <row r="70" spans="1:19" s="146" customFormat="1" ht="11.25" customHeight="1">
      <c r="A70" s="102" t="s">
        <v>83</v>
      </c>
      <c r="B70" s="102" t="s">
        <v>82</v>
      </c>
      <c r="C70" s="104" t="s">
        <v>91</v>
      </c>
      <c r="D70" s="263"/>
      <c r="E70" s="117" t="s">
        <v>54</v>
      </c>
      <c r="F70" s="103">
        <v>40617</v>
      </c>
      <c r="G70" s="102">
        <v>1</v>
      </c>
      <c r="H70" s="121">
        <v>101.26</v>
      </c>
      <c r="I70" s="145"/>
      <c r="J70" s="103">
        <v>40668</v>
      </c>
      <c r="K70" s="121">
        <v>105.9</v>
      </c>
      <c r="L70" s="138">
        <v>0.01</v>
      </c>
      <c r="M70" s="121">
        <v>10</v>
      </c>
      <c r="N70" s="261">
        <f t="shared" si="3"/>
        <v>4640.0000000000009</v>
      </c>
      <c r="O70" s="259" t="s">
        <v>894</v>
      </c>
      <c r="P70" s="271">
        <v>0.99129999999999996</v>
      </c>
      <c r="Q70" s="262">
        <f t="shared" si="1"/>
        <v>4599.6320000000005</v>
      </c>
      <c r="R70" s="110">
        <v>990</v>
      </c>
      <c r="S70" s="186"/>
    </row>
    <row r="71" spans="1:19" s="146" customFormat="1" ht="11.25" customHeight="1">
      <c r="A71" s="102" t="s">
        <v>83</v>
      </c>
      <c r="B71" s="102" t="s">
        <v>82</v>
      </c>
      <c r="C71" s="104" t="s">
        <v>91</v>
      </c>
      <c r="D71" s="263"/>
      <c r="E71" s="117" t="s">
        <v>54</v>
      </c>
      <c r="F71" s="103">
        <v>40624</v>
      </c>
      <c r="G71" s="102">
        <v>1</v>
      </c>
      <c r="H71" s="121">
        <v>105.2</v>
      </c>
      <c r="I71" s="145"/>
      <c r="J71" s="103">
        <v>40668</v>
      </c>
      <c r="K71" s="121">
        <f>K70</f>
        <v>105.9</v>
      </c>
      <c r="L71" s="138">
        <v>0.01</v>
      </c>
      <c r="M71" s="121">
        <v>10</v>
      </c>
      <c r="N71" s="261">
        <f t="shared" si="3"/>
        <v>700.00000000000284</v>
      </c>
      <c r="O71" s="259" t="s">
        <v>894</v>
      </c>
      <c r="P71" s="271">
        <v>0.99760000000000004</v>
      </c>
      <c r="Q71" s="262">
        <f t="shared" si="1"/>
        <v>698.32000000000289</v>
      </c>
      <c r="R71" s="110">
        <v>990</v>
      </c>
      <c r="S71" s="186"/>
    </row>
    <row r="72" spans="1:19" s="26" customFormat="1" ht="11.25" customHeight="1">
      <c r="A72" s="118" t="s">
        <v>62</v>
      </c>
      <c r="B72" s="118" t="s">
        <v>61</v>
      </c>
      <c r="C72" s="118" t="s">
        <v>132</v>
      </c>
      <c r="D72" s="118" t="s">
        <v>133</v>
      </c>
      <c r="E72" s="119" t="s">
        <v>79</v>
      </c>
      <c r="F72" s="120">
        <v>40608</v>
      </c>
      <c r="G72" s="118">
        <v>2</v>
      </c>
      <c r="H72" s="150">
        <v>107.185</v>
      </c>
      <c r="I72" s="145"/>
      <c r="J72" s="120">
        <v>40686</v>
      </c>
      <c r="K72" s="150">
        <v>107.6</v>
      </c>
      <c r="L72" s="143">
        <v>1</v>
      </c>
      <c r="M72" s="150">
        <v>13.4</v>
      </c>
      <c r="N72" s="264">
        <f>SUM((H72-K72)/L72*M72)*G72</f>
        <v>-11.121999999999787</v>
      </c>
      <c r="O72" s="104" t="s">
        <v>384</v>
      </c>
      <c r="P72" s="271">
        <v>1.3784000000000001</v>
      </c>
      <c r="Q72" s="262">
        <f t="shared" si="1"/>
        <v>-15.330564799999706</v>
      </c>
      <c r="R72" s="110">
        <v>478.1</v>
      </c>
      <c r="S72" s="186"/>
    </row>
    <row r="73" spans="1:19" s="146" customFormat="1" ht="11.25" customHeight="1">
      <c r="A73" s="102" t="s">
        <v>118</v>
      </c>
      <c r="B73" s="102" t="s">
        <v>73</v>
      </c>
      <c r="C73" s="104" t="s">
        <v>131</v>
      </c>
      <c r="D73" s="104" t="s">
        <v>134</v>
      </c>
      <c r="E73" s="117" t="s">
        <v>54</v>
      </c>
      <c r="F73" s="103">
        <v>40629</v>
      </c>
      <c r="G73" s="102">
        <v>1</v>
      </c>
      <c r="H73" s="121">
        <v>1353</v>
      </c>
      <c r="I73" s="145"/>
      <c r="J73" s="103">
        <v>40686</v>
      </c>
      <c r="K73" s="121">
        <v>1328</v>
      </c>
      <c r="L73" s="138">
        <v>0.25</v>
      </c>
      <c r="M73" s="121">
        <v>12.5</v>
      </c>
      <c r="N73" s="261">
        <f>SUM((K73-H73)/L73*M73)*G73</f>
        <v>-1250</v>
      </c>
      <c r="O73" s="104" t="s">
        <v>894</v>
      </c>
      <c r="P73" s="271">
        <v>0.97419999999999995</v>
      </c>
      <c r="Q73" s="262">
        <f t="shared" si="1"/>
        <v>-1217.75</v>
      </c>
      <c r="R73" s="110">
        <v>990</v>
      </c>
      <c r="S73" s="186"/>
    </row>
    <row r="74" spans="1:19" s="26" customFormat="1" ht="11.25" customHeight="1">
      <c r="A74" s="26" t="s">
        <v>117</v>
      </c>
      <c r="B74" s="26" t="s">
        <v>116</v>
      </c>
      <c r="C74" s="26" t="s">
        <v>130</v>
      </c>
      <c r="D74" s="26" t="s">
        <v>139</v>
      </c>
      <c r="E74" s="25" t="s">
        <v>79</v>
      </c>
      <c r="F74" s="217">
        <v>40668</v>
      </c>
      <c r="G74" s="26">
        <v>2</v>
      </c>
      <c r="H74" s="267">
        <v>602.9</v>
      </c>
      <c r="I74" s="145"/>
      <c r="J74" s="303">
        <v>40669</v>
      </c>
      <c r="K74" s="267">
        <v>644.1</v>
      </c>
      <c r="L74" s="268">
        <v>0.25</v>
      </c>
      <c r="M74" s="267">
        <v>12.5</v>
      </c>
      <c r="N74" s="264">
        <f>SUM((H74-K74)/L74*M74)*G74</f>
        <v>-4120.0000000000045</v>
      </c>
      <c r="O74" s="11" t="s">
        <v>894</v>
      </c>
      <c r="P74" s="271">
        <v>0.92430000000000001</v>
      </c>
      <c r="Q74" s="262">
        <f t="shared" si="1"/>
        <v>-3808.1160000000041</v>
      </c>
      <c r="R74" s="360">
        <v>478.1</v>
      </c>
      <c r="S74" s="186"/>
    </row>
    <row r="75" spans="1:19" s="26" customFormat="1" ht="11.25" customHeight="1">
      <c r="A75" s="26" t="s">
        <v>113</v>
      </c>
      <c r="B75" s="26" t="s">
        <v>71</v>
      </c>
      <c r="C75" s="26" t="s">
        <v>129</v>
      </c>
      <c r="D75" s="26" t="s">
        <v>134</v>
      </c>
      <c r="E75" s="25" t="s">
        <v>79</v>
      </c>
      <c r="F75" s="217">
        <v>40668</v>
      </c>
      <c r="G75" s="26">
        <v>2</v>
      </c>
      <c r="H75" s="267">
        <v>403.5</v>
      </c>
      <c r="I75" s="145"/>
      <c r="J75" s="217">
        <v>40786</v>
      </c>
      <c r="K75" s="267">
        <v>424.4</v>
      </c>
      <c r="L75" s="268">
        <v>0.05</v>
      </c>
      <c r="M75" s="267">
        <v>12.5</v>
      </c>
      <c r="N75" s="264">
        <f>SUM((H75-K75)/L75*M75)*G75</f>
        <v>-10449.999999999989</v>
      </c>
      <c r="O75" s="11" t="s">
        <v>894</v>
      </c>
      <c r="P75" s="271">
        <v>0.92430000000000001</v>
      </c>
      <c r="Q75" s="262">
        <f t="shared" si="1"/>
        <v>-9658.9349999999904</v>
      </c>
      <c r="R75" s="360">
        <v>478.1</v>
      </c>
      <c r="S75" s="186"/>
    </row>
    <row r="76" spans="1:19" s="146" customFormat="1" ht="11.25" customHeight="1">
      <c r="A76" s="301" t="s">
        <v>100</v>
      </c>
      <c r="B76" s="301" t="s">
        <v>99</v>
      </c>
      <c r="C76" s="11" t="s">
        <v>128</v>
      </c>
      <c r="D76" s="11" t="s">
        <v>138</v>
      </c>
      <c r="E76" s="302" t="s">
        <v>54</v>
      </c>
      <c r="F76" s="303">
        <v>40686</v>
      </c>
      <c r="G76" s="301">
        <v>1</v>
      </c>
      <c r="H76" s="358">
        <v>94.71</v>
      </c>
      <c r="I76" s="145"/>
      <c r="J76" s="303">
        <v>40833</v>
      </c>
      <c r="K76" s="358">
        <v>95.275000000000006</v>
      </c>
      <c r="L76" s="359">
        <v>5.0000000000000001E-3</v>
      </c>
      <c r="M76" s="358">
        <v>40</v>
      </c>
      <c r="N76" s="261">
        <f t="shared" ref="N76:N89" si="4">SUM((K76-H76)/L76*M76)*G76</f>
        <v>4520.0000000000955</v>
      </c>
      <c r="O76" s="11" t="s">
        <v>894</v>
      </c>
      <c r="P76" s="271">
        <v>0.93779999999999997</v>
      </c>
      <c r="Q76" s="262">
        <f t="shared" si="1"/>
        <v>4238.8560000000898</v>
      </c>
      <c r="R76" s="360"/>
      <c r="S76" s="186"/>
    </row>
    <row r="77" spans="1:19" s="146" customFormat="1" ht="11.25" customHeight="1">
      <c r="A77" s="102" t="s">
        <v>112</v>
      </c>
      <c r="B77" s="102" t="s">
        <v>111</v>
      </c>
      <c r="C77" s="104" t="s">
        <v>127</v>
      </c>
      <c r="D77" s="104" t="s">
        <v>138</v>
      </c>
      <c r="E77" s="117" t="s">
        <v>54</v>
      </c>
      <c r="F77" s="103">
        <v>40686</v>
      </c>
      <c r="G77" s="102">
        <v>1</v>
      </c>
      <c r="H77" s="121">
        <v>117.1</v>
      </c>
      <c r="I77" s="145"/>
      <c r="J77" s="103">
        <v>40792</v>
      </c>
      <c r="K77" s="121">
        <v>122.66</v>
      </c>
      <c r="L77" s="138">
        <v>0.01</v>
      </c>
      <c r="M77" s="121">
        <v>5</v>
      </c>
      <c r="N77" s="261">
        <f t="shared" si="4"/>
        <v>2780.0000000000009</v>
      </c>
      <c r="O77" s="104" t="s">
        <v>384</v>
      </c>
      <c r="P77" s="271">
        <v>1.3266</v>
      </c>
      <c r="Q77" s="262">
        <f t="shared" si="1"/>
        <v>3687.9480000000012</v>
      </c>
      <c r="R77" s="110"/>
      <c r="S77" s="186"/>
    </row>
    <row r="78" spans="1:19" s="146" customFormat="1" ht="11.25" customHeight="1">
      <c r="A78" s="102" t="s">
        <v>102</v>
      </c>
      <c r="B78" s="102" t="s">
        <v>101</v>
      </c>
      <c r="C78" s="104" t="s">
        <v>126</v>
      </c>
      <c r="D78" s="104" t="s">
        <v>138</v>
      </c>
      <c r="E78" s="117" t="s">
        <v>54</v>
      </c>
      <c r="F78" s="103">
        <v>40695</v>
      </c>
      <c r="G78" s="102">
        <v>1</v>
      </c>
      <c r="H78" s="121">
        <v>125.8</v>
      </c>
      <c r="I78" s="145"/>
      <c r="J78" s="103">
        <v>40792</v>
      </c>
      <c r="K78" s="121">
        <v>136.65</v>
      </c>
      <c r="L78" s="138">
        <v>0.01</v>
      </c>
      <c r="M78" s="121">
        <v>10</v>
      </c>
      <c r="N78" s="261">
        <f t="shared" si="4"/>
        <v>10850.000000000009</v>
      </c>
      <c r="O78" s="104" t="s">
        <v>384</v>
      </c>
      <c r="P78" s="271">
        <v>1.3449</v>
      </c>
      <c r="Q78" s="262">
        <f t="shared" si="1"/>
        <v>14592.165000000012</v>
      </c>
      <c r="R78" s="110"/>
      <c r="S78" s="186"/>
    </row>
    <row r="79" spans="1:19" s="146" customFormat="1" ht="11.25" customHeight="1">
      <c r="A79" s="102" t="s">
        <v>906</v>
      </c>
      <c r="B79" s="102" t="s">
        <v>103</v>
      </c>
      <c r="C79" s="104" t="s">
        <v>126</v>
      </c>
      <c r="D79" s="104" t="s">
        <v>138</v>
      </c>
      <c r="E79" s="117" t="s">
        <v>54</v>
      </c>
      <c r="F79" s="103">
        <v>40695</v>
      </c>
      <c r="G79" s="102">
        <v>1</v>
      </c>
      <c r="H79" s="121">
        <v>107.2</v>
      </c>
      <c r="I79" s="145"/>
      <c r="J79" s="103">
        <v>40792</v>
      </c>
      <c r="K79" s="121">
        <v>118.8</v>
      </c>
      <c r="L79" s="138">
        <v>0.01</v>
      </c>
      <c r="M79" s="121">
        <v>10</v>
      </c>
      <c r="N79" s="261">
        <f t="shared" si="4"/>
        <v>11599.999999999993</v>
      </c>
      <c r="O79" s="104" t="s">
        <v>384</v>
      </c>
      <c r="P79" s="271">
        <v>1.3449</v>
      </c>
      <c r="Q79" s="262">
        <f t="shared" si="1"/>
        <v>15600.839999999989</v>
      </c>
      <c r="R79" s="110"/>
      <c r="S79" s="186"/>
    </row>
    <row r="80" spans="1:19" s="146" customFormat="1" ht="11.25" customHeight="1">
      <c r="A80" s="102" t="s">
        <v>110</v>
      </c>
      <c r="B80" s="102" t="s">
        <v>109</v>
      </c>
      <c r="C80" s="104" t="s">
        <v>125</v>
      </c>
      <c r="D80" s="104" t="s">
        <v>137</v>
      </c>
      <c r="E80" s="117" t="s">
        <v>54</v>
      </c>
      <c r="F80" s="103">
        <v>40784</v>
      </c>
      <c r="G80" s="102">
        <v>1</v>
      </c>
      <c r="H80" s="121">
        <v>1436</v>
      </c>
      <c r="I80" s="145"/>
      <c r="J80" s="103">
        <v>40799</v>
      </c>
      <c r="K80" s="121">
        <v>1388</v>
      </c>
      <c r="L80" s="138">
        <v>0.25</v>
      </c>
      <c r="M80" s="121">
        <v>12.5</v>
      </c>
      <c r="N80" s="261">
        <f t="shared" si="4"/>
        <v>-2400</v>
      </c>
      <c r="O80" s="104" t="s">
        <v>894</v>
      </c>
      <c r="P80" s="271">
        <v>0.94530000000000003</v>
      </c>
      <c r="Q80" s="262">
        <f t="shared" si="1"/>
        <v>-2268.7200000000003</v>
      </c>
      <c r="R80" s="110"/>
      <c r="S80" s="186"/>
    </row>
    <row r="81" spans="1:19" s="146" customFormat="1" ht="11.25" customHeight="1">
      <c r="A81" s="102" t="s">
        <v>108</v>
      </c>
      <c r="B81" s="102" t="s">
        <v>107</v>
      </c>
      <c r="C81" s="104" t="s">
        <v>124</v>
      </c>
      <c r="D81" s="104" t="s">
        <v>137</v>
      </c>
      <c r="E81" s="117" t="s">
        <v>54</v>
      </c>
      <c r="F81" s="103">
        <v>40785</v>
      </c>
      <c r="G81" s="102">
        <v>1</v>
      </c>
      <c r="H81" s="121">
        <v>173.3</v>
      </c>
      <c r="I81" s="145"/>
      <c r="J81" s="103">
        <v>40799</v>
      </c>
      <c r="K81" s="121">
        <v>165.8</v>
      </c>
      <c r="L81" s="138">
        <v>0.05</v>
      </c>
      <c r="M81" s="121">
        <v>7.9</v>
      </c>
      <c r="N81" s="261">
        <f t="shared" si="4"/>
        <v>-1185</v>
      </c>
      <c r="O81" s="104" t="s">
        <v>894</v>
      </c>
      <c r="P81" s="271">
        <v>0.94189999999999996</v>
      </c>
      <c r="Q81" s="262">
        <f t="shared" si="1"/>
        <v>-1116.1514999999999</v>
      </c>
      <c r="R81" s="110"/>
      <c r="S81" s="186"/>
    </row>
    <row r="82" spans="1:19" s="146" customFormat="1" ht="11.25" customHeight="1">
      <c r="A82" s="301" t="s">
        <v>106</v>
      </c>
      <c r="B82" s="301" t="s">
        <v>105</v>
      </c>
      <c r="C82" s="11" t="s">
        <v>123</v>
      </c>
      <c r="D82" s="11" t="s">
        <v>136</v>
      </c>
      <c r="E82" s="302" t="s">
        <v>54</v>
      </c>
      <c r="F82" s="303">
        <v>40785</v>
      </c>
      <c r="G82" s="301">
        <v>1</v>
      </c>
      <c r="H82" s="358">
        <v>122.90600000000001</v>
      </c>
      <c r="I82" s="145"/>
      <c r="J82" s="303">
        <v>40809</v>
      </c>
      <c r="K82" s="358">
        <v>122.9</v>
      </c>
      <c r="L82" s="359">
        <v>0.01</v>
      </c>
      <c r="M82" s="358">
        <v>9.93</v>
      </c>
      <c r="N82" s="261">
        <f t="shared" si="4"/>
        <v>-5.9580000000002258</v>
      </c>
      <c r="O82" s="11" t="s">
        <v>894</v>
      </c>
      <c r="P82" s="271">
        <v>0.94189999999999996</v>
      </c>
      <c r="Q82" s="262">
        <f t="shared" si="1"/>
        <v>-5.6118402000002128</v>
      </c>
      <c r="R82" s="360"/>
      <c r="S82" s="186"/>
    </row>
    <row r="83" spans="1:19" s="146" customFormat="1" ht="11.25" customHeight="1">
      <c r="A83" s="102" t="s">
        <v>104</v>
      </c>
      <c r="B83" s="102" t="s">
        <v>103</v>
      </c>
      <c r="C83" s="104" t="s">
        <v>122</v>
      </c>
      <c r="D83" s="104" t="s">
        <v>136</v>
      </c>
      <c r="E83" s="117" t="s">
        <v>54</v>
      </c>
      <c r="F83" s="103">
        <v>40792</v>
      </c>
      <c r="G83" s="102">
        <v>1</v>
      </c>
      <c r="H83" s="121">
        <v>117.86</v>
      </c>
      <c r="I83" s="145"/>
      <c r="J83" s="103">
        <v>40826</v>
      </c>
      <c r="K83" s="121">
        <v>119.8</v>
      </c>
      <c r="L83" s="138">
        <v>0.01</v>
      </c>
      <c r="M83" s="121">
        <v>10</v>
      </c>
      <c r="N83" s="261">
        <f t="shared" si="4"/>
        <v>1939.9999999999977</v>
      </c>
      <c r="O83" s="104" t="s">
        <v>384</v>
      </c>
      <c r="P83" s="271">
        <v>1.3362000000000001</v>
      </c>
      <c r="Q83" s="262">
        <f t="shared" si="1"/>
        <v>2592.2279999999969</v>
      </c>
      <c r="R83" s="110"/>
      <c r="S83" s="186"/>
    </row>
    <row r="84" spans="1:19" s="146" customFormat="1" ht="11.25" customHeight="1">
      <c r="A84" s="301" t="s">
        <v>102</v>
      </c>
      <c r="B84" s="301" t="s">
        <v>101</v>
      </c>
      <c r="C84" s="11" t="s">
        <v>121</v>
      </c>
      <c r="D84" s="11" t="s">
        <v>136</v>
      </c>
      <c r="E84" s="302" t="s">
        <v>54</v>
      </c>
      <c r="F84" s="303">
        <v>40792</v>
      </c>
      <c r="G84" s="301">
        <v>1</v>
      </c>
      <c r="H84" s="358">
        <v>135.11000000000001</v>
      </c>
      <c r="I84" s="145"/>
      <c r="J84" s="303">
        <v>40813</v>
      </c>
      <c r="K84" s="358">
        <v>133.4</v>
      </c>
      <c r="L84" s="359">
        <v>0.01</v>
      </c>
      <c r="M84" s="358">
        <v>10</v>
      </c>
      <c r="N84" s="261">
        <f t="shared" si="4"/>
        <v>-1710.000000000008</v>
      </c>
      <c r="O84" s="11" t="s">
        <v>384</v>
      </c>
      <c r="P84" s="271">
        <v>1.3362000000000001</v>
      </c>
      <c r="Q84" s="262">
        <f t="shared" si="1"/>
        <v>-2284.9020000000105</v>
      </c>
      <c r="R84" s="360"/>
      <c r="S84" s="186"/>
    </row>
    <row r="85" spans="1:19" s="146" customFormat="1" ht="11.25" customHeight="1">
      <c r="A85" s="301" t="s">
        <v>112</v>
      </c>
      <c r="B85" s="301" t="s">
        <v>111</v>
      </c>
      <c r="C85" s="11" t="s">
        <v>366</v>
      </c>
      <c r="D85" s="11" t="s">
        <v>135</v>
      </c>
      <c r="E85" s="302" t="s">
        <v>54</v>
      </c>
      <c r="F85" s="303">
        <v>40792</v>
      </c>
      <c r="G85" s="301">
        <v>1</v>
      </c>
      <c r="H85" s="358">
        <v>116.9</v>
      </c>
      <c r="I85" s="145"/>
      <c r="J85" s="303">
        <v>40834</v>
      </c>
      <c r="K85" s="358">
        <v>125.3</v>
      </c>
      <c r="L85" s="361">
        <v>0.01</v>
      </c>
      <c r="M85" s="358">
        <v>5</v>
      </c>
      <c r="N85" s="261">
        <f>SUM((K85-H85)/L85*M85)*G85</f>
        <v>4199.9999999999955</v>
      </c>
      <c r="O85" s="11" t="s">
        <v>384</v>
      </c>
      <c r="P85" s="271">
        <v>1.3362000000000001</v>
      </c>
      <c r="Q85" s="262">
        <f>SUM(N85*P85)</f>
        <v>5612.0399999999945</v>
      </c>
      <c r="R85" s="360"/>
      <c r="S85" s="186"/>
    </row>
    <row r="86" spans="1:19" s="146" customFormat="1" ht="11.25" customHeight="1">
      <c r="A86" s="301" t="s">
        <v>112</v>
      </c>
      <c r="B86" s="301" t="s">
        <v>111</v>
      </c>
      <c r="C86" s="11" t="s">
        <v>366</v>
      </c>
      <c r="D86" s="11" t="s">
        <v>135</v>
      </c>
      <c r="E86" s="302" t="s">
        <v>54</v>
      </c>
      <c r="F86" s="303">
        <v>40891</v>
      </c>
      <c r="G86" s="301">
        <v>1</v>
      </c>
      <c r="H86" s="358">
        <v>124.2</v>
      </c>
      <c r="I86" s="145"/>
      <c r="J86" s="303">
        <v>40834</v>
      </c>
      <c r="K86" s="358">
        <v>125.3</v>
      </c>
      <c r="L86" s="361">
        <v>0.01</v>
      </c>
      <c r="M86" s="358">
        <v>5</v>
      </c>
      <c r="N86" s="261">
        <f>SUM((K86-H86)/L86*M86)*G86</f>
        <v>549.99999999999716</v>
      </c>
      <c r="O86" s="11" t="s">
        <v>384</v>
      </c>
      <c r="P86" s="271">
        <v>1.3050999999999999</v>
      </c>
      <c r="Q86" s="262">
        <f>SUM(N86*P86)</f>
        <v>717.8049999999962</v>
      </c>
      <c r="R86" s="360"/>
      <c r="S86" s="186"/>
    </row>
    <row r="87" spans="1:19" s="146" customFormat="1" ht="11.25" customHeight="1">
      <c r="A87" s="102" t="s">
        <v>100</v>
      </c>
      <c r="B87" s="102" t="s">
        <v>99</v>
      </c>
      <c r="C87" s="104" t="s">
        <v>120</v>
      </c>
      <c r="D87" s="104" t="s">
        <v>135</v>
      </c>
      <c r="E87" s="117" t="s">
        <v>54</v>
      </c>
      <c r="F87" s="103">
        <v>40686</v>
      </c>
      <c r="G87" s="102">
        <v>1</v>
      </c>
      <c r="H87" s="121">
        <v>94.71</v>
      </c>
      <c r="I87" s="145"/>
      <c r="J87" s="103">
        <v>40947</v>
      </c>
      <c r="K87" s="121">
        <v>95.97</v>
      </c>
      <c r="L87" s="138">
        <v>5.0000000000000001E-3</v>
      </c>
      <c r="M87" s="121">
        <v>40</v>
      </c>
      <c r="N87" s="261">
        <f t="shared" si="4"/>
        <v>10080.00000000004</v>
      </c>
      <c r="O87" s="104" t="s">
        <v>894</v>
      </c>
      <c r="P87" s="271">
        <v>0.93779999999999997</v>
      </c>
      <c r="Q87" s="262">
        <f t="shared" si="1"/>
        <v>9453.0240000000376</v>
      </c>
      <c r="R87" s="110"/>
      <c r="S87" s="186"/>
    </row>
    <row r="88" spans="1:19" s="146" customFormat="1" ht="11.25" customHeight="1">
      <c r="A88" s="102" t="s">
        <v>98</v>
      </c>
      <c r="B88" s="102" t="s">
        <v>97</v>
      </c>
      <c r="C88" s="104" t="s">
        <v>119</v>
      </c>
      <c r="D88" s="104" t="s">
        <v>135</v>
      </c>
      <c r="E88" s="117" t="s">
        <v>54</v>
      </c>
      <c r="F88" s="103">
        <v>40893</v>
      </c>
      <c r="G88" s="102">
        <v>1</v>
      </c>
      <c r="H88" s="121">
        <v>116.22</v>
      </c>
      <c r="I88" s="145"/>
      <c r="J88" s="103">
        <v>40932</v>
      </c>
      <c r="K88" s="121">
        <v>115.2</v>
      </c>
      <c r="L88" s="138">
        <v>0.01</v>
      </c>
      <c r="M88" s="121">
        <v>10</v>
      </c>
      <c r="N88" s="261">
        <f t="shared" si="4"/>
        <v>-1019.999999999996</v>
      </c>
      <c r="O88" s="104" t="s">
        <v>385</v>
      </c>
      <c r="P88" s="271">
        <v>1.5610999999999999</v>
      </c>
      <c r="Q88" s="262">
        <f t="shared" si="1"/>
        <v>-1592.3219999999937</v>
      </c>
      <c r="R88" s="110"/>
      <c r="S88" s="186"/>
    </row>
    <row r="89" spans="1:19" s="146" customFormat="1" ht="11.25" customHeight="1">
      <c r="A89" s="102" t="s">
        <v>363</v>
      </c>
      <c r="B89" s="102" t="s">
        <v>364</v>
      </c>
      <c r="C89" s="104"/>
      <c r="D89" s="104"/>
      <c r="E89" s="117" t="s">
        <v>54</v>
      </c>
      <c r="F89" s="103">
        <v>40892</v>
      </c>
      <c r="G89" s="102">
        <v>1</v>
      </c>
      <c r="H89" s="121">
        <v>110.2</v>
      </c>
      <c r="I89" s="145"/>
      <c r="J89" s="103">
        <v>40980</v>
      </c>
      <c r="K89" s="121">
        <v>110.3</v>
      </c>
      <c r="L89" s="115">
        <v>5.0000000000000001E-3</v>
      </c>
      <c r="M89" s="121">
        <v>5</v>
      </c>
      <c r="N89" s="261">
        <f t="shared" si="4"/>
        <v>99.999999999994316</v>
      </c>
      <c r="O89" s="104" t="s">
        <v>384</v>
      </c>
      <c r="P89" s="271">
        <v>1.3037000000000001</v>
      </c>
      <c r="Q89" s="262">
        <f t="shared" si="1"/>
        <v>130.36999999999259</v>
      </c>
      <c r="R89" s="110"/>
      <c r="S89" s="186"/>
    </row>
    <row r="90" spans="1:19" s="26" customFormat="1" ht="11.25" customHeight="1">
      <c r="A90" s="26" t="s">
        <v>904</v>
      </c>
      <c r="B90" s="26" t="s">
        <v>365</v>
      </c>
      <c r="E90" s="25" t="s">
        <v>79</v>
      </c>
      <c r="F90" s="217">
        <v>40891</v>
      </c>
      <c r="G90" s="26">
        <v>1</v>
      </c>
      <c r="H90" s="267">
        <v>219.8</v>
      </c>
      <c r="I90" s="145"/>
      <c r="J90" s="217">
        <v>40905</v>
      </c>
      <c r="K90" s="267">
        <v>222.86</v>
      </c>
      <c r="L90" s="362">
        <v>0.05</v>
      </c>
      <c r="M90" s="267">
        <v>12.5</v>
      </c>
      <c r="N90" s="264">
        <f>SUM((H90-K90)/L90*M90)*G90</f>
        <v>-765.00000000000057</v>
      </c>
      <c r="O90" s="11" t="s">
        <v>894</v>
      </c>
      <c r="P90" s="271">
        <v>0.99150000000000005</v>
      </c>
      <c r="Q90" s="262">
        <f t="shared" si="1"/>
        <v>-758.49750000000063</v>
      </c>
      <c r="R90" s="256"/>
      <c r="S90" s="186"/>
    </row>
    <row r="91" spans="1:19" s="146" customFormat="1" ht="11.25" customHeight="1">
      <c r="A91" s="102" t="s">
        <v>106</v>
      </c>
      <c r="B91" s="102" t="s">
        <v>105</v>
      </c>
      <c r="C91" s="104"/>
      <c r="D91" s="104"/>
      <c r="E91" s="117" t="s">
        <v>54</v>
      </c>
      <c r="F91" s="103">
        <v>40933</v>
      </c>
      <c r="G91" s="102">
        <v>1</v>
      </c>
      <c r="H91" s="121">
        <v>123.89</v>
      </c>
      <c r="I91" s="145"/>
      <c r="J91" s="103">
        <v>40987</v>
      </c>
      <c r="K91" s="121">
        <v>122.8</v>
      </c>
      <c r="L91" s="115">
        <v>0.01</v>
      </c>
      <c r="M91" s="121">
        <v>9.93</v>
      </c>
      <c r="N91" s="261">
        <f t="shared" ref="N91:N101" si="5">SUM((K91-H91)/L91*M91)*G91</f>
        <v>-1082.3700000000033</v>
      </c>
      <c r="O91" s="104" t="s">
        <v>894</v>
      </c>
      <c r="P91" s="271">
        <v>0.95330000000000004</v>
      </c>
      <c r="Q91" s="262">
        <f t="shared" si="1"/>
        <v>-1031.8233210000033</v>
      </c>
      <c r="R91" s="110"/>
      <c r="S91" s="186"/>
    </row>
    <row r="92" spans="1:19" s="146" customFormat="1" ht="11.25" customHeight="1">
      <c r="A92" s="102" t="s">
        <v>87</v>
      </c>
      <c r="B92" s="102" t="s">
        <v>86</v>
      </c>
      <c r="C92" s="104"/>
      <c r="D92" s="104"/>
      <c r="E92" s="117" t="s">
        <v>54</v>
      </c>
      <c r="F92" s="103">
        <v>40961</v>
      </c>
      <c r="G92" s="102">
        <v>1</v>
      </c>
      <c r="H92" s="121">
        <v>3.2724000000000002</v>
      </c>
      <c r="I92" s="145"/>
      <c r="J92" s="103">
        <v>40968</v>
      </c>
      <c r="K92" s="121">
        <v>3.1779999999999999</v>
      </c>
      <c r="L92" s="115">
        <v>1E-4</v>
      </c>
      <c r="M92" s="121">
        <v>4.2</v>
      </c>
      <c r="N92" s="261">
        <f t="shared" si="5"/>
        <v>-3964.8000000000111</v>
      </c>
      <c r="O92" s="104" t="s">
        <v>894</v>
      </c>
      <c r="P92" s="271">
        <v>0.93410000000000004</v>
      </c>
      <c r="Q92" s="262">
        <f t="shared" si="1"/>
        <v>-3703.5196800000103</v>
      </c>
      <c r="R92" s="110"/>
      <c r="S92" s="186"/>
    </row>
    <row r="93" spans="1:19" s="146" customFormat="1" ht="11.25" customHeight="1">
      <c r="A93" s="102" t="s">
        <v>118</v>
      </c>
      <c r="B93" s="102" t="s">
        <v>73</v>
      </c>
      <c r="C93" s="104"/>
      <c r="D93" s="104"/>
      <c r="E93" s="117" t="s">
        <v>54</v>
      </c>
      <c r="F93" s="103">
        <v>40629</v>
      </c>
      <c r="G93" s="102">
        <v>1</v>
      </c>
      <c r="H93" s="121">
        <v>1367</v>
      </c>
      <c r="I93" s="145"/>
      <c r="J93" s="103">
        <v>40974</v>
      </c>
      <c r="K93" s="121">
        <v>1346</v>
      </c>
      <c r="L93" s="109">
        <v>0.25</v>
      </c>
      <c r="M93" s="121">
        <v>12.5</v>
      </c>
      <c r="N93" s="261">
        <f t="shared" si="5"/>
        <v>-1050</v>
      </c>
      <c r="O93" s="104" t="s">
        <v>894</v>
      </c>
      <c r="P93" s="271">
        <v>0.97419999999999995</v>
      </c>
      <c r="Q93" s="262">
        <f t="shared" si="1"/>
        <v>-1022.91</v>
      </c>
      <c r="R93" s="110"/>
      <c r="S93" s="186"/>
    </row>
    <row r="94" spans="1:19" s="146" customFormat="1" ht="11.25" customHeight="1">
      <c r="A94" s="102" t="s">
        <v>56</v>
      </c>
      <c r="B94" s="102" t="s">
        <v>55</v>
      </c>
      <c r="C94" s="104"/>
      <c r="D94" s="104"/>
      <c r="E94" s="117" t="s">
        <v>54</v>
      </c>
      <c r="F94" s="103">
        <v>40960</v>
      </c>
      <c r="G94" s="102">
        <v>2</v>
      </c>
      <c r="H94" s="121">
        <v>2557</v>
      </c>
      <c r="I94" s="145"/>
      <c r="J94" s="103">
        <v>40974</v>
      </c>
      <c r="K94" s="121">
        <v>2447</v>
      </c>
      <c r="L94" s="102">
        <v>1</v>
      </c>
      <c r="M94" s="121">
        <v>25.5</v>
      </c>
      <c r="N94" s="261">
        <f t="shared" si="5"/>
        <v>-5610</v>
      </c>
      <c r="O94" s="104" t="s">
        <v>384</v>
      </c>
      <c r="P94" s="271">
        <v>1.2279</v>
      </c>
      <c r="Q94" s="262">
        <f t="shared" ref="Q94:Q113" si="6">SUM(N94*P94)</f>
        <v>-6888.5190000000002</v>
      </c>
      <c r="R94" s="110"/>
      <c r="S94" s="186"/>
    </row>
    <row r="95" spans="1:19" s="146" customFormat="1" ht="11.25" customHeight="1">
      <c r="A95" s="104" t="s">
        <v>76</v>
      </c>
      <c r="B95" s="104" t="s">
        <v>75</v>
      </c>
      <c r="C95" s="104"/>
      <c r="D95" s="104"/>
      <c r="E95" s="106" t="s">
        <v>54</v>
      </c>
      <c r="F95" s="105">
        <v>40981</v>
      </c>
      <c r="G95" s="104">
        <v>1</v>
      </c>
      <c r="H95" s="149">
        <v>7055</v>
      </c>
      <c r="I95" s="145"/>
      <c r="J95" s="105">
        <v>40997</v>
      </c>
      <c r="K95" s="149">
        <v>6896</v>
      </c>
      <c r="L95" s="104">
        <v>0.5</v>
      </c>
      <c r="M95" s="149">
        <v>16.96</v>
      </c>
      <c r="N95" s="261">
        <f t="shared" si="5"/>
        <v>-5393.2800000000007</v>
      </c>
      <c r="O95" s="104" t="s">
        <v>384</v>
      </c>
      <c r="P95" s="271">
        <v>1.2464999999999999</v>
      </c>
      <c r="Q95" s="262">
        <f t="shared" si="6"/>
        <v>-6722.7235200000005</v>
      </c>
      <c r="R95" s="110"/>
      <c r="S95" s="186"/>
    </row>
    <row r="96" spans="1:19" s="146" customFormat="1" ht="11.25" customHeight="1">
      <c r="A96" s="104" t="s">
        <v>83</v>
      </c>
      <c r="B96" s="104" t="s">
        <v>82</v>
      </c>
      <c r="C96" s="104"/>
      <c r="D96" s="104"/>
      <c r="E96" s="106" t="s">
        <v>54</v>
      </c>
      <c r="F96" s="105">
        <v>40606</v>
      </c>
      <c r="G96" s="104">
        <v>1</v>
      </c>
      <c r="H96" s="149">
        <v>105.3</v>
      </c>
      <c r="I96" s="145"/>
      <c r="J96" s="105">
        <v>41001</v>
      </c>
      <c r="K96" s="149">
        <v>102.06</v>
      </c>
      <c r="L96" s="112">
        <v>0.01</v>
      </c>
      <c r="M96" s="149">
        <v>10</v>
      </c>
      <c r="N96" s="261">
        <f t="shared" si="5"/>
        <v>-3239.999999999995</v>
      </c>
      <c r="O96" s="104" t="s">
        <v>894</v>
      </c>
      <c r="P96" s="271">
        <v>0.98440000000000005</v>
      </c>
      <c r="Q96" s="262">
        <f t="shared" si="6"/>
        <v>-3189.4559999999951</v>
      </c>
      <c r="R96" s="110"/>
      <c r="S96" s="186"/>
    </row>
    <row r="97" spans="1:19" s="146" customFormat="1" ht="11.25" customHeight="1">
      <c r="A97" s="104" t="s">
        <v>58</v>
      </c>
      <c r="B97" s="104" t="s">
        <v>57</v>
      </c>
      <c r="C97" s="104"/>
      <c r="D97" s="104"/>
      <c r="E97" s="106" t="s">
        <v>54</v>
      </c>
      <c r="F97" s="105">
        <v>40588</v>
      </c>
      <c r="G97" s="104">
        <v>1</v>
      </c>
      <c r="H97" s="149">
        <v>3470.5</v>
      </c>
      <c r="I97" s="145"/>
      <c r="J97" s="105">
        <v>41002</v>
      </c>
      <c r="K97" s="149">
        <v>3339</v>
      </c>
      <c r="L97" s="104">
        <v>1</v>
      </c>
      <c r="M97" s="149">
        <v>13.4</v>
      </c>
      <c r="N97" s="261">
        <f t="shared" si="5"/>
        <v>-1762.1000000000001</v>
      </c>
      <c r="O97" s="104" t="s">
        <v>384</v>
      </c>
      <c r="P97" s="271">
        <v>1.2326999999999999</v>
      </c>
      <c r="Q97" s="262">
        <f t="shared" si="6"/>
        <v>-2172.1406700000002</v>
      </c>
      <c r="R97" s="110"/>
      <c r="S97" s="186"/>
    </row>
    <row r="98" spans="1:19" s="146" customFormat="1" ht="11.25" customHeight="1">
      <c r="A98" s="104" t="s">
        <v>85</v>
      </c>
      <c r="B98" s="104" t="s">
        <v>84</v>
      </c>
      <c r="C98" s="104"/>
      <c r="D98" s="104"/>
      <c r="E98" s="106" t="s">
        <v>54</v>
      </c>
      <c r="F98" s="105">
        <v>40960</v>
      </c>
      <c r="G98" s="104">
        <v>1</v>
      </c>
      <c r="H98" s="149">
        <v>105.36</v>
      </c>
      <c r="I98" s="145"/>
      <c r="J98" s="105">
        <v>41003</v>
      </c>
      <c r="K98" s="149">
        <v>101.8</v>
      </c>
      <c r="L98" s="112">
        <v>0.01</v>
      </c>
      <c r="M98" s="149">
        <v>10</v>
      </c>
      <c r="N98" s="261">
        <f t="shared" si="5"/>
        <v>-3560.0000000000023</v>
      </c>
      <c r="O98" s="104" t="s">
        <v>894</v>
      </c>
      <c r="P98" s="271">
        <v>0.9284</v>
      </c>
      <c r="Q98" s="262">
        <f t="shared" si="6"/>
        <v>-3305.1040000000021</v>
      </c>
      <c r="R98" s="110"/>
      <c r="S98" s="186"/>
    </row>
    <row r="99" spans="1:19" s="146" customFormat="1" ht="11.25" customHeight="1">
      <c r="A99" s="104" t="s">
        <v>51</v>
      </c>
      <c r="B99" s="104" t="s">
        <v>50</v>
      </c>
      <c r="C99" s="104"/>
      <c r="D99" s="104"/>
      <c r="E99" s="106" t="s">
        <v>54</v>
      </c>
      <c r="F99" s="105">
        <v>40960</v>
      </c>
      <c r="G99" s="104">
        <v>2</v>
      </c>
      <c r="H99" s="149">
        <v>1010.15</v>
      </c>
      <c r="I99" s="145"/>
      <c r="J99" s="105">
        <v>41009</v>
      </c>
      <c r="K99" s="149">
        <v>998.7</v>
      </c>
      <c r="L99" s="147">
        <v>0.25</v>
      </c>
      <c r="M99" s="149">
        <v>25</v>
      </c>
      <c r="N99" s="261">
        <f t="shared" si="5"/>
        <v>-2289.9999999999864</v>
      </c>
      <c r="O99" s="104" t="s">
        <v>894</v>
      </c>
      <c r="P99" s="271">
        <v>0.9284</v>
      </c>
      <c r="Q99" s="262">
        <f t="shared" si="6"/>
        <v>-2126.0359999999873</v>
      </c>
      <c r="R99" s="110"/>
      <c r="S99" s="186"/>
    </row>
    <row r="100" spans="1:19" s="146" customFormat="1" ht="11.25" customHeight="1">
      <c r="A100" s="104" t="s">
        <v>1</v>
      </c>
      <c r="B100" s="104" t="s">
        <v>2</v>
      </c>
      <c r="C100" s="104"/>
      <c r="D100" s="104"/>
      <c r="E100" s="106" t="s">
        <v>54</v>
      </c>
      <c r="F100" s="105">
        <v>40948</v>
      </c>
      <c r="G100" s="104">
        <v>1</v>
      </c>
      <c r="H100" s="149">
        <v>117.6</v>
      </c>
      <c r="I100" s="145"/>
      <c r="J100" s="105">
        <v>41015</v>
      </c>
      <c r="K100" s="149">
        <v>118.7</v>
      </c>
      <c r="L100" s="147">
        <v>0.01</v>
      </c>
      <c r="M100" s="149">
        <v>10</v>
      </c>
      <c r="N100" s="261">
        <f t="shared" si="5"/>
        <v>1100.0000000000086</v>
      </c>
      <c r="O100" s="104" t="s">
        <v>894</v>
      </c>
      <c r="P100" s="271">
        <v>0.92510000000000003</v>
      </c>
      <c r="Q100" s="262">
        <f t="shared" si="6"/>
        <v>1017.6100000000081</v>
      </c>
      <c r="R100" s="110"/>
      <c r="S100" s="186"/>
    </row>
    <row r="101" spans="1:19" s="146" customFormat="1" ht="11.25" customHeight="1">
      <c r="A101" s="104" t="s">
        <v>44</v>
      </c>
      <c r="B101" s="104" t="s">
        <v>45</v>
      </c>
      <c r="C101" s="104"/>
      <c r="D101" s="104"/>
      <c r="E101" s="106" t="s">
        <v>54</v>
      </c>
      <c r="F101" s="105">
        <v>40955</v>
      </c>
      <c r="G101" s="104">
        <v>1</v>
      </c>
      <c r="H101" s="149">
        <v>3.0396000000000001</v>
      </c>
      <c r="I101" s="145"/>
      <c r="J101" s="105">
        <v>41017</v>
      </c>
      <c r="K101" s="149">
        <v>3.177</v>
      </c>
      <c r="L101" s="147">
        <v>1E-4</v>
      </c>
      <c r="M101" s="149">
        <v>4.2</v>
      </c>
      <c r="N101" s="261">
        <f t="shared" si="5"/>
        <v>5770.7999999999984</v>
      </c>
      <c r="O101" s="104" t="s">
        <v>894</v>
      </c>
      <c r="P101" s="271">
        <v>0.93230000000000002</v>
      </c>
      <c r="Q101" s="262">
        <f t="shared" si="6"/>
        <v>5380.1168399999988</v>
      </c>
      <c r="R101" s="110"/>
      <c r="S101" s="186"/>
    </row>
    <row r="102" spans="1:19" s="26" customFormat="1" ht="11.25" customHeight="1">
      <c r="A102" s="26" t="s">
        <v>386</v>
      </c>
      <c r="B102" s="26" t="s">
        <v>393</v>
      </c>
      <c r="E102" s="25" t="s">
        <v>79</v>
      </c>
      <c r="F102" s="217">
        <v>41059</v>
      </c>
      <c r="G102" s="26">
        <v>1</v>
      </c>
      <c r="H102" s="267">
        <v>1.0312399999999999</v>
      </c>
      <c r="I102" s="145"/>
      <c r="J102" s="217">
        <v>41071</v>
      </c>
      <c r="K102" s="267">
        <v>1.0580000000000001</v>
      </c>
      <c r="L102" s="362">
        <v>1E-4</v>
      </c>
      <c r="M102" s="267">
        <v>12.5</v>
      </c>
      <c r="N102" s="264">
        <f>SUM((H102-K102)/L102*M102)*G102</f>
        <v>-3345.0000000000146</v>
      </c>
      <c r="O102" s="11" t="s">
        <v>894</v>
      </c>
      <c r="P102" s="271">
        <v>1.0157</v>
      </c>
      <c r="Q102" s="262">
        <f t="shared" si="6"/>
        <v>-3397.5165000000147</v>
      </c>
      <c r="R102" s="256"/>
      <c r="S102" s="186"/>
    </row>
    <row r="103" spans="1:19" s="11" customFormat="1" ht="11.25" customHeight="1">
      <c r="A103" s="104" t="s">
        <v>387</v>
      </c>
      <c r="B103" s="104" t="s">
        <v>394</v>
      </c>
      <c r="C103" s="104"/>
      <c r="D103" s="104"/>
      <c r="E103" s="106" t="s">
        <v>54</v>
      </c>
      <c r="F103" s="105">
        <v>41031</v>
      </c>
      <c r="G103" s="104">
        <v>1</v>
      </c>
      <c r="H103" s="149">
        <v>285.8</v>
      </c>
      <c r="I103" s="148"/>
      <c r="J103" s="105">
        <v>41075</v>
      </c>
      <c r="K103" s="149">
        <v>275.39999999999998</v>
      </c>
      <c r="L103" s="104">
        <v>0.1</v>
      </c>
      <c r="M103" s="149">
        <v>11</v>
      </c>
      <c r="N103" s="261">
        <f>SUM((K103-H103)/L103*M103)*G103</f>
        <v>-1144.0000000000036</v>
      </c>
      <c r="O103" s="104" t="s">
        <v>894</v>
      </c>
      <c r="P103" s="271">
        <v>0.96540000000000004</v>
      </c>
      <c r="Q103" s="262">
        <f t="shared" si="6"/>
        <v>-1104.4176000000036</v>
      </c>
      <c r="R103" s="114"/>
      <c r="S103" s="186"/>
    </row>
    <row r="104" spans="1:19" s="26" customFormat="1" ht="11.25" customHeight="1">
      <c r="A104" s="118" t="s">
        <v>388</v>
      </c>
      <c r="B104" s="118" t="s">
        <v>395</v>
      </c>
      <c r="C104" s="118"/>
      <c r="D104" s="118"/>
      <c r="E104" s="119" t="s">
        <v>79</v>
      </c>
      <c r="F104" s="120">
        <v>41058</v>
      </c>
      <c r="G104" s="118">
        <v>1</v>
      </c>
      <c r="H104" s="150">
        <v>14.385999999999999</v>
      </c>
      <c r="I104" s="145"/>
      <c r="J104" s="120">
        <v>41082</v>
      </c>
      <c r="K104" s="150">
        <v>14.7</v>
      </c>
      <c r="L104" s="123">
        <v>5.0000000000000001E-3</v>
      </c>
      <c r="M104" s="150">
        <v>10</v>
      </c>
      <c r="N104" s="264">
        <f>SUM((H104-K104)/L104*M104)*G104</f>
        <v>-628.00000000000011</v>
      </c>
      <c r="O104" s="104" t="s">
        <v>894</v>
      </c>
      <c r="P104" s="271">
        <v>1.0150999999999999</v>
      </c>
      <c r="Q104" s="262">
        <f t="shared" si="6"/>
        <v>-637.4828</v>
      </c>
      <c r="R104" s="122"/>
      <c r="S104" s="186"/>
    </row>
    <row r="105" spans="1:19" s="146" customFormat="1" ht="11.25" customHeight="1">
      <c r="A105" s="104" t="s">
        <v>389</v>
      </c>
      <c r="B105" s="104" t="s">
        <v>396</v>
      </c>
      <c r="C105" s="104"/>
      <c r="D105" s="104"/>
      <c r="E105" s="106" t="s">
        <v>54</v>
      </c>
      <c r="F105" s="105">
        <v>41052</v>
      </c>
      <c r="G105" s="104">
        <v>1</v>
      </c>
      <c r="H105" s="149">
        <v>81.95</v>
      </c>
      <c r="I105" s="145"/>
      <c r="J105" s="105">
        <v>41142</v>
      </c>
      <c r="K105" s="149">
        <v>81.849999999999994</v>
      </c>
      <c r="L105" s="147">
        <v>5.0000000000000001E-3</v>
      </c>
      <c r="M105" s="149">
        <v>5</v>
      </c>
      <c r="N105" s="261">
        <f t="shared" ref="N105:N113" si="7">SUM((K105-H105)/L105*M105)*G105</f>
        <v>-100.00000000000853</v>
      </c>
      <c r="O105" s="104" t="s">
        <v>894</v>
      </c>
      <c r="P105" s="271">
        <v>1.0112000000000001</v>
      </c>
      <c r="Q105" s="262">
        <f t="shared" si="6"/>
        <v>-101.12000000000863</v>
      </c>
      <c r="R105" s="110"/>
      <c r="S105" s="186"/>
    </row>
    <row r="106" spans="1:19" s="146" customFormat="1" ht="11.25" customHeight="1">
      <c r="A106" s="11" t="s">
        <v>390</v>
      </c>
      <c r="B106" s="11" t="s">
        <v>397</v>
      </c>
      <c r="C106" s="11"/>
      <c r="D106" s="11"/>
      <c r="E106" s="2" t="s">
        <v>54</v>
      </c>
      <c r="F106" s="274">
        <v>41127</v>
      </c>
      <c r="G106" s="11">
        <v>1</v>
      </c>
      <c r="H106" s="279">
        <v>353.5</v>
      </c>
      <c r="I106" s="145"/>
      <c r="J106" s="274">
        <v>41157</v>
      </c>
      <c r="K106" s="279">
        <v>343.5</v>
      </c>
      <c r="L106" s="363">
        <v>0.01</v>
      </c>
      <c r="M106" s="279">
        <v>2</v>
      </c>
      <c r="N106" s="261">
        <f t="shared" si="7"/>
        <v>-2000</v>
      </c>
      <c r="O106" s="11" t="s">
        <v>894</v>
      </c>
      <c r="P106" s="364">
        <v>0.94599999999999995</v>
      </c>
      <c r="Q106" s="262">
        <f t="shared" si="6"/>
        <v>-1892</v>
      </c>
      <c r="R106" s="360"/>
      <c r="S106" s="186" t="s">
        <v>3</v>
      </c>
    </row>
    <row r="107" spans="1:19" s="146" customFormat="1" ht="11.25" customHeight="1">
      <c r="A107" s="104" t="s">
        <v>89</v>
      </c>
      <c r="B107" s="104" t="s">
        <v>88</v>
      </c>
      <c r="C107" s="104"/>
      <c r="D107" s="104"/>
      <c r="E107" s="106" t="s">
        <v>54</v>
      </c>
      <c r="F107" s="105">
        <v>41165</v>
      </c>
      <c r="G107" s="104">
        <v>1</v>
      </c>
      <c r="H107" s="149">
        <v>128.71</v>
      </c>
      <c r="I107" s="145"/>
      <c r="J107" s="105">
        <v>41170</v>
      </c>
      <c r="K107" s="149">
        <v>125.69</v>
      </c>
      <c r="L107" s="147">
        <v>2.5000000000000001E-2</v>
      </c>
      <c r="M107" s="149">
        <v>10</v>
      </c>
      <c r="N107" s="261">
        <f t="shared" si="7"/>
        <v>-1208.0000000000041</v>
      </c>
      <c r="O107" s="104" t="s">
        <v>894</v>
      </c>
      <c r="P107" s="271">
        <v>0.95569999999999999</v>
      </c>
      <c r="Q107" s="262">
        <f t="shared" si="6"/>
        <v>-1154.4856000000038</v>
      </c>
      <c r="R107" s="110"/>
      <c r="S107" s="186"/>
    </row>
    <row r="108" spans="1:19" s="146" customFormat="1" ht="11.25" customHeight="1">
      <c r="A108" s="104" t="s">
        <v>83</v>
      </c>
      <c r="B108" s="104" t="s">
        <v>82</v>
      </c>
      <c r="C108" s="104"/>
      <c r="D108" s="104"/>
      <c r="E108" s="106" t="s">
        <v>54</v>
      </c>
      <c r="F108" s="105">
        <v>41166</v>
      </c>
      <c r="G108" s="104">
        <v>1</v>
      </c>
      <c r="H108" s="149">
        <v>100.3</v>
      </c>
      <c r="I108" s="145"/>
      <c r="J108" s="105">
        <v>41170</v>
      </c>
      <c r="K108" s="149">
        <v>96.25</v>
      </c>
      <c r="L108" s="147">
        <v>0.01</v>
      </c>
      <c r="M108" s="149">
        <v>10</v>
      </c>
      <c r="N108" s="261">
        <f t="shared" si="7"/>
        <v>-4049.9999999999973</v>
      </c>
      <c r="O108" s="104" t="s">
        <v>894</v>
      </c>
      <c r="P108" s="271">
        <v>0.9546</v>
      </c>
      <c r="Q108" s="262">
        <f t="shared" si="6"/>
        <v>-3866.1299999999974</v>
      </c>
      <c r="R108" s="110"/>
      <c r="S108" s="186"/>
    </row>
    <row r="109" spans="1:19" s="146" customFormat="1" ht="11.25" customHeight="1">
      <c r="A109" s="11" t="s">
        <v>391</v>
      </c>
      <c r="B109" s="11" t="s">
        <v>396</v>
      </c>
      <c r="C109" s="11"/>
      <c r="D109" s="11"/>
      <c r="E109" s="2" t="s">
        <v>54</v>
      </c>
      <c r="F109" s="274">
        <v>41052</v>
      </c>
      <c r="G109" s="11">
        <v>1</v>
      </c>
      <c r="H109" s="279">
        <v>77.400000000000006</v>
      </c>
      <c r="I109" s="145"/>
      <c r="J109" s="274">
        <v>41177</v>
      </c>
      <c r="K109" s="279">
        <v>72.2</v>
      </c>
      <c r="L109" s="363">
        <v>0.01</v>
      </c>
      <c r="M109" s="279">
        <v>5</v>
      </c>
      <c r="N109" s="261">
        <f t="shared" si="7"/>
        <v>-2600.0000000000009</v>
      </c>
      <c r="O109" s="11" t="s">
        <v>894</v>
      </c>
      <c r="P109" s="271">
        <v>1.0112000000000001</v>
      </c>
      <c r="Q109" s="262">
        <f t="shared" si="6"/>
        <v>-2629.1200000000013</v>
      </c>
      <c r="R109" s="360"/>
      <c r="S109" s="186"/>
    </row>
    <row r="110" spans="1:19" s="146" customFormat="1" ht="11.25" customHeight="1">
      <c r="A110" s="104" t="s">
        <v>392</v>
      </c>
      <c r="B110" s="104" t="s">
        <v>73</v>
      </c>
      <c r="C110" s="104"/>
      <c r="D110" s="104"/>
      <c r="E110" s="106" t="s">
        <v>54</v>
      </c>
      <c r="F110" s="105">
        <v>41159</v>
      </c>
      <c r="G110" s="104">
        <v>1</v>
      </c>
      <c r="H110" s="149">
        <v>1433</v>
      </c>
      <c r="I110" s="145"/>
      <c r="J110" s="105">
        <v>41177</v>
      </c>
      <c r="K110" s="149">
        <v>1425</v>
      </c>
      <c r="L110" s="147">
        <v>0.25</v>
      </c>
      <c r="M110" s="149">
        <v>12.5</v>
      </c>
      <c r="N110" s="261">
        <f t="shared" si="7"/>
        <v>-400</v>
      </c>
      <c r="O110" s="104" t="s">
        <v>894</v>
      </c>
      <c r="P110" s="271">
        <v>0.97660000000000002</v>
      </c>
      <c r="Q110" s="262">
        <f t="shared" si="6"/>
        <v>-390.64</v>
      </c>
      <c r="R110" s="110"/>
      <c r="S110" s="186"/>
    </row>
    <row r="111" spans="1:19" s="146" customFormat="1" ht="11.25" customHeight="1">
      <c r="A111" s="104" t="s">
        <v>115</v>
      </c>
      <c r="B111" s="104" t="s">
        <v>114</v>
      </c>
      <c r="C111" s="104"/>
      <c r="D111" s="104"/>
      <c r="E111" s="106" t="s">
        <v>54</v>
      </c>
      <c r="F111" s="105">
        <v>41163</v>
      </c>
      <c r="G111" s="104">
        <v>1</v>
      </c>
      <c r="H111" s="149">
        <v>677.51</v>
      </c>
      <c r="I111" s="145"/>
      <c r="J111" s="105">
        <v>41180</v>
      </c>
      <c r="K111" s="149">
        <v>641.5</v>
      </c>
      <c r="L111" s="147">
        <v>0.05</v>
      </c>
      <c r="M111" s="149">
        <v>5</v>
      </c>
      <c r="N111" s="261">
        <f t="shared" si="7"/>
        <v>-3600.9999999999991</v>
      </c>
      <c r="O111" s="104" t="s">
        <v>894</v>
      </c>
      <c r="P111" s="271">
        <v>0.96550000000000002</v>
      </c>
      <c r="Q111" s="262">
        <f t="shared" si="6"/>
        <v>-3476.7654999999991</v>
      </c>
      <c r="R111" s="110"/>
      <c r="S111" s="186"/>
    </row>
    <row r="112" spans="1:19" s="146" customFormat="1" ht="11.25" customHeight="1">
      <c r="A112" s="104" t="s">
        <v>72</v>
      </c>
      <c r="B112" s="104" t="s">
        <v>71</v>
      </c>
      <c r="C112" s="104"/>
      <c r="D112" s="104"/>
      <c r="E112" s="106" t="s">
        <v>54</v>
      </c>
      <c r="F112" s="105">
        <v>41162</v>
      </c>
      <c r="G112" s="104">
        <v>1</v>
      </c>
      <c r="H112" s="149">
        <v>364.7</v>
      </c>
      <c r="I112" s="145"/>
      <c r="J112" s="105">
        <v>41207</v>
      </c>
      <c r="K112" s="149">
        <v>354.74</v>
      </c>
      <c r="L112" s="147">
        <v>0.05</v>
      </c>
      <c r="M112" s="149">
        <v>12.5</v>
      </c>
      <c r="N112" s="261">
        <f t="shared" si="7"/>
        <v>-2489.999999999995</v>
      </c>
      <c r="O112" s="104" t="s">
        <v>894</v>
      </c>
      <c r="P112" s="271">
        <v>0.96279999999999999</v>
      </c>
      <c r="Q112" s="262">
        <f t="shared" si="6"/>
        <v>-2397.3719999999953</v>
      </c>
      <c r="R112" s="110"/>
      <c r="S112" s="186"/>
    </row>
    <row r="113" spans="1:19" s="146" customFormat="1" ht="11.25" customHeight="1">
      <c r="A113" s="104" t="s">
        <v>76</v>
      </c>
      <c r="B113" s="104" t="s">
        <v>76</v>
      </c>
      <c r="C113" s="104"/>
      <c r="D113" s="104"/>
      <c r="E113" s="106" t="s">
        <v>54</v>
      </c>
      <c r="F113" s="105">
        <v>41165</v>
      </c>
      <c r="G113" s="104">
        <v>1</v>
      </c>
      <c r="H113" s="149">
        <v>7329</v>
      </c>
      <c r="I113" s="145"/>
      <c r="J113" s="105">
        <v>41205</v>
      </c>
      <c r="K113" s="149">
        <v>7326</v>
      </c>
      <c r="L113" s="147">
        <v>0.5</v>
      </c>
      <c r="M113" s="149">
        <v>25</v>
      </c>
      <c r="N113" s="261">
        <f t="shared" si="7"/>
        <v>-150</v>
      </c>
      <c r="O113" s="104" t="s">
        <v>384</v>
      </c>
      <c r="P113" s="271">
        <v>1.2309000000000001</v>
      </c>
      <c r="Q113" s="262">
        <f t="shared" si="6"/>
        <v>-184.63500000000002</v>
      </c>
      <c r="R113" s="110"/>
      <c r="S113" s="186"/>
    </row>
    <row r="114" spans="1:19" s="146" customFormat="1" ht="11.25" customHeight="1">
      <c r="A114" s="26"/>
      <c r="B114" s="26"/>
      <c r="C114" s="26"/>
      <c r="D114" s="263"/>
      <c r="E114" s="266"/>
      <c r="F114" s="217"/>
      <c r="G114" s="26"/>
      <c r="H114" s="267"/>
      <c r="I114" s="145"/>
      <c r="J114" s="217"/>
      <c r="K114" s="267"/>
      <c r="L114" s="268"/>
      <c r="M114" s="267"/>
      <c r="N114" s="264"/>
      <c r="O114" s="259"/>
      <c r="P114" s="272"/>
      <c r="Q114" s="269"/>
      <c r="R114" s="256"/>
      <c r="S114" s="186"/>
    </row>
    <row r="115" spans="1:19" ht="11.25" customHeight="1">
      <c r="A115" s="13"/>
      <c r="B115" s="13"/>
      <c r="C115" s="13"/>
      <c r="D115" s="94"/>
      <c r="E115" s="96"/>
      <c r="F115" s="33"/>
      <c r="G115" s="13"/>
      <c r="H115" s="200"/>
      <c r="I115" s="33"/>
      <c r="J115" s="40"/>
      <c r="K115" s="200"/>
      <c r="L115" s="137"/>
      <c r="M115" s="200"/>
      <c r="N115" s="155"/>
      <c r="P115" s="248"/>
      <c r="Q115" s="211"/>
      <c r="R115" s="12"/>
    </row>
    <row r="116" spans="1:19" s="19" customFormat="1" ht="16.2" thickBot="1">
      <c r="A116" s="60" t="s">
        <v>40</v>
      </c>
      <c r="B116" s="60"/>
      <c r="C116" s="60"/>
      <c r="D116" s="100"/>
      <c r="E116" s="100"/>
      <c r="F116" s="60"/>
      <c r="G116" s="60"/>
      <c r="H116" s="204"/>
      <c r="I116" s="62"/>
      <c r="J116" s="63"/>
      <c r="K116" s="204"/>
      <c r="L116" s="144"/>
      <c r="M116" s="204"/>
      <c r="N116" s="159"/>
      <c r="O116" s="100"/>
      <c r="P116" s="254"/>
      <c r="Q116" s="334">
        <f>SUM(Q32:Q115)</f>
        <v>103193.31163810022</v>
      </c>
      <c r="R116" s="62"/>
      <c r="S116" s="14"/>
    </row>
    <row r="117" spans="1:19" ht="11.25" customHeight="1" thickTop="1">
      <c r="A117" s="13"/>
      <c r="B117" s="13"/>
      <c r="C117" s="13"/>
      <c r="D117" s="94"/>
      <c r="E117" s="96"/>
      <c r="F117" s="12"/>
      <c r="G117" s="13"/>
      <c r="H117" s="200"/>
      <c r="I117" s="12"/>
      <c r="J117" s="40"/>
      <c r="K117" s="200"/>
      <c r="L117" s="137"/>
      <c r="M117" s="200"/>
      <c r="N117" s="155"/>
      <c r="P117" s="248"/>
      <c r="Q117" s="211"/>
      <c r="R117" s="12"/>
    </row>
  </sheetData>
  <sheetProtection password="9EDD" sheet="1" objects="1" scenarios="1"/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2:N73 N50 N102:N103 N1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Q255"/>
  <sheetViews>
    <sheetView workbookViewId="0">
      <selection activeCell="I23" sqref="I23"/>
    </sheetView>
  </sheetViews>
  <sheetFormatPr defaultColWidth="9.109375" defaultRowHeight="11.25" customHeight="1"/>
  <cols>
    <col min="1" max="1" width="24.6640625" style="1" customWidth="1"/>
    <col min="2" max="2" width="6.33203125" style="1" bestFit="1" customWidth="1"/>
    <col min="3" max="3" width="4.44140625" style="4" bestFit="1" customWidth="1"/>
    <col min="4" max="4" width="10.44140625" style="1" bestFit="1" customWidth="1"/>
    <col min="5" max="5" width="7.88671875" style="1" customWidth="1"/>
    <col min="6" max="6" width="7.88671875" style="47" bestFit="1" customWidth="1"/>
    <col min="7" max="7" width="10.88671875" style="47" bestFit="1" customWidth="1"/>
    <col min="8" max="8" width="2.109375" style="1" customWidth="1"/>
    <col min="9" max="9" width="10.88671875" style="24" bestFit="1" customWidth="1"/>
    <col min="10" max="10" width="7.6640625" style="1" bestFit="1" customWidth="1"/>
    <col min="11" max="11" width="12.44140625" style="47" bestFit="1" customWidth="1"/>
    <col min="12" max="12" width="10.88671875" style="22" bestFit="1" customWidth="1"/>
    <col min="13" max="13" width="7.44140625" style="22" bestFit="1" customWidth="1"/>
    <col min="14" max="14" width="12.44140625" style="22" bestFit="1" customWidth="1"/>
    <col min="15" max="15" width="9.6640625" style="1" customWidth="1"/>
    <col min="16" max="16" width="9.109375" style="186"/>
    <col min="17" max="17" width="12.44140625" style="1" bestFit="1" customWidth="1"/>
    <col min="18" max="16384" width="9.109375" style="1"/>
  </cols>
  <sheetData>
    <row r="2" spans="1:16" ht="18">
      <c r="A2" s="51" t="s">
        <v>886</v>
      </c>
    </row>
    <row r="3" spans="1:16" ht="9" customHeight="1">
      <c r="A3" s="51"/>
    </row>
    <row r="4" spans="1:16" s="10" customFormat="1" ht="18.600000000000001" thickBot="1">
      <c r="A4" s="52">
        <f>SUM(K34+K6)</f>
        <v>96914.882499999992</v>
      </c>
      <c r="D4" s="8"/>
      <c r="F4" s="194"/>
      <c r="G4" s="44"/>
      <c r="I4" s="37"/>
      <c r="J4" s="15"/>
      <c r="K4" s="44"/>
      <c r="L4" s="160"/>
      <c r="M4" s="160"/>
      <c r="N4" s="160"/>
      <c r="P4" s="185"/>
    </row>
    <row r="5" spans="1:16" s="14" customFormat="1" ht="10.5" customHeight="1" thickTop="1">
      <c r="B5" s="17"/>
      <c r="C5" s="101"/>
      <c r="F5" s="43"/>
      <c r="G5" s="43"/>
      <c r="I5" s="36"/>
      <c r="J5" s="18"/>
      <c r="K5" s="396"/>
      <c r="L5" s="396"/>
      <c r="M5" s="396"/>
      <c r="N5" s="396"/>
      <c r="O5" s="396"/>
      <c r="P5" s="185"/>
    </row>
    <row r="6" spans="1:16" s="19" customFormat="1" ht="18">
      <c r="A6" s="311"/>
      <c r="B6" s="312"/>
      <c r="C6" s="312"/>
      <c r="D6" s="312"/>
      <c r="E6" s="313" t="s">
        <v>23</v>
      </c>
      <c r="F6" s="314"/>
      <c r="G6" s="314"/>
      <c r="H6" s="312"/>
      <c r="I6" s="315"/>
      <c r="J6" s="311"/>
      <c r="K6" s="324">
        <f>SUM(N29)</f>
        <v>56632.779999999984</v>
      </c>
      <c r="L6" s="316"/>
      <c r="M6" s="316"/>
      <c r="N6" s="312"/>
      <c r="O6" s="312"/>
      <c r="P6" s="185"/>
    </row>
    <row r="7" spans="1:16" s="2" customFormat="1" ht="13.8">
      <c r="B7" s="2" t="s">
        <v>6</v>
      </c>
      <c r="C7" s="2" t="s">
        <v>184</v>
      </c>
      <c r="D7" s="2" t="s">
        <v>17</v>
      </c>
      <c r="E7" s="2" t="s">
        <v>26</v>
      </c>
      <c r="F7" s="82" t="s">
        <v>19</v>
      </c>
      <c r="G7" s="82" t="s">
        <v>675</v>
      </c>
      <c r="I7" s="83" t="s">
        <v>896</v>
      </c>
      <c r="J7" s="2" t="s">
        <v>18</v>
      </c>
      <c r="K7" s="82" t="s">
        <v>677</v>
      </c>
      <c r="L7" s="161" t="s">
        <v>15</v>
      </c>
      <c r="M7" s="2" t="s">
        <v>10</v>
      </c>
      <c r="N7" s="161" t="s">
        <v>678</v>
      </c>
      <c r="O7" s="2" t="s">
        <v>4</v>
      </c>
      <c r="P7" s="185"/>
    </row>
    <row r="8" spans="1:16" s="2" customFormat="1" ht="13.8">
      <c r="A8" s="2" t="s">
        <v>183</v>
      </c>
      <c r="B8" s="2" t="s">
        <v>0</v>
      </c>
      <c r="D8" s="2" t="s">
        <v>25</v>
      </c>
      <c r="E8" s="2" t="s">
        <v>21</v>
      </c>
      <c r="F8" s="82" t="s">
        <v>20</v>
      </c>
      <c r="G8" s="82" t="s">
        <v>676</v>
      </c>
      <c r="I8" s="83" t="s">
        <v>899</v>
      </c>
      <c r="J8" s="2" t="s">
        <v>20</v>
      </c>
      <c r="K8" s="82" t="s">
        <v>676</v>
      </c>
      <c r="L8" s="161" t="s">
        <v>676</v>
      </c>
      <c r="M8" s="2" t="s">
        <v>14</v>
      </c>
      <c r="N8" s="161"/>
      <c r="O8" s="2" t="s">
        <v>24</v>
      </c>
      <c r="P8" s="185"/>
    </row>
    <row r="9" spans="1:16" s="21" customFormat="1" ht="15" customHeight="1">
      <c r="A9" s="55"/>
      <c r="F9" s="46"/>
      <c r="G9" s="161" t="s">
        <v>382</v>
      </c>
      <c r="I9" s="365"/>
      <c r="K9" s="46"/>
      <c r="L9" s="161" t="s">
        <v>382</v>
      </c>
      <c r="M9" s="161" t="s">
        <v>382</v>
      </c>
      <c r="N9" s="161" t="s">
        <v>382</v>
      </c>
      <c r="P9" s="188"/>
    </row>
    <row r="10" spans="1:16" s="21" customFormat="1" ht="15" customHeight="1">
      <c r="A10" s="4" t="s">
        <v>81</v>
      </c>
      <c r="B10" s="102" t="s">
        <v>33</v>
      </c>
      <c r="C10" s="117" t="s">
        <v>54</v>
      </c>
      <c r="D10" s="103">
        <v>36892</v>
      </c>
      <c r="E10" s="102">
        <v>1</v>
      </c>
      <c r="F10" s="111">
        <v>1</v>
      </c>
      <c r="G10" s="127">
        <f>SUM(E10*F10)</f>
        <v>1</v>
      </c>
      <c r="I10" s="366"/>
      <c r="J10" s="111">
        <v>1</v>
      </c>
      <c r="K10" s="132">
        <f>SUM(E10*J10)</f>
        <v>1</v>
      </c>
      <c r="L10" s="163">
        <f>SUM(K10-G10)</f>
        <v>0</v>
      </c>
      <c r="M10" s="161">
        <v>1</v>
      </c>
      <c r="N10" s="161"/>
      <c r="O10" s="126"/>
      <c r="P10" s="188"/>
    </row>
    <row r="11" spans="1:16" s="130" customFormat="1" ht="15" customHeight="1">
      <c r="A11" s="41" t="s">
        <v>80</v>
      </c>
      <c r="B11" s="118" t="s">
        <v>33</v>
      </c>
      <c r="C11" s="119" t="s">
        <v>79</v>
      </c>
      <c r="D11" s="120">
        <v>36893</v>
      </c>
      <c r="E11" s="118">
        <v>1</v>
      </c>
      <c r="F11" s="128">
        <v>1</v>
      </c>
      <c r="G11" s="129">
        <f>SUM(E11*F11)</f>
        <v>1</v>
      </c>
      <c r="I11" s="366"/>
      <c r="J11" s="128">
        <v>1</v>
      </c>
      <c r="K11" s="133">
        <v>1</v>
      </c>
      <c r="L11" s="164">
        <f>SUM(G11-K11)</f>
        <v>0</v>
      </c>
      <c r="M11" s="161">
        <v>1</v>
      </c>
      <c r="N11" s="192"/>
      <c r="O11" s="131"/>
      <c r="P11" s="189"/>
    </row>
    <row r="12" spans="1:16" s="130" customFormat="1" ht="15" customHeight="1">
      <c r="A12" s="41"/>
      <c r="B12" s="118"/>
      <c r="C12" s="119"/>
      <c r="D12" s="120"/>
      <c r="E12" s="118"/>
      <c r="F12" s="128"/>
      <c r="G12" s="129"/>
      <c r="I12" s="366"/>
      <c r="J12" s="128"/>
      <c r="K12" s="133"/>
      <c r="L12" s="164"/>
      <c r="M12" s="161"/>
      <c r="N12" s="192"/>
      <c r="O12" s="131"/>
      <c r="P12" s="189"/>
    </row>
    <row r="13" spans="1:16" s="177" customFormat="1" ht="15" customHeight="1">
      <c r="A13" s="102" t="s">
        <v>848</v>
      </c>
      <c r="B13" s="102" t="s">
        <v>849</v>
      </c>
      <c r="C13" s="117" t="s">
        <v>54</v>
      </c>
      <c r="D13" s="103">
        <v>41066</v>
      </c>
      <c r="E13" s="102">
        <v>974</v>
      </c>
      <c r="F13" s="111">
        <v>38.74</v>
      </c>
      <c r="G13" s="127">
        <f>SUM(E13*F13)</f>
        <v>37732.76</v>
      </c>
      <c r="I13" s="366">
        <v>51.08</v>
      </c>
      <c r="J13" s="111">
        <v>54.22</v>
      </c>
      <c r="K13" s="132">
        <f>SUM(E13*J13)</f>
        <v>52810.28</v>
      </c>
      <c r="L13" s="163">
        <f>SUM(K13-G13)</f>
        <v>15077.519999999997</v>
      </c>
      <c r="M13" s="161">
        <v>1</v>
      </c>
      <c r="N13" s="163">
        <f>SUM(L13*M13)</f>
        <v>15077.519999999997</v>
      </c>
      <c r="O13" s="176"/>
      <c r="P13" s="189"/>
    </row>
    <row r="14" spans="1:16" s="177" customFormat="1" ht="15" customHeight="1">
      <c r="A14" s="102" t="s">
        <v>850</v>
      </c>
      <c r="B14" s="102" t="s">
        <v>851</v>
      </c>
      <c r="C14" s="117" t="s">
        <v>54</v>
      </c>
      <c r="D14" s="103">
        <v>41109</v>
      </c>
      <c r="E14" s="102">
        <v>2343</v>
      </c>
      <c r="F14" s="111">
        <v>27.62</v>
      </c>
      <c r="G14" s="127">
        <f t="shared" ref="G14:G21" si="0">SUM(E14*F14)</f>
        <v>64713.66</v>
      </c>
      <c r="I14" s="366">
        <v>29.56</v>
      </c>
      <c r="J14" s="111">
        <v>31.41</v>
      </c>
      <c r="K14" s="132">
        <f t="shared" ref="K14:K21" si="1">SUM(E14*J14)</f>
        <v>73593.63</v>
      </c>
      <c r="L14" s="163">
        <f t="shared" ref="L14:L21" si="2">SUM(K14-G14)</f>
        <v>8879.9700000000012</v>
      </c>
      <c r="M14" s="161">
        <v>1</v>
      </c>
      <c r="N14" s="163">
        <f t="shared" ref="N14:N22" si="3">SUM(L14*M14)</f>
        <v>8879.9700000000012</v>
      </c>
      <c r="O14" s="176"/>
      <c r="P14" s="189"/>
    </row>
    <row r="15" spans="1:16" s="177" customFormat="1" ht="15" customHeight="1">
      <c r="A15" s="102" t="s">
        <v>852</v>
      </c>
      <c r="B15" s="102" t="s">
        <v>458</v>
      </c>
      <c r="C15" s="117" t="s">
        <v>54</v>
      </c>
      <c r="D15" s="103">
        <v>41218</v>
      </c>
      <c r="E15" s="102">
        <v>1020</v>
      </c>
      <c r="F15" s="111">
        <v>28.69</v>
      </c>
      <c r="G15" s="127">
        <f t="shared" si="0"/>
        <v>29263.800000000003</v>
      </c>
      <c r="I15" s="366">
        <v>35.82</v>
      </c>
      <c r="J15" s="111">
        <v>39.64</v>
      </c>
      <c r="K15" s="132">
        <f t="shared" si="1"/>
        <v>40432.800000000003</v>
      </c>
      <c r="L15" s="163">
        <f t="shared" si="2"/>
        <v>11169</v>
      </c>
      <c r="M15" s="161">
        <v>1</v>
      </c>
      <c r="N15" s="163">
        <f t="shared" si="3"/>
        <v>11169</v>
      </c>
      <c r="O15" s="176"/>
      <c r="P15" s="189"/>
    </row>
    <row r="16" spans="1:16" s="177" customFormat="1" ht="15" customHeight="1">
      <c r="A16" s="102" t="s">
        <v>438</v>
      </c>
      <c r="B16" s="102" t="s">
        <v>439</v>
      </c>
      <c r="C16" s="117" t="s">
        <v>54</v>
      </c>
      <c r="D16" s="103">
        <v>41221</v>
      </c>
      <c r="E16" s="102">
        <v>1042</v>
      </c>
      <c r="F16" s="111">
        <v>58.77</v>
      </c>
      <c r="G16" s="127">
        <f t="shared" si="0"/>
        <v>61238.340000000004</v>
      </c>
      <c r="I16" s="366">
        <v>61.21</v>
      </c>
      <c r="J16" s="111">
        <v>65.05</v>
      </c>
      <c r="K16" s="132">
        <f t="shared" si="1"/>
        <v>67782.099999999991</v>
      </c>
      <c r="L16" s="163">
        <f t="shared" si="2"/>
        <v>6543.7599999999875</v>
      </c>
      <c r="M16" s="161">
        <v>1</v>
      </c>
      <c r="N16" s="163">
        <f t="shared" si="3"/>
        <v>6543.7599999999875</v>
      </c>
      <c r="O16" s="176"/>
      <c r="P16" s="189"/>
    </row>
    <row r="17" spans="1:16" s="177" customFormat="1" ht="15" customHeight="1">
      <c r="A17" s="102" t="s">
        <v>853</v>
      </c>
      <c r="B17" s="102" t="s">
        <v>854</v>
      </c>
      <c r="C17" s="117" t="s">
        <v>54</v>
      </c>
      <c r="D17" s="103">
        <v>41239</v>
      </c>
      <c r="E17" s="102">
        <v>33335</v>
      </c>
      <c r="F17" s="111">
        <v>0.19500000000000001</v>
      </c>
      <c r="G17" s="127">
        <f t="shared" si="0"/>
        <v>6500.3249999999998</v>
      </c>
      <c r="I17" s="366">
        <v>0.20799999999999999</v>
      </c>
      <c r="J17" s="111">
        <v>0.22</v>
      </c>
      <c r="K17" s="132">
        <f t="shared" si="1"/>
        <v>7333.7</v>
      </c>
      <c r="L17" s="163">
        <f t="shared" si="2"/>
        <v>833.375</v>
      </c>
      <c r="M17" s="161">
        <v>1</v>
      </c>
      <c r="N17" s="163">
        <f t="shared" si="3"/>
        <v>833.375</v>
      </c>
      <c r="O17" s="176"/>
      <c r="P17" s="189"/>
    </row>
    <row r="18" spans="1:16" s="177" customFormat="1" ht="15" customHeight="1">
      <c r="A18" s="102" t="s">
        <v>407</v>
      </c>
      <c r="B18" s="102" t="s">
        <v>408</v>
      </c>
      <c r="C18" s="117" t="s">
        <v>54</v>
      </c>
      <c r="D18" s="103">
        <v>41246</v>
      </c>
      <c r="E18" s="102">
        <v>1470</v>
      </c>
      <c r="F18" s="111">
        <v>32.25</v>
      </c>
      <c r="G18" s="127">
        <f t="shared" si="0"/>
        <v>47407.5</v>
      </c>
      <c r="I18" s="366">
        <v>35.479999999999997</v>
      </c>
      <c r="J18" s="111">
        <v>39.29</v>
      </c>
      <c r="K18" s="132">
        <f t="shared" si="1"/>
        <v>57756.299999999996</v>
      </c>
      <c r="L18" s="163">
        <f t="shared" si="2"/>
        <v>10348.799999999996</v>
      </c>
      <c r="M18" s="161">
        <v>1</v>
      </c>
      <c r="N18" s="163">
        <f t="shared" si="3"/>
        <v>10348.799999999996</v>
      </c>
      <c r="O18" s="176"/>
      <c r="P18" s="189"/>
    </row>
    <row r="19" spans="1:16" s="177" customFormat="1" ht="15" customHeight="1">
      <c r="A19" s="102" t="s">
        <v>239</v>
      </c>
      <c r="B19" s="102" t="s">
        <v>240</v>
      </c>
      <c r="C19" s="117" t="s">
        <v>54</v>
      </c>
      <c r="D19" s="103">
        <v>41283</v>
      </c>
      <c r="E19" s="102">
        <v>16667</v>
      </c>
      <c r="F19" s="111">
        <v>1.04</v>
      </c>
      <c r="G19" s="127">
        <f t="shared" si="0"/>
        <v>17333.68</v>
      </c>
      <c r="I19" s="366">
        <v>1.0269999999999999</v>
      </c>
      <c r="J19" s="111">
        <v>1.1399999999999999</v>
      </c>
      <c r="K19" s="132">
        <f t="shared" si="1"/>
        <v>19000.379999999997</v>
      </c>
      <c r="L19" s="163">
        <f t="shared" si="2"/>
        <v>1666.6999999999971</v>
      </c>
      <c r="M19" s="161">
        <v>1</v>
      </c>
      <c r="N19" s="163">
        <f t="shared" si="3"/>
        <v>1666.6999999999971</v>
      </c>
      <c r="O19" s="176"/>
      <c r="P19" s="189"/>
    </row>
    <row r="20" spans="1:16" s="177" customFormat="1" ht="15" customHeight="1">
      <c r="A20" s="102" t="s">
        <v>855</v>
      </c>
      <c r="B20" s="102" t="s">
        <v>460</v>
      </c>
      <c r="C20" s="117" t="s">
        <v>54</v>
      </c>
      <c r="D20" s="103">
        <v>41283</v>
      </c>
      <c r="E20" s="102">
        <v>8333</v>
      </c>
      <c r="F20" s="111">
        <v>4.1849999999999996</v>
      </c>
      <c r="G20" s="127">
        <f t="shared" si="0"/>
        <v>34873.604999999996</v>
      </c>
      <c r="I20" s="366">
        <v>4.4000000000000004</v>
      </c>
      <c r="J20" s="111">
        <v>4.45</v>
      </c>
      <c r="K20" s="132">
        <f t="shared" si="1"/>
        <v>37081.85</v>
      </c>
      <c r="L20" s="163">
        <f t="shared" si="2"/>
        <v>2208.2450000000026</v>
      </c>
      <c r="M20" s="161">
        <v>1</v>
      </c>
      <c r="N20" s="163">
        <f t="shared" si="3"/>
        <v>2208.2450000000026</v>
      </c>
      <c r="O20" s="176"/>
      <c r="P20" s="189"/>
    </row>
    <row r="21" spans="1:16" s="177" customFormat="1" ht="15" customHeight="1">
      <c r="A21" s="102" t="s">
        <v>448</v>
      </c>
      <c r="B21" s="102" t="s">
        <v>449</v>
      </c>
      <c r="C21" s="117" t="s">
        <v>54</v>
      </c>
      <c r="D21" s="103">
        <v>41288</v>
      </c>
      <c r="E21" s="102">
        <v>4054</v>
      </c>
      <c r="F21" s="111">
        <v>3.2050000000000001</v>
      </c>
      <c r="G21" s="127">
        <f t="shared" si="0"/>
        <v>12993.07</v>
      </c>
      <c r="I21" s="366">
        <v>2.835</v>
      </c>
      <c r="J21" s="111">
        <v>3.12</v>
      </c>
      <c r="K21" s="132">
        <f t="shared" si="1"/>
        <v>12648.48</v>
      </c>
      <c r="L21" s="163">
        <f t="shared" si="2"/>
        <v>-344.59000000000015</v>
      </c>
      <c r="M21" s="161">
        <v>1</v>
      </c>
      <c r="N21" s="163">
        <f t="shared" si="3"/>
        <v>-344.59000000000015</v>
      </c>
      <c r="O21" s="176"/>
      <c r="P21" s="189"/>
    </row>
    <row r="22" spans="1:16" s="21" customFormat="1" ht="15" customHeight="1">
      <c r="A22" s="4" t="s">
        <v>933</v>
      </c>
      <c r="B22" s="102" t="s">
        <v>934</v>
      </c>
      <c r="C22" s="117" t="s">
        <v>54</v>
      </c>
      <c r="D22" s="103">
        <v>41303</v>
      </c>
      <c r="E22" s="102">
        <v>12500</v>
      </c>
      <c r="F22" s="111">
        <v>0.61499999999999999</v>
      </c>
      <c r="G22" s="127">
        <f>SUM(E22*F22)</f>
        <v>7687.5</v>
      </c>
      <c r="I22" s="366">
        <v>0.57499999999999996</v>
      </c>
      <c r="J22" s="111">
        <v>0.63500000000000001</v>
      </c>
      <c r="K22" s="132">
        <f>SUM(E22*J22)</f>
        <v>7937.5</v>
      </c>
      <c r="L22" s="163">
        <f>SUM(K22-G22)</f>
        <v>250</v>
      </c>
      <c r="M22" s="161">
        <v>1</v>
      </c>
      <c r="N22" s="161">
        <f t="shared" si="3"/>
        <v>250</v>
      </c>
      <c r="O22" s="126"/>
      <c r="P22" s="188"/>
    </row>
    <row r="23" spans="1:16" s="177" customFormat="1" ht="15" customHeight="1">
      <c r="A23" s="102"/>
      <c r="B23" s="102"/>
      <c r="C23" s="117"/>
      <c r="D23" s="103"/>
      <c r="E23" s="102"/>
      <c r="F23" s="111"/>
      <c r="G23" s="127"/>
      <c r="I23" s="366"/>
      <c r="J23" s="111"/>
      <c r="K23" s="132"/>
      <c r="L23" s="163"/>
      <c r="M23" s="161"/>
      <c r="N23" s="163"/>
      <c r="O23" s="176"/>
      <c r="P23" s="189"/>
    </row>
    <row r="24" spans="1:16" s="177" customFormat="1" ht="15" customHeight="1">
      <c r="A24" s="102"/>
      <c r="B24" s="102"/>
      <c r="C24" s="117"/>
      <c r="D24" s="103"/>
      <c r="E24" s="102"/>
      <c r="F24" s="111"/>
      <c r="G24" s="127"/>
      <c r="I24" s="366"/>
      <c r="J24" s="111"/>
      <c r="K24" s="132"/>
      <c r="L24" s="163"/>
      <c r="M24" s="161"/>
      <c r="N24" s="163"/>
      <c r="O24" s="176"/>
      <c r="P24" s="189"/>
    </row>
    <row r="25" spans="1:16" s="177" customFormat="1" ht="15" customHeight="1">
      <c r="A25" s="102"/>
      <c r="B25" s="102"/>
      <c r="C25" s="117"/>
      <c r="D25" s="103"/>
      <c r="E25" s="102"/>
      <c r="F25" s="111"/>
      <c r="G25" s="127"/>
      <c r="I25" s="366"/>
      <c r="J25" s="111"/>
      <c r="K25" s="132"/>
      <c r="L25" s="163"/>
      <c r="M25" s="161"/>
      <c r="N25" s="163"/>
      <c r="O25" s="176"/>
      <c r="P25" s="189"/>
    </row>
    <row r="26" spans="1:16" s="177" customFormat="1" ht="15" customHeight="1">
      <c r="A26" s="102"/>
      <c r="B26" s="102"/>
      <c r="C26" s="117"/>
      <c r="D26" s="103"/>
      <c r="E26" s="102"/>
      <c r="F26" s="111"/>
      <c r="G26" s="127"/>
      <c r="I26" s="366"/>
      <c r="J26" s="111"/>
      <c r="K26" s="132"/>
      <c r="L26" s="163"/>
      <c r="M26" s="161"/>
      <c r="N26" s="163"/>
      <c r="O26" s="176"/>
      <c r="P26" s="189"/>
    </row>
    <row r="27" spans="1:16" s="177" customFormat="1" ht="15" customHeight="1">
      <c r="A27" s="102"/>
      <c r="B27" s="102"/>
      <c r="C27" s="117"/>
      <c r="D27" s="120"/>
      <c r="E27" s="118"/>
      <c r="F27" s="128"/>
      <c r="G27" s="129"/>
      <c r="I27" s="366"/>
      <c r="J27" s="128"/>
      <c r="K27" s="133"/>
      <c r="L27" s="164"/>
      <c r="M27" s="161"/>
      <c r="N27" s="192"/>
      <c r="O27" s="176"/>
      <c r="P27" s="189"/>
    </row>
    <row r="28" spans="1:16" ht="15" customHeight="1">
      <c r="A28" s="13"/>
      <c r="B28" s="13"/>
      <c r="C28" s="41"/>
      <c r="D28" s="33"/>
      <c r="E28" s="13"/>
      <c r="F28" s="49"/>
      <c r="G28" s="48"/>
      <c r="H28" s="33"/>
      <c r="I28" s="367"/>
      <c r="J28" s="34"/>
      <c r="L28" s="108"/>
      <c r="M28" s="108"/>
      <c r="N28" s="108"/>
      <c r="O28" s="13"/>
    </row>
    <row r="29" spans="1:16" s="19" customFormat="1" ht="16.2" thickBot="1">
      <c r="A29" s="56" t="s">
        <v>28</v>
      </c>
      <c r="B29" s="56"/>
      <c r="C29" s="56"/>
      <c r="D29" s="56"/>
      <c r="E29" s="56"/>
      <c r="F29" s="57"/>
      <c r="G29" s="57"/>
      <c r="H29" s="58"/>
      <c r="I29" s="59"/>
      <c r="J29" s="58"/>
      <c r="K29" s="57"/>
      <c r="L29" s="165"/>
      <c r="M29" s="165"/>
      <c r="N29" s="306">
        <f>SUM(N13:N28)</f>
        <v>56632.779999999984</v>
      </c>
      <c r="O29" s="58"/>
      <c r="P29" s="185"/>
    </row>
    <row r="30" spans="1:16" s="19" customFormat="1" ht="8.25" customHeight="1" thickTop="1">
      <c r="A30" s="69"/>
      <c r="B30" s="69"/>
      <c r="C30" s="69"/>
      <c r="D30" s="69"/>
      <c r="E30" s="69"/>
      <c r="F30" s="70"/>
      <c r="G30" s="70"/>
      <c r="H30" s="71"/>
      <c r="I30" s="72"/>
      <c r="J30" s="71"/>
      <c r="K30" s="70"/>
      <c r="L30" s="166"/>
      <c r="M30" s="166"/>
      <c r="N30" s="166"/>
      <c r="O30" s="71"/>
      <c r="P30" s="185"/>
    </row>
    <row r="31" spans="1:16" ht="11.25" customHeight="1">
      <c r="A31" s="64"/>
      <c r="B31" s="64"/>
      <c r="C31" s="125"/>
      <c r="D31" s="65"/>
      <c r="E31" s="64"/>
      <c r="F31" s="66"/>
      <c r="G31" s="66"/>
      <c r="H31" s="65"/>
      <c r="I31" s="67"/>
      <c r="J31" s="65"/>
      <c r="K31" s="66"/>
      <c r="L31" s="167"/>
      <c r="M31" s="167"/>
      <c r="N31" s="167"/>
      <c r="O31" s="64"/>
    </row>
    <row r="32" spans="1:16" ht="11.25" customHeight="1">
      <c r="A32" s="64"/>
      <c r="B32" s="64"/>
      <c r="C32" s="125"/>
      <c r="D32" s="64"/>
      <c r="E32" s="64"/>
      <c r="F32" s="66"/>
      <c r="G32" s="66"/>
      <c r="H32" s="64"/>
      <c r="I32" s="67"/>
      <c r="J32" s="64"/>
      <c r="K32" s="66"/>
      <c r="L32" s="167"/>
      <c r="M32" s="167"/>
      <c r="N32" s="167"/>
      <c r="O32" s="68"/>
    </row>
    <row r="33" spans="1:17" ht="6.75" customHeight="1">
      <c r="A33" s="13"/>
      <c r="B33" s="13"/>
      <c r="C33" s="41"/>
      <c r="D33" s="13"/>
      <c r="E33" s="13"/>
      <c r="F33" s="49"/>
      <c r="G33" s="49"/>
      <c r="H33" s="13"/>
      <c r="I33" s="40"/>
      <c r="J33" s="13"/>
      <c r="K33" s="49"/>
      <c r="L33" s="108"/>
      <c r="M33" s="108"/>
      <c r="N33" s="108"/>
      <c r="O33" s="29"/>
    </row>
    <row r="34" spans="1:17" s="35" customFormat="1" ht="18">
      <c r="A34" s="307"/>
      <c r="B34" s="308"/>
      <c r="C34" s="308"/>
      <c r="D34" s="308"/>
      <c r="E34" s="308" t="s">
        <v>22</v>
      </c>
      <c r="F34" s="309"/>
      <c r="G34" s="309"/>
      <c r="H34" s="308"/>
      <c r="I34" s="310"/>
      <c r="J34" s="308"/>
      <c r="K34" s="317">
        <f>SUM(N254)</f>
        <v>40282.102500000008</v>
      </c>
      <c r="L34" s="308"/>
      <c r="M34" s="308"/>
      <c r="N34" s="308"/>
      <c r="O34" s="308"/>
      <c r="P34" s="186"/>
    </row>
    <row r="35" spans="1:17" s="2" customFormat="1" ht="13.8">
      <c r="B35" s="2" t="s">
        <v>6</v>
      </c>
      <c r="C35" s="2" t="s">
        <v>184</v>
      </c>
      <c r="D35" s="2" t="s">
        <v>17</v>
      </c>
      <c r="E35" s="2" t="s">
        <v>26</v>
      </c>
      <c r="F35" s="82" t="s">
        <v>19</v>
      </c>
      <c r="G35" s="82" t="s">
        <v>675</v>
      </c>
      <c r="I35" s="83" t="s">
        <v>29</v>
      </c>
      <c r="J35" s="2" t="s">
        <v>18</v>
      </c>
      <c r="K35" s="82" t="s">
        <v>677</v>
      </c>
      <c r="L35" s="161" t="s">
        <v>15</v>
      </c>
      <c r="M35" s="2" t="s">
        <v>10</v>
      </c>
      <c r="N35" s="161" t="s">
        <v>678</v>
      </c>
      <c r="O35" s="2" t="s">
        <v>4</v>
      </c>
      <c r="P35" s="185"/>
    </row>
    <row r="36" spans="1:17" s="2" customFormat="1" ht="13.8">
      <c r="A36" s="2" t="s">
        <v>183</v>
      </c>
      <c r="B36" s="2" t="s">
        <v>0</v>
      </c>
      <c r="D36" s="2" t="s">
        <v>25</v>
      </c>
      <c r="E36" s="2" t="s">
        <v>21</v>
      </c>
      <c r="F36" s="82" t="s">
        <v>20</v>
      </c>
      <c r="G36" s="82" t="s">
        <v>676</v>
      </c>
      <c r="I36" s="83" t="s">
        <v>7</v>
      </c>
      <c r="J36" s="2" t="s">
        <v>20</v>
      </c>
      <c r="K36" s="82" t="s">
        <v>676</v>
      </c>
      <c r="L36" s="161" t="s">
        <v>676</v>
      </c>
      <c r="M36" s="2" t="s">
        <v>14</v>
      </c>
      <c r="N36" s="161"/>
      <c r="O36" s="2" t="s">
        <v>24</v>
      </c>
      <c r="P36" s="185"/>
    </row>
    <row r="37" spans="1:17" s="21" customFormat="1" ht="15" customHeight="1">
      <c r="A37" s="55"/>
      <c r="F37" s="46"/>
      <c r="G37" s="161" t="s">
        <v>382</v>
      </c>
      <c r="I37" s="39"/>
      <c r="K37" s="46"/>
      <c r="L37" s="161" t="s">
        <v>382</v>
      </c>
      <c r="M37" s="161" t="s">
        <v>382</v>
      </c>
      <c r="N37" s="161" t="s">
        <v>382</v>
      </c>
      <c r="P37" s="188"/>
    </row>
    <row r="38" spans="1:17" s="21" customFormat="1" ht="15" customHeight="1">
      <c r="A38" s="41"/>
      <c r="F38" s="46"/>
      <c r="G38" s="46"/>
      <c r="I38" s="39"/>
      <c r="K38" s="46"/>
      <c r="L38" s="163"/>
      <c r="M38" s="193"/>
      <c r="N38" s="163"/>
      <c r="P38" s="188"/>
    </row>
    <row r="39" spans="1:17" s="130" customFormat="1" ht="15" customHeight="1">
      <c r="A39" s="118" t="s">
        <v>140</v>
      </c>
      <c r="B39" s="118" t="s">
        <v>185</v>
      </c>
      <c r="C39" s="119" t="s">
        <v>79</v>
      </c>
      <c r="D39" s="120">
        <v>40534</v>
      </c>
      <c r="E39" s="118">
        <v>4000</v>
      </c>
      <c r="F39" s="128">
        <v>2.2000000000000002</v>
      </c>
      <c r="G39" s="129">
        <f t="shared" ref="G39:G76" si="4">SUM(E39*F39)</f>
        <v>8800</v>
      </c>
      <c r="I39" s="120">
        <v>40556</v>
      </c>
      <c r="J39" s="128">
        <v>2.1949999999999998</v>
      </c>
      <c r="K39" s="133">
        <f t="shared" ref="K39:K60" si="5">SUM(E39*J39)</f>
        <v>8780</v>
      </c>
      <c r="L39" s="163">
        <f>SUM(G39-K39)</f>
        <v>20</v>
      </c>
      <c r="M39" s="163">
        <v>1</v>
      </c>
      <c r="N39" s="163">
        <f>SUM(L39*M39)</f>
        <v>20</v>
      </c>
      <c r="O39" s="131"/>
      <c r="P39" s="190"/>
      <c r="Q39" s="173"/>
    </row>
    <row r="40" spans="1:17" s="21" customFormat="1" ht="15" customHeight="1">
      <c r="A40" s="102" t="s">
        <v>141</v>
      </c>
      <c r="B40" s="102" t="s">
        <v>186</v>
      </c>
      <c r="C40" s="117" t="s">
        <v>54</v>
      </c>
      <c r="D40" s="103">
        <v>40561</v>
      </c>
      <c r="E40" s="102">
        <v>1583</v>
      </c>
      <c r="F40" s="111">
        <v>7.0640000000000001</v>
      </c>
      <c r="G40" s="127">
        <f t="shared" si="4"/>
        <v>11182.312</v>
      </c>
      <c r="I40" s="105">
        <v>40563</v>
      </c>
      <c r="J40" s="111">
        <v>6.7930000000000001</v>
      </c>
      <c r="K40" s="132">
        <f t="shared" si="5"/>
        <v>10753.319</v>
      </c>
      <c r="L40" s="163">
        <f>SUM(K40-G40)</f>
        <v>-428.99300000000039</v>
      </c>
      <c r="M40" s="163">
        <v>1</v>
      </c>
      <c r="N40" s="163">
        <f t="shared" ref="N40:N103" si="6">SUM(L40*M40)</f>
        <v>-428.99300000000039</v>
      </c>
      <c r="O40" s="126"/>
      <c r="P40" s="191"/>
    </row>
    <row r="41" spans="1:17" s="21" customFormat="1" ht="15" customHeight="1">
      <c r="A41" s="102" t="s">
        <v>142</v>
      </c>
      <c r="B41" s="102" t="s">
        <v>187</v>
      </c>
      <c r="C41" s="117" t="s">
        <v>54</v>
      </c>
      <c r="D41" s="103">
        <v>40560</v>
      </c>
      <c r="E41" s="102">
        <v>1560</v>
      </c>
      <c r="F41" s="111">
        <v>5.4</v>
      </c>
      <c r="G41" s="127">
        <f t="shared" si="4"/>
        <v>8424</v>
      </c>
      <c r="I41" s="105">
        <v>40570</v>
      </c>
      <c r="J41" s="111">
        <v>4.92</v>
      </c>
      <c r="K41" s="132">
        <f t="shared" si="5"/>
        <v>7675.2</v>
      </c>
      <c r="L41" s="163">
        <f>SUM(K41-G41)</f>
        <v>-748.80000000000018</v>
      </c>
      <c r="M41" s="163">
        <v>1</v>
      </c>
      <c r="N41" s="163">
        <f t="shared" si="6"/>
        <v>-748.80000000000018</v>
      </c>
      <c r="O41" s="126"/>
      <c r="P41" s="191"/>
    </row>
    <row r="42" spans="1:17" s="130" customFormat="1" ht="15" customHeight="1">
      <c r="A42" s="118" t="s">
        <v>143</v>
      </c>
      <c r="B42" s="118" t="s">
        <v>188</v>
      </c>
      <c r="C42" s="119" t="s">
        <v>79</v>
      </c>
      <c r="D42" s="120">
        <v>40568</v>
      </c>
      <c r="E42" s="118">
        <v>8000</v>
      </c>
      <c r="F42" s="128">
        <v>2.09</v>
      </c>
      <c r="G42" s="129">
        <f t="shared" si="4"/>
        <v>16720</v>
      </c>
      <c r="I42" s="120">
        <v>40568</v>
      </c>
      <c r="J42" s="128">
        <v>2.15</v>
      </c>
      <c r="K42" s="133">
        <f t="shared" si="5"/>
        <v>17200</v>
      </c>
      <c r="L42" s="164">
        <f>SUM(G42-K42)</f>
        <v>-480</v>
      </c>
      <c r="M42" s="163">
        <v>1</v>
      </c>
      <c r="N42" s="163">
        <f t="shared" si="6"/>
        <v>-480</v>
      </c>
      <c r="O42" s="131"/>
      <c r="P42" s="190"/>
    </row>
    <row r="43" spans="1:17" s="21" customFormat="1" ht="15" customHeight="1">
      <c r="A43" s="104" t="s">
        <v>144</v>
      </c>
      <c r="B43" s="104" t="s">
        <v>174</v>
      </c>
      <c r="C43" s="106" t="s">
        <v>54</v>
      </c>
      <c r="D43" s="105">
        <v>40562</v>
      </c>
      <c r="E43" s="104">
        <v>8064</v>
      </c>
      <c r="F43" s="113">
        <v>1.95</v>
      </c>
      <c r="G43" s="127">
        <f t="shared" si="4"/>
        <v>15724.8</v>
      </c>
      <c r="I43" s="105">
        <v>40567</v>
      </c>
      <c r="J43" s="113">
        <v>1.89</v>
      </c>
      <c r="K43" s="132">
        <f t="shared" si="5"/>
        <v>15240.96</v>
      </c>
      <c r="L43" s="163">
        <f>SUM(K43-G43)</f>
        <v>-483.84000000000015</v>
      </c>
      <c r="M43" s="163">
        <v>1</v>
      </c>
      <c r="N43" s="163">
        <f t="shared" si="6"/>
        <v>-483.84000000000015</v>
      </c>
      <c r="O43" s="126"/>
      <c r="P43" s="191"/>
    </row>
    <row r="44" spans="1:17" s="21" customFormat="1" ht="15" customHeight="1">
      <c r="A44" s="104" t="s">
        <v>145</v>
      </c>
      <c r="B44" s="104" t="s">
        <v>146</v>
      </c>
      <c r="C44" s="106" t="s">
        <v>54</v>
      </c>
      <c r="D44" s="105">
        <v>40576</v>
      </c>
      <c r="E44" s="104">
        <v>5000</v>
      </c>
      <c r="F44" s="113">
        <v>6.2060000000000004</v>
      </c>
      <c r="G44" s="127">
        <f t="shared" si="4"/>
        <v>31030.000000000004</v>
      </c>
      <c r="I44" s="105">
        <v>40578</v>
      </c>
      <c r="J44" s="113">
        <v>6.3140000000000001</v>
      </c>
      <c r="K44" s="132">
        <f t="shared" si="5"/>
        <v>31570</v>
      </c>
      <c r="L44" s="163">
        <f>SUM(K44-G44)</f>
        <v>539.99999999999636</v>
      </c>
      <c r="M44" s="163">
        <v>1</v>
      </c>
      <c r="N44" s="163">
        <f t="shared" si="6"/>
        <v>539.99999999999636</v>
      </c>
      <c r="O44" s="126"/>
      <c r="P44" s="191"/>
    </row>
    <row r="45" spans="1:17" s="130" customFormat="1" ht="15" customHeight="1">
      <c r="A45" s="118" t="s">
        <v>147</v>
      </c>
      <c r="B45" s="118" t="s">
        <v>189</v>
      </c>
      <c r="C45" s="119" t="s">
        <v>79</v>
      </c>
      <c r="D45" s="120">
        <v>40534</v>
      </c>
      <c r="E45" s="118">
        <v>1450</v>
      </c>
      <c r="F45" s="128">
        <v>5.83</v>
      </c>
      <c r="G45" s="129">
        <f t="shared" si="4"/>
        <v>8453.5</v>
      </c>
      <c r="I45" s="120">
        <v>40581</v>
      </c>
      <c r="J45" s="128">
        <v>6.01</v>
      </c>
      <c r="K45" s="133">
        <f t="shared" si="5"/>
        <v>8714.5</v>
      </c>
      <c r="L45" s="164">
        <f>SUM(G45-K45)</f>
        <v>-261</v>
      </c>
      <c r="M45" s="163">
        <v>1</v>
      </c>
      <c r="N45" s="163">
        <f t="shared" si="6"/>
        <v>-261</v>
      </c>
      <c r="O45" s="131"/>
      <c r="P45" s="190"/>
    </row>
    <row r="46" spans="1:17" s="130" customFormat="1" ht="15" customHeight="1">
      <c r="A46" s="118" t="s">
        <v>148</v>
      </c>
      <c r="B46" s="118" t="s">
        <v>190</v>
      </c>
      <c r="C46" s="119" t="s">
        <v>79</v>
      </c>
      <c r="D46" s="120">
        <v>40567</v>
      </c>
      <c r="E46" s="118">
        <v>5000</v>
      </c>
      <c r="F46" s="128">
        <v>2.4620000000000002</v>
      </c>
      <c r="G46" s="129">
        <f t="shared" si="4"/>
        <v>12310.000000000002</v>
      </c>
      <c r="I46" s="120">
        <v>40582</v>
      </c>
      <c r="J46" s="128">
        <v>2.6379999999999999</v>
      </c>
      <c r="K46" s="133">
        <f t="shared" si="5"/>
        <v>13190</v>
      </c>
      <c r="L46" s="164">
        <f>SUM(G46-K46)</f>
        <v>-879.99999999999818</v>
      </c>
      <c r="M46" s="163">
        <v>1</v>
      </c>
      <c r="N46" s="163">
        <f t="shared" si="6"/>
        <v>-879.99999999999818</v>
      </c>
      <c r="O46" s="131"/>
      <c r="P46" s="190"/>
    </row>
    <row r="47" spans="1:17" s="130" customFormat="1" ht="15" customHeight="1">
      <c r="A47" s="118" t="s">
        <v>149</v>
      </c>
      <c r="B47" s="118" t="s">
        <v>150</v>
      </c>
      <c r="C47" s="119" t="s">
        <v>79</v>
      </c>
      <c r="D47" s="120">
        <v>40583</v>
      </c>
      <c r="E47" s="118">
        <v>5000</v>
      </c>
      <c r="F47" s="128">
        <v>1.655</v>
      </c>
      <c r="G47" s="129">
        <f t="shared" si="4"/>
        <v>8275</v>
      </c>
      <c r="I47" s="120">
        <v>40589</v>
      </c>
      <c r="J47" s="128">
        <v>1.7450000000000001</v>
      </c>
      <c r="K47" s="133">
        <f t="shared" si="5"/>
        <v>8725</v>
      </c>
      <c r="L47" s="164">
        <f>SUM(G47-K47)</f>
        <v>-450</v>
      </c>
      <c r="M47" s="163">
        <v>1</v>
      </c>
      <c r="N47" s="163">
        <f t="shared" si="6"/>
        <v>-450</v>
      </c>
      <c r="O47" s="131"/>
      <c r="P47" s="190"/>
    </row>
    <row r="48" spans="1:17" s="130" customFormat="1" ht="15" customHeight="1">
      <c r="A48" s="118" t="s">
        <v>151</v>
      </c>
      <c r="B48" s="118" t="s">
        <v>152</v>
      </c>
      <c r="C48" s="119" t="s">
        <v>79</v>
      </c>
      <c r="D48" s="120">
        <v>40590</v>
      </c>
      <c r="E48" s="118">
        <v>2500</v>
      </c>
      <c r="F48" s="128">
        <v>9.8800000000000008</v>
      </c>
      <c r="G48" s="129">
        <f t="shared" si="4"/>
        <v>24700.000000000004</v>
      </c>
      <c r="I48" s="120">
        <v>40590</v>
      </c>
      <c r="J48" s="128">
        <v>9.93</v>
      </c>
      <c r="K48" s="133">
        <f t="shared" si="5"/>
        <v>24825</v>
      </c>
      <c r="L48" s="164">
        <f>SUM(G48-K48)</f>
        <v>-124.99999999999636</v>
      </c>
      <c r="M48" s="163">
        <v>1</v>
      </c>
      <c r="N48" s="163">
        <f t="shared" si="6"/>
        <v>-124.99999999999636</v>
      </c>
      <c r="O48" s="131"/>
      <c r="P48" s="190"/>
    </row>
    <row r="49" spans="1:16" s="130" customFormat="1" ht="15" customHeight="1">
      <c r="A49" s="118" t="s">
        <v>153</v>
      </c>
      <c r="B49" s="118" t="s">
        <v>154</v>
      </c>
      <c r="C49" s="119" t="s">
        <v>79</v>
      </c>
      <c r="D49" s="120">
        <v>40591</v>
      </c>
      <c r="E49" s="118">
        <v>200</v>
      </c>
      <c r="F49" s="128">
        <v>34.79</v>
      </c>
      <c r="G49" s="129">
        <f t="shared" si="4"/>
        <v>6958</v>
      </c>
      <c r="I49" s="120">
        <v>40592</v>
      </c>
      <c r="J49" s="128">
        <v>33.880000000000003</v>
      </c>
      <c r="K49" s="133">
        <f t="shared" si="5"/>
        <v>6776.0000000000009</v>
      </c>
      <c r="L49" s="163">
        <f>SUM(G49-K49)</f>
        <v>181.99999999999909</v>
      </c>
      <c r="M49" s="163">
        <v>1</v>
      </c>
      <c r="N49" s="163">
        <f t="shared" si="6"/>
        <v>181.99999999999909</v>
      </c>
      <c r="O49" s="131"/>
      <c r="P49" s="190"/>
    </row>
    <row r="50" spans="1:16" s="21" customFormat="1" ht="15" customHeight="1">
      <c r="A50" s="102" t="s">
        <v>155</v>
      </c>
      <c r="B50" s="102" t="s">
        <v>156</v>
      </c>
      <c r="C50" s="117" t="s">
        <v>54</v>
      </c>
      <c r="D50" s="103">
        <v>40590</v>
      </c>
      <c r="E50" s="102">
        <v>1025</v>
      </c>
      <c r="F50" s="111">
        <v>5.04</v>
      </c>
      <c r="G50" s="127">
        <f t="shared" si="4"/>
        <v>5166</v>
      </c>
      <c r="I50" s="105">
        <v>40595</v>
      </c>
      <c r="J50" s="111">
        <v>5.07</v>
      </c>
      <c r="K50" s="132">
        <f t="shared" si="5"/>
        <v>5196.75</v>
      </c>
      <c r="L50" s="163">
        <f>SUM(K50-G50)</f>
        <v>30.75</v>
      </c>
      <c r="M50" s="163">
        <v>1</v>
      </c>
      <c r="N50" s="163">
        <f t="shared" si="6"/>
        <v>30.75</v>
      </c>
      <c r="O50" s="126"/>
      <c r="P50" s="191"/>
    </row>
    <row r="51" spans="1:16" s="21" customFormat="1" ht="15" customHeight="1">
      <c r="A51" s="102" t="s">
        <v>157</v>
      </c>
      <c r="B51" s="102" t="s">
        <v>158</v>
      </c>
      <c r="C51" s="117" t="s">
        <v>54</v>
      </c>
      <c r="D51" s="103">
        <v>40590</v>
      </c>
      <c r="E51" s="102">
        <v>2000</v>
      </c>
      <c r="F51" s="111">
        <v>3.09</v>
      </c>
      <c r="G51" s="127">
        <f t="shared" si="4"/>
        <v>6180</v>
      </c>
      <c r="I51" s="105">
        <v>40596</v>
      </c>
      <c r="J51" s="111">
        <v>3</v>
      </c>
      <c r="K51" s="132">
        <f t="shared" si="5"/>
        <v>6000</v>
      </c>
      <c r="L51" s="163">
        <f>SUM(K51-G51)</f>
        <v>-180</v>
      </c>
      <c r="M51" s="163">
        <v>1</v>
      </c>
      <c r="N51" s="163">
        <f t="shared" si="6"/>
        <v>-180</v>
      </c>
      <c r="O51" s="126"/>
      <c r="P51" s="191"/>
    </row>
    <row r="52" spans="1:16" s="21" customFormat="1" ht="15" customHeight="1">
      <c r="A52" s="102" t="s">
        <v>159</v>
      </c>
      <c r="B52" s="102" t="s">
        <v>160</v>
      </c>
      <c r="C52" s="117" t="s">
        <v>54</v>
      </c>
      <c r="D52" s="103">
        <v>40588</v>
      </c>
      <c r="E52" s="102">
        <v>8750</v>
      </c>
      <c r="F52" s="111">
        <v>1.24</v>
      </c>
      <c r="G52" s="127">
        <f t="shared" si="4"/>
        <v>10850</v>
      </c>
      <c r="I52" s="105">
        <v>40596</v>
      </c>
      <c r="J52" s="111">
        <v>1.1499999999999999</v>
      </c>
      <c r="K52" s="132">
        <f t="shared" si="5"/>
        <v>10062.5</v>
      </c>
      <c r="L52" s="163">
        <f>SUM(K52-G52)</f>
        <v>-787.5</v>
      </c>
      <c r="M52" s="163">
        <v>1</v>
      </c>
      <c r="N52" s="163">
        <f t="shared" si="6"/>
        <v>-787.5</v>
      </c>
      <c r="O52" s="126"/>
      <c r="P52" s="191"/>
    </row>
    <row r="53" spans="1:16" s="130" customFormat="1" ht="15" customHeight="1">
      <c r="A53" s="118" t="s">
        <v>161</v>
      </c>
      <c r="B53" s="118" t="s">
        <v>191</v>
      </c>
      <c r="C53" s="119" t="s">
        <v>79</v>
      </c>
      <c r="D53" s="120">
        <v>40534</v>
      </c>
      <c r="E53" s="118">
        <v>500</v>
      </c>
      <c r="F53" s="128">
        <v>18.16</v>
      </c>
      <c r="G53" s="129">
        <f t="shared" si="4"/>
        <v>9080</v>
      </c>
      <c r="I53" s="120">
        <v>40596</v>
      </c>
      <c r="J53" s="128">
        <v>17.21</v>
      </c>
      <c r="K53" s="133">
        <f t="shared" si="5"/>
        <v>8605</v>
      </c>
      <c r="L53" s="163">
        <f>SUM(G53-K53)</f>
        <v>475</v>
      </c>
      <c r="M53" s="163">
        <v>1</v>
      </c>
      <c r="N53" s="163">
        <f t="shared" si="6"/>
        <v>475</v>
      </c>
      <c r="O53" s="131"/>
      <c r="P53" s="190"/>
    </row>
    <row r="54" spans="1:16" s="21" customFormat="1" ht="15" customHeight="1">
      <c r="A54" s="104" t="s">
        <v>162</v>
      </c>
      <c r="B54" s="104" t="s">
        <v>163</v>
      </c>
      <c r="C54" s="106" t="s">
        <v>54</v>
      </c>
      <c r="D54" s="105">
        <v>40562</v>
      </c>
      <c r="E54" s="104">
        <v>864</v>
      </c>
      <c r="F54" s="113">
        <v>0.82</v>
      </c>
      <c r="G54" s="127">
        <f t="shared" si="4"/>
        <v>708.4799999999999</v>
      </c>
      <c r="I54" s="105">
        <v>40596</v>
      </c>
      <c r="J54" s="113">
        <v>0.75800000000000001</v>
      </c>
      <c r="K54" s="132">
        <f t="shared" si="5"/>
        <v>654.91200000000003</v>
      </c>
      <c r="L54" s="163">
        <f t="shared" ref="L54:L72" si="7">SUM(K54-G54)</f>
        <v>-53.56799999999987</v>
      </c>
      <c r="M54" s="163">
        <v>1</v>
      </c>
      <c r="N54" s="163">
        <f t="shared" si="6"/>
        <v>-53.56799999999987</v>
      </c>
      <c r="O54" s="126"/>
      <c r="P54" s="191"/>
    </row>
    <row r="55" spans="1:16" s="21" customFormat="1" ht="15" customHeight="1">
      <c r="A55" s="102" t="s">
        <v>164</v>
      </c>
      <c r="B55" s="102" t="s">
        <v>165</v>
      </c>
      <c r="C55" s="117" t="s">
        <v>54</v>
      </c>
      <c r="D55" s="103">
        <v>40589</v>
      </c>
      <c r="E55" s="102">
        <v>1700</v>
      </c>
      <c r="F55" s="111">
        <v>3.15</v>
      </c>
      <c r="G55" s="127">
        <f t="shared" si="4"/>
        <v>5355</v>
      </c>
      <c r="I55" s="105">
        <v>40596</v>
      </c>
      <c r="J55" s="111">
        <v>3.09</v>
      </c>
      <c r="K55" s="132">
        <f t="shared" si="5"/>
        <v>5253</v>
      </c>
      <c r="L55" s="163">
        <f t="shared" si="7"/>
        <v>-102</v>
      </c>
      <c r="M55" s="163">
        <v>1</v>
      </c>
      <c r="N55" s="163">
        <f t="shared" si="6"/>
        <v>-102</v>
      </c>
      <c r="O55" s="126"/>
      <c r="P55" s="191"/>
    </row>
    <row r="56" spans="1:16" s="21" customFormat="1" ht="15" customHeight="1">
      <c r="A56" s="102" t="s">
        <v>166</v>
      </c>
      <c r="B56" s="102" t="s">
        <v>167</v>
      </c>
      <c r="C56" s="117" t="s">
        <v>54</v>
      </c>
      <c r="D56" s="103">
        <v>40588</v>
      </c>
      <c r="E56" s="124">
        <v>200</v>
      </c>
      <c r="F56" s="102">
        <v>26.58</v>
      </c>
      <c r="G56" s="127">
        <f t="shared" si="4"/>
        <v>5316</v>
      </c>
      <c r="I56" s="105">
        <v>40596</v>
      </c>
      <c r="J56" s="111">
        <v>26.18</v>
      </c>
      <c r="K56" s="132">
        <f t="shared" si="5"/>
        <v>5236</v>
      </c>
      <c r="L56" s="163">
        <f t="shared" si="7"/>
        <v>-80</v>
      </c>
      <c r="M56" s="163">
        <v>1</v>
      </c>
      <c r="N56" s="163">
        <f t="shared" si="6"/>
        <v>-80</v>
      </c>
      <c r="O56" s="126"/>
      <c r="P56" s="191"/>
    </row>
    <row r="57" spans="1:16" s="21" customFormat="1" ht="15" customHeight="1">
      <c r="A57" s="102" t="s">
        <v>168</v>
      </c>
      <c r="B57" s="102" t="s">
        <v>169</v>
      </c>
      <c r="C57" s="106" t="s">
        <v>54</v>
      </c>
      <c r="D57" s="103">
        <v>40595</v>
      </c>
      <c r="E57" s="102">
        <v>1800</v>
      </c>
      <c r="F57" s="111">
        <v>3</v>
      </c>
      <c r="G57" s="127">
        <f t="shared" si="4"/>
        <v>5400</v>
      </c>
      <c r="I57" s="105">
        <v>40596</v>
      </c>
      <c r="J57" s="111">
        <v>2.85</v>
      </c>
      <c r="K57" s="132">
        <f t="shared" si="5"/>
        <v>5130</v>
      </c>
      <c r="L57" s="163">
        <f t="shared" si="7"/>
        <v>-270</v>
      </c>
      <c r="M57" s="163">
        <v>1</v>
      </c>
      <c r="N57" s="163">
        <f t="shared" si="6"/>
        <v>-270</v>
      </c>
      <c r="O57" s="126"/>
      <c r="P57" s="191"/>
    </row>
    <row r="58" spans="1:16" s="21" customFormat="1" ht="15" customHeight="1">
      <c r="A58" s="102" t="s">
        <v>170</v>
      </c>
      <c r="B58" s="102" t="s">
        <v>171</v>
      </c>
      <c r="C58" s="117" t="s">
        <v>54</v>
      </c>
      <c r="D58" s="103">
        <v>40583</v>
      </c>
      <c r="E58" s="102">
        <v>1103</v>
      </c>
      <c r="F58" s="111">
        <v>24.79</v>
      </c>
      <c r="G58" s="127">
        <f t="shared" si="4"/>
        <v>27343.37</v>
      </c>
      <c r="I58" s="105">
        <v>40597</v>
      </c>
      <c r="J58" s="111">
        <v>24.21</v>
      </c>
      <c r="K58" s="132">
        <f t="shared" si="5"/>
        <v>26703.63</v>
      </c>
      <c r="L58" s="163">
        <f t="shared" si="7"/>
        <v>-639.73999999999796</v>
      </c>
      <c r="M58" s="163">
        <v>1</v>
      </c>
      <c r="N58" s="163">
        <f t="shared" si="6"/>
        <v>-639.73999999999796</v>
      </c>
      <c r="O58" s="126"/>
      <c r="P58" s="191"/>
    </row>
    <row r="59" spans="1:16" s="21" customFormat="1" ht="15" customHeight="1">
      <c r="A59" s="102" t="s">
        <v>172</v>
      </c>
      <c r="B59" s="102" t="s">
        <v>173</v>
      </c>
      <c r="C59" s="117" t="s">
        <v>54</v>
      </c>
      <c r="D59" s="103">
        <v>40568</v>
      </c>
      <c r="E59" s="102">
        <v>954</v>
      </c>
      <c r="F59" s="111">
        <v>9.41</v>
      </c>
      <c r="G59" s="127">
        <f t="shared" si="4"/>
        <v>8977.14</v>
      </c>
      <c r="I59" s="105">
        <v>40597</v>
      </c>
      <c r="J59" s="111">
        <v>8.6820000000000004</v>
      </c>
      <c r="K59" s="132">
        <f t="shared" si="5"/>
        <v>8282.6280000000006</v>
      </c>
      <c r="L59" s="163">
        <f t="shared" si="7"/>
        <v>-694.51199999999881</v>
      </c>
      <c r="M59" s="163">
        <v>1</v>
      </c>
      <c r="N59" s="163">
        <f t="shared" si="6"/>
        <v>-694.51199999999881</v>
      </c>
      <c r="O59" s="126"/>
      <c r="P59" s="191"/>
    </row>
    <row r="60" spans="1:16" s="21" customFormat="1" ht="15" customHeight="1">
      <c r="A60" s="102" t="s">
        <v>144</v>
      </c>
      <c r="B60" s="102" t="s">
        <v>174</v>
      </c>
      <c r="C60" s="117" t="s">
        <v>54</v>
      </c>
      <c r="D60" s="103">
        <v>40589</v>
      </c>
      <c r="E60" s="102">
        <v>2650</v>
      </c>
      <c r="F60" s="111">
        <v>1.9948999999999999</v>
      </c>
      <c r="G60" s="127">
        <f t="shared" si="4"/>
        <v>5286.4849999999997</v>
      </c>
      <c r="I60" s="105">
        <v>40597</v>
      </c>
      <c r="J60" s="111">
        <v>1.845</v>
      </c>
      <c r="K60" s="132">
        <f t="shared" si="5"/>
        <v>4889.25</v>
      </c>
      <c r="L60" s="163">
        <f t="shared" si="7"/>
        <v>-397.23499999999967</v>
      </c>
      <c r="M60" s="163">
        <v>1</v>
      </c>
      <c r="N60" s="163">
        <f t="shared" si="6"/>
        <v>-397.23499999999967</v>
      </c>
      <c r="O60" s="126"/>
      <c r="P60" s="191"/>
    </row>
    <row r="61" spans="1:16" ht="15" customHeight="1">
      <c r="A61" s="102" t="s">
        <v>175</v>
      </c>
      <c r="B61" s="102" t="s">
        <v>176</v>
      </c>
      <c r="C61" s="117" t="s">
        <v>54</v>
      </c>
      <c r="D61" s="103">
        <v>40595</v>
      </c>
      <c r="E61" s="102">
        <v>8000</v>
      </c>
      <c r="F61" s="111">
        <v>0.68</v>
      </c>
      <c r="G61" s="127">
        <f t="shared" si="4"/>
        <v>5440</v>
      </c>
      <c r="H61" s="22"/>
      <c r="I61" s="105">
        <v>40597</v>
      </c>
      <c r="J61" s="111">
        <v>0.62</v>
      </c>
      <c r="K61" s="132">
        <f t="shared" ref="K61:K74" si="8">SUM(E61*J61)</f>
        <v>4960</v>
      </c>
      <c r="L61" s="163">
        <f t="shared" si="7"/>
        <v>-480</v>
      </c>
      <c r="M61" s="163">
        <v>1</v>
      </c>
      <c r="N61" s="163">
        <f t="shared" si="6"/>
        <v>-480</v>
      </c>
      <c r="P61" s="191"/>
    </row>
    <row r="62" spans="1:16" s="11" customFormat="1" ht="15" customHeight="1">
      <c r="A62" s="102" t="s">
        <v>177</v>
      </c>
      <c r="B62" s="102" t="s">
        <v>178</v>
      </c>
      <c r="C62" s="117" t="s">
        <v>54</v>
      </c>
      <c r="D62" s="103">
        <v>40590</v>
      </c>
      <c r="E62" s="102">
        <v>6000</v>
      </c>
      <c r="F62" s="111">
        <v>0.89</v>
      </c>
      <c r="G62" s="127">
        <f t="shared" si="4"/>
        <v>5340</v>
      </c>
      <c r="H62" s="23"/>
      <c r="I62" s="105">
        <v>40597</v>
      </c>
      <c r="J62" s="111">
        <v>0.86</v>
      </c>
      <c r="K62" s="132">
        <f t="shared" si="8"/>
        <v>5160</v>
      </c>
      <c r="L62" s="163">
        <f t="shared" si="7"/>
        <v>-180</v>
      </c>
      <c r="M62" s="163">
        <v>1</v>
      </c>
      <c r="N62" s="163">
        <f t="shared" si="6"/>
        <v>-180</v>
      </c>
      <c r="P62" s="191"/>
    </row>
    <row r="63" spans="1:16" s="11" customFormat="1" ht="15" customHeight="1">
      <c r="A63" s="102" t="s">
        <v>179</v>
      </c>
      <c r="B63" s="102" t="s">
        <v>180</v>
      </c>
      <c r="C63" s="117" t="s">
        <v>54</v>
      </c>
      <c r="D63" s="103">
        <v>40588</v>
      </c>
      <c r="E63" s="102">
        <v>750</v>
      </c>
      <c r="F63" s="111">
        <v>6.76</v>
      </c>
      <c r="G63" s="127">
        <f t="shared" si="4"/>
        <v>5070</v>
      </c>
      <c r="H63" s="23"/>
      <c r="I63" s="105">
        <v>40611</v>
      </c>
      <c r="J63" s="111">
        <v>6.14</v>
      </c>
      <c r="K63" s="132">
        <f t="shared" si="8"/>
        <v>4605</v>
      </c>
      <c r="L63" s="163">
        <f t="shared" si="7"/>
        <v>-465</v>
      </c>
      <c r="M63" s="163">
        <v>1</v>
      </c>
      <c r="N63" s="163">
        <f t="shared" si="6"/>
        <v>-465</v>
      </c>
      <c r="P63" s="191"/>
    </row>
    <row r="64" spans="1:16" s="11" customFormat="1" ht="15" customHeight="1">
      <c r="A64" s="102" t="s">
        <v>181</v>
      </c>
      <c r="B64" s="102" t="s">
        <v>182</v>
      </c>
      <c r="C64" s="117" t="s">
        <v>54</v>
      </c>
      <c r="D64" s="103">
        <v>40588</v>
      </c>
      <c r="E64" s="102">
        <v>2383</v>
      </c>
      <c r="F64" s="111">
        <v>5.34</v>
      </c>
      <c r="G64" s="127">
        <f t="shared" si="4"/>
        <v>12725.22</v>
      </c>
      <c r="H64" s="23"/>
      <c r="I64" s="105">
        <v>40612</v>
      </c>
      <c r="J64" s="111">
        <v>5.149</v>
      </c>
      <c r="K64" s="132">
        <f t="shared" si="8"/>
        <v>12270.067000000001</v>
      </c>
      <c r="L64" s="163">
        <f t="shared" si="7"/>
        <v>-455.15299999999843</v>
      </c>
      <c r="M64" s="163">
        <v>1</v>
      </c>
      <c r="N64" s="163">
        <f t="shared" si="6"/>
        <v>-455.15299999999843</v>
      </c>
      <c r="P64" s="191"/>
    </row>
    <row r="65" spans="1:16" s="11" customFormat="1" ht="15" customHeight="1">
      <c r="A65" s="102" t="s">
        <v>192</v>
      </c>
      <c r="B65" s="102" t="s">
        <v>193</v>
      </c>
      <c r="C65" s="117" t="s">
        <v>54</v>
      </c>
      <c r="D65" s="103">
        <v>40595</v>
      </c>
      <c r="E65" s="102">
        <v>790</v>
      </c>
      <c r="F65" s="111">
        <v>6.95</v>
      </c>
      <c r="G65" s="127">
        <f t="shared" si="4"/>
        <v>5490.5</v>
      </c>
      <c r="H65" s="7"/>
      <c r="I65" s="103">
        <v>40612</v>
      </c>
      <c r="J65" s="113">
        <v>6.33</v>
      </c>
      <c r="K65" s="132">
        <f t="shared" si="8"/>
        <v>5000.7</v>
      </c>
      <c r="L65" s="163">
        <f t="shared" si="7"/>
        <v>-489.80000000000018</v>
      </c>
      <c r="M65" s="163">
        <v>1</v>
      </c>
      <c r="N65" s="163">
        <f t="shared" si="6"/>
        <v>-489.80000000000018</v>
      </c>
      <c r="P65" s="191"/>
    </row>
    <row r="66" spans="1:16" s="11" customFormat="1" ht="15" customHeight="1">
      <c r="A66" s="102" t="s">
        <v>194</v>
      </c>
      <c r="B66" s="102" t="s">
        <v>195</v>
      </c>
      <c r="C66" s="117" t="s">
        <v>54</v>
      </c>
      <c r="D66" s="103">
        <v>40603</v>
      </c>
      <c r="E66" s="102">
        <v>350</v>
      </c>
      <c r="F66" s="111">
        <v>15.61</v>
      </c>
      <c r="G66" s="127">
        <f t="shared" si="4"/>
        <v>5463.5</v>
      </c>
      <c r="H66" s="7"/>
      <c r="I66" s="103">
        <v>40613</v>
      </c>
      <c r="J66" s="113">
        <v>14.37</v>
      </c>
      <c r="K66" s="132">
        <f t="shared" si="8"/>
        <v>5029.5</v>
      </c>
      <c r="L66" s="163">
        <f t="shared" si="7"/>
        <v>-434</v>
      </c>
      <c r="M66" s="163">
        <v>1</v>
      </c>
      <c r="N66" s="163">
        <f t="shared" si="6"/>
        <v>-434</v>
      </c>
      <c r="P66" s="186"/>
    </row>
    <row r="67" spans="1:16" s="11" customFormat="1" ht="15" customHeight="1">
      <c r="A67" s="102" t="s">
        <v>196</v>
      </c>
      <c r="B67" s="102" t="s">
        <v>197</v>
      </c>
      <c r="C67" s="117" t="s">
        <v>54</v>
      </c>
      <c r="D67" s="103">
        <v>40595</v>
      </c>
      <c r="E67" s="102">
        <v>340</v>
      </c>
      <c r="F67" s="111">
        <v>15.79</v>
      </c>
      <c r="G67" s="127">
        <f t="shared" si="4"/>
        <v>5368.5999999999995</v>
      </c>
      <c r="H67" s="7"/>
      <c r="I67" s="103">
        <v>40613</v>
      </c>
      <c r="J67" s="113">
        <v>15.19</v>
      </c>
      <c r="K67" s="132">
        <f t="shared" si="8"/>
        <v>5164.5999999999995</v>
      </c>
      <c r="L67" s="163">
        <f t="shared" si="7"/>
        <v>-204</v>
      </c>
      <c r="M67" s="163">
        <v>1</v>
      </c>
      <c r="N67" s="163">
        <f t="shared" si="6"/>
        <v>-204</v>
      </c>
      <c r="P67" s="186"/>
    </row>
    <row r="68" spans="1:16" s="11" customFormat="1" ht="15" customHeight="1">
      <c r="A68" s="102" t="s">
        <v>198</v>
      </c>
      <c r="B68" s="102" t="s">
        <v>199</v>
      </c>
      <c r="C68" s="117" t="s">
        <v>54</v>
      </c>
      <c r="D68" s="103">
        <v>40609</v>
      </c>
      <c r="E68" s="102">
        <v>238</v>
      </c>
      <c r="F68" s="111">
        <v>31.61</v>
      </c>
      <c r="G68" s="127">
        <f t="shared" si="4"/>
        <v>7523.18</v>
      </c>
      <c r="H68" s="7"/>
      <c r="I68" s="103">
        <v>40613</v>
      </c>
      <c r="J68" s="113">
        <v>30.06</v>
      </c>
      <c r="K68" s="132">
        <f t="shared" si="8"/>
        <v>7154.28</v>
      </c>
      <c r="L68" s="163">
        <f t="shared" si="7"/>
        <v>-368.90000000000055</v>
      </c>
      <c r="M68" s="163">
        <v>1</v>
      </c>
      <c r="N68" s="163">
        <f t="shared" si="6"/>
        <v>-368.90000000000055</v>
      </c>
      <c r="P68" s="186"/>
    </row>
    <row r="69" spans="1:16" s="11" customFormat="1" ht="15" customHeight="1">
      <c r="A69" s="102" t="s">
        <v>200</v>
      </c>
      <c r="B69" s="102" t="s">
        <v>201</v>
      </c>
      <c r="C69" s="117" t="s">
        <v>54</v>
      </c>
      <c r="D69" s="103">
        <v>40567</v>
      </c>
      <c r="E69" s="102">
        <v>11700</v>
      </c>
      <c r="F69" s="111">
        <v>0.57999999999999996</v>
      </c>
      <c r="G69" s="127">
        <f t="shared" si="4"/>
        <v>6785.9999999999991</v>
      </c>
      <c r="H69" s="7"/>
      <c r="I69" s="103">
        <v>40616</v>
      </c>
      <c r="J69" s="113">
        <v>0.54930000000000001</v>
      </c>
      <c r="K69" s="132">
        <f t="shared" si="8"/>
        <v>6426.81</v>
      </c>
      <c r="L69" s="163">
        <f t="shared" si="7"/>
        <v>-359.18999999999869</v>
      </c>
      <c r="M69" s="163">
        <v>1</v>
      </c>
      <c r="N69" s="163">
        <f t="shared" si="6"/>
        <v>-359.18999999999869</v>
      </c>
      <c r="P69" s="186"/>
    </row>
    <row r="70" spans="1:16" s="11" customFormat="1" ht="15" customHeight="1">
      <c r="A70" s="102" t="s">
        <v>202</v>
      </c>
      <c r="B70" s="102" t="s">
        <v>158</v>
      </c>
      <c r="C70" s="117" t="s">
        <v>54</v>
      </c>
      <c r="D70" s="103">
        <v>40608</v>
      </c>
      <c r="E70" s="102">
        <v>2445</v>
      </c>
      <c r="F70" s="111">
        <v>3.15</v>
      </c>
      <c r="G70" s="127">
        <f t="shared" si="4"/>
        <v>7701.75</v>
      </c>
      <c r="H70" s="7"/>
      <c r="I70" s="103">
        <v>40616</v>
      </c>
      <c r="J70" s="113">
        <v>3.04</v>
      </c>
      <c r="K70" s="132">
        <f t="shared" si="8"/>
        <v>7432.8</v>
      </c>
      <c r="L70" s="163">
        <f t="shared" si="7"/>
        <v>-268.94999999999982</v>
      </c>
      <c r="M70" s="163">
        <v>1</v>
      </c>
      <c r="N70" s="163">
        <f t="shared" si="6"/>
        <v>-268.94999999999982</v>
      </c>
      <c r="P70" s="186"/>
    </row>
    <row r="71" spans="1:16" s="11" customFormat="1" ht="15" customHeight="1">
      <c r="A71" s="102" t="s">
        <v>203</v>
      </c>
      <c r="B71" s="102" t="s">
        <v>204</v>
      </c>
      <c r="C71" s="117" t="s">
        <v>54</v>
      </c>
      <c r="D71" s="103">
        <v>40581</v>
      </c>
      <c r="E71" s="102">
        <v>5000</v>
      </c>
      <c r="F71" s="111">
        <v>1.595</v>
      </c>
      <c r="G71" s="127">
        <f t="shared" si="4"/>
        <v>7975</v>
      </c>
      <c r="H71" s="7"/>
      <c r="I71" s="103">
        <v>40618</v>
      </c>
      <c r="J71" s="113">
        <v>1.704</v>
      </c>
      <c r="K71" s="132">
        <f t="shared" si="8"/>
        <v>8520</v>
      </c>
      <c r="L71" s="163">
        <f t="shared" si="7"/>
        <v>545</v>
      </c>
      <c r="M71" s="163">
        <v>1</v>
      </c>
      <c r="N71" s="163">
        <f t="shared" si="6"/>
        <v>545</v>
      </c>
      <c r="P71" s="186"/>
    </row>
    <row r="72" spans="1:16" s="11" customFormat="1" ht="15" customHeight="1">
      <c r="A72" s="102" t="s">
        <v>205</v>
      </c>
      <c r="B72" s="102" t="s">
        <v>206</v>
      </c>
      <c r="C72" s="117" t="s">
        <v>54</v>
      </c>
      <c r="D72" s="103">
        <v>40604</v>
      </c>
      <c r="E72" s="102">
        <v>5160</v>
      </c>
      <c r="F72" s="111">
        <v>1.0649999999999999</v>
      </c>
      <c r="G72" s="127">
        <f t="shared" si="4"/>
        <v>5495.4</v>
      </c>
      <c r="H72" s="7"/>
      <c r="I72" s="103">
        <v>40618</v>
      </c>
      <c r="J72" s="113">
        <v>1.02</v>
      </c>
      <c r="K72" s="132">
        <f t="shared" si="8"/>
        <v>5263.2</v>
      </c>
      <c r="L72" s="163">
        <f t="shared" si="7"/>
        <v>-232.19999999999982</v>
      </c>
      <c r="M72" s="163">
        <v>1</v>
      </c>
      <c r="N72" s="163">
        <f t="shared" si="6"/>
        <v>-232.19999999999982</v>
      </c>
      <c r="P72" s="186"/>
    </row>
    <row r="73" spans="1:16" s="26" customFormat="1" ht="15" customHeight="1">
      <c r="A73" s="118" t="s">
        <v>140</v>
      </c>
      <c r="B73" s="118" t="s">
        <v>207</v>
      </c>
      <c r="C73" s="119" t="s">
        <v>79</v>
      </c>
      <c r="D73" s="120">
        <v>40617</v>
      </c>
      <c r="E73" s="118">
        <v>2750</v>
      </c>
      <c r="F73" s="128">
        <v>2</v>
      </c>
      <c r="G73" s="129">
        <f t="shared" si="4"/>
        <v>5500</v>
      </c>
      <c r="H73" s="33"/>
      <c r="I73" s="120">
        <v>40618</v>
      </c>
      <c r="J73" s="128">
        <v>2.1</v>
      </c>
      <c r="K73" s="133">
        <f>SUM(E73*J73)</f>
        <v>5775</v>
      </c>
      <c r="L73" s="164">
        <f>SUM(G73-K73)</f>
        <v>-275</v>
      </c>
      <c r="M73" s="163">
        <v>1</v>
      </c>
      <c r="N73" s="163">
        <f t="shared" si="6"/>
        <v>-275</v>
      </c>
      <c r="P73" s="187"/>
    </row>
    <row r="74" spans="1:16" s="11" customFormat="1" ht="15" customHeight="1">
      <c r="A74" s="102" t="s">
        <v>208</v>
      </c>
      <c r="B74" s="102" t="s">
        <v>209</v>
      </c>
      <c r="C74" s="117" t="s">
        <v>54</v>
      </c>
      <c r="D74" s="103">
        <v>40608</v>
      </c>
      <c r="E74" s="102">
        <v>2500</v>
      </c>
      <c r="F74" s="111">
        <v>0.72499999999999998</v>
      </c>
      <c r="G74" s="127">
        <f t="shared" si="4"/>
        <v>1812.5</v>
      </c>
      <c r="H74" s="7"/>
      <c r="I74" s="103">
        <v>40624</v>
      </c>
      <c r="J74" s="113">
        <v>0.57999999999999996</v>
      </c>
      <c r="K74" s="132">
        <f t="shared" si="8"/>
        <v>1450</v>
      </c>
      <c r="L74" s="163">
        <f>SUM(K74-G74)</f>
        <v>-362.5</v>
      </c>
      <c r="M74" s="163">
        <v>1</v>
      </c>
      <c r="N74" s="163">
        <f t="shared" si="6"/>
        <v>-362.5</v>
      </c>
      <c r="P74" s="186"/>
    </row>
    <row r="75" spans="1:16" s="26" customFormat="1" ht="15" customHeight="1">
      <c r="A75" s="118" t="s">
        <v>210</v>
      </c>
      <c r="B75" s="118" t="s">
        <v>211</v>
      </c>
      <c r="C75" s="119" t="s">
        <v>79</v>
      </c>
      <c r="D75" s="120">
        <v>40603</v>
      </c>
      <c r="E75" s="118">
        <v>4505</v>
      </c>
      <c r="F75" s="128">
        <v>1.2</v>
      </c>
      <c r="G75" s="129">
        <f t="shared" si="4"/>
        <v>5406</v>
      </c>
      <c r="H75" s="33"/>
      <c r="I75" s="120">
        <v>40624</v>
      </c>
      <c r="J75" s="128">
        <v>1.2110000000000001</v>
      </c>
      <c r="K75" s="133">
        <f t="shared" ref="K75:K82" si="9">SUM(E75*J75)</f>
        <v>5455.5550000000003</v>
      </c>
      <c r="L75" s="164">
        <f t="shared" ref="L75:L82" si="10">SUM(G75-K75)</f>
        <v>-49.555000000000291</v>
      </c>
      <c r="M75" s="163">
        <v>1</v>
      </c>
      <c r="N75" s="163">
        <f t="shared" si="6"/>
        <v>-49.555000000000291</v>
      </c>
      <c r="P75" s="187"/>
    </row>
    <row r="76" spans="1:16" s="26" customFormat="1" ht="15" customHeight="1">
      <c r="A76" s="118" t="s">
        <v>212</v>
      </c>
      <c r="B76" s="118" t="s">
        <v>213</v>
      </c>
      <c r="C76" s="119" t="s">
        <v>79</v>
      </c>
      <c r="D76" s="120">
        <v>40617</v>
      </c>
      <c r="E76" s="118">
        <v>1675</v>
      </c>
      <c r="F76" s="128">
        <v>4.4450000000000003</v>
      </c>
      <c r="G76" s="129">
        <f t="shared" si="4"/>
        <v>7445.3750000000009</v>
      </c>
      <c r="H76" s="33"/>
      <c r="I76" s="120">
        <v>40626</v>
      </c>
      <c r="J76" s="128">
        <v>4.63</v>
      </c>
      <c r="K76" s="133">
        <f t="shared" si="9"/>
        <v>7755.25</v>
      </c>
      <c r="L76" s="164">
        <f t="shared" si="10"/>
        <v>-309.87499999999909</v>
      </c>
      <c r="M76" s="163">
        <v>1</v>
      </c>
      <c r="N76" s="163">
        <f t="shared" si="6"/>
        <v>-309.87499999999909</v>
      </c>
      <c r="P76" s="187"/>
    </row>
    <row r="77" spans="1:16" s="26" customFormat="1" ht="15" customHeight="1">
      <c r="A77" s="118" t="s">
        <v>214</v>
      </c>
      <c r="B77" s="118" t="s">
        <v>215</v>
      </c>
      <c r="C77" s="119" t="s">
        <v>79</v>
      </c>
      <c r="D77" s="120">
        <v>40613</v>
      </c>
      <c r="E77" s="118">
        <v>5620</v>
      </c>
      <c r="F77" s="128">
        <v>1.3046</v>
      </c>
      <c r="G77" s="129">
        <f>SUM(E77*F77)</f>
        <v>7331.8519999999999</v>
      </c>
      <c r="H77" s="33"/>
      <c r="I77" s="120">
        <v>40626</v>
      </c>
      <c r="J77" s="128">
        <v>1.415</v>
      </c>
      <c r="K77" s="133">
        <f t="shared" si="9"/>
        <v>7952.3</v>
      </c>
      <c r="L77" s="164">
        <f t="shared" si="10"/>
        <v>-620.44800000000032</v>
      </c>
      <c r="M77" s="163">
        <v>1</v>
      </c>
      <c r="N77" s="163">
        <f t="shared" si="6"/>
        <v>-620.44800000000032</v>
      </c>
      <c r="P77" s="187"/>
    </row>
    <row r="78" spans="1:16" s="26" customFormat="1" ht="15" customHeight="1">
      <c r="A78" s="118" t="s">
        <v>216</v>
      </c>
      <c r="B78" s="118" t="s">
        <v>217</v>
      </c>
      <c r="C78" s="119" t="s">
        <v>79</v>
      </c>
      <c r="D78" s="120">
        <v>40595</v>
      </c>
      <c r="E78" s="118">
        <v>1850</v>
      </c>
      <c r="F78" s="128">
        <v>2.93</v>
      </c>
      <c r="G78" s="129">
        <f>SUM(E78*F78)</f>
        <v>5420.5</v>
      </c>
      <c r="H78" s="33"/>
      <c r="I78" s="120">
        <v>40631</v>
      </c>
      <c r="J78" s="128">
        <v>3.0630000000000002</v>
      </c>
      <c r="K78" s="133">
        <f t="shared" si="9"/>
        <v>5666.55</v>
      </c>
      <c r="L78" s="164">
        <f t="shared" si="10"/>
        <v>-246.05000000000018</v>
      </c>
      <c r="M78" s="163">
        <v>1</v>
      </c>
      <c r="N78" s="163">
        <f t="shared" si="6"/>
        <v>-246.05000000000018</v>
      </c>
      <c r="P78" s="187"/>
    </row>
    <row r="79" spans="1:16" s="26" customFormat="1" ht="15" customHeight="1">
      <c r="A79" s="118" t="s">
        <v>218</v>
      </c>
      <c r="B79" s="118" t="s">
        <v>219</v>
      </c>
      <c r="C79" s="119" t="s">
        <v>79</v>
      </c>
      <c r="D79" s="120">
        <v>40610</v>
      </c>
      <c r="E79" s="118">
        <v>5980</v>
      </c>
      <c r="F79" s="128">
        <v>1.2549999999999999</v>
      </c>
      <c r="G79" s="129">
        <f t="shared" ref="G79:G110" si="11">SUM(E79*F79)</f>
        <v>7504.9</v>
      </c>
      <c r="H79" s="33"/>
      <c r="I79" s="120">
        <v>40631</v>
      </c>
      <c r="J79" s="128">
        <v>1.2629999999999999</v>
      </c>
      <c r="K79" s="133">
        <f t="shared" si="9"/>
        <v>7552.74</v>
      </c>
      <c r="L79" s="164">
        <f t="shared" si="10"/>
        <v>-47.840000000000146</v>
      </c>
      <c r="M79" s="163">
        <v>1</v>
      </c>
      <c r="N79" s="163">
        <f t="shared" si="6"/>
        <v>-47.840000000000146</v>
      </c>
      <c r="P79" s="187"/>
    </row>
    <row r="80" spans="1:16" s="26" customFormat="1" ht="15" customHeight="1">
      <c r="A80" s="118" t="s">
        <v>220</v>
      </c>
      <c r="B80" s="118" t="s">
        <v>152</v>
      </c>
      <c r="C80" s="119" t="s">
        <v>79</v>
      </c>
      <c r="D80" s="120">
        <v>40616</v>
      </c>
      <c r="E80" s="118">
        <v>792</v>
      </c>
      <c r="F80" s="128">
        <v>9.3670000000000009</v>
      </c>
      <c r="G80" s="129">
        <f t="shared" si="11"/>
        <v>7418.6640000000007</v>
      </c>
      <c r="H80" s="33"/>
      <c r="I80" s="120">
        <v>40631</v>
      </c>
      <c r="J80" s="128">
        <v>9.8800000000000008</v>
      </c>
      <c r="K80" s="133">
        <f t="shared" si="9"/>
        <v>7824.9600000000009</v>
      </c>
      <c r="L80" s="164">
        <f t="shared" si="10"/>
        <v>-406.29600000000028</v>
      </c>
      <c r="M80" s="163">
        <v>1</v>
      </c>
      <c r="N80" s="163">
        <f t="shared" si="6"/>
        <v>-406.29600000000028</v>
      </c>
      <c r="P80" s="187"/>
    </row>
    <row r="81" spans="1:16" s="26" customFormat="1" ht="15" customHeight="1">
      <c r="A81" s="118" t="s">
        <v>221</v>
      </c>
      <c r="B81" s="118" t="s">
        <v>222</v>
      </c>
      <c r="C81" s="119" t="s">
        <v>79</v>
      </c>
      <c r="D81" s="120">
        <v>40617</v>
      </c>
      <c r="E81" s="118">
        <v>1220</v>
      </c>
      <c r="F81" s="128">
        <v>6.1109999999999998</v>
      </c>
      <c r="G81" s="129">
        <f t="shared" si="11"/>
        <v>7455.42</v>
      </c>
      <c r="H81" s="33"/>
      <c r="I81" s="120">
        <v>40631</v>
      </c>
      <c r="J81" s="128">
        <v>6.62</v>
      </c>
      <c r="K81" s="133">
        <f t="shared" si="9"/>
        <v>8076.4000000000005</v>
      </c>
      <c r="L81" s="164">
        <f t="shared" si="10"/>
        <v>-620.98000000000047</v>
      </c>
      <c r="M81" s="163">
        <v>1</v>
      </c>
      <c r="N81" s="163">
        <f t="shared" si="6"/>
        <v>-620.98000000000047</v>
      </c>
      <c r="P81" s="187"/>
    </row>
    <row r="82" spans="1:16" s="26" customFormat="1" ht="15" customHeight="1">
      <c r="A82" s="118" t="s">
        <v>223</v>
      </c>
      <c r="B82" s="118" t="s">
        <v>223</v>
      </c>
      <c r="C82" s="119" t="s">
        <v>79</v>
      </c>
      <c r="D82" s="120">
        <v>40617</v>
      </c>
      <c r="E82" s="118">
        <v>1700</v>
      </c>
      <c r="F82" s="128">
        <v>3.22</v>
      </c>
      <c r="G82" s="129">
        <f t="shared" si="11"/>
        <v>5474</v>
      </c>
      <c r="H82" s="33"/>
      <c r="I82" s="120">
        <v>40637</v>
      </c>
      <c r="J82" s="128">
        <v>3.38</v>
      </c>
      <c r="K82" s="133">
        <f t="shared" si="9"/>
        <v>5746</v>
      </c>
      <c r="L82" s="164">
        <f t="shared" si="10"/>
        <v>-272</v>
      </c>
      <c r="M82" s="163">
        <v>1</v>
      </c>
      <c r="N82" s="163">
        <f t="shared" si="6"/>
        <v>-272</v>
      </c>
      <c r="P82" s="187"/>
    </row>
    <row r="83" spans="1:16" s="11" customFormat="1" ht="15" customHeight="1">
      <c r="A83" s="102" t="s">
        <v>157</v>
      </c>
      <c r="B83" s="102" t="s">
        <v>158</v>
      </c>
      <c r="C83" s="117" t="s">
        <v>54</v>
      </c>
      <c r="D83" s="103">
        <v>40637</v>
      </c>
      <c r="E83" s="102">
        <v>1775</v>
      </c>
      <c r="F83" s="111">
        <v>3.12</v>
      </c>
      <c r="G83" s="127">
        <f t="shared" si="11"/>
        <v>5538</v>
      </c>
      <c r="H83" s="7"/>
      <c r="I83" s="103">
        <v>40646</v>
      </c>
      <c r="J83" s="113">
        <v>2.96</v>
      </c>
      <c r="K83" s="132">
        <f t="shared" ref="K83:K91" si="12">SUM(E83*J83)</f>
        <v>5254</v>
      </c>
      <c r="L83" s="163">
        <f>SUM(K83-G83)</f>
        <v>-284</v>
      </c>
      <c r="M83" s="163">
        <v>1</v>
      </c>
      <c r="N83" s="163">
        <f t="shared" si="6"/>
        <v>-284</v>
      </c>
      <c r="P83" s="186"/>
    </row>
    <row r="84" spans="1:16" s="11" customFormat="1" ht="15" customHeight="1">
      <c r="A84" s="102" t="s">
        <v>224</v>
      </c>
      <c r="B84" s="102" t="s">
        <v>225</v>
      </c>
      <c r="C84" s="117" t="s">
        <v>54</v>
      </c>
      <c r="D84" s="103">
        <v>40632</v>
      </c>
      <c r="E84" s="102">
        <v>1428</v>
      </c>
      <c r="F84" s="111">
        <v>4.2</v>
      </c>
      <c r="G84" s="127">
        <f t="shared" si="11"/>
        <v>5997.6</v>
      </c>
      <c r="H84" s="7"/>
      <c r="I84" s="103">
        <v>40646</v>
      </c>
      <c r="J84" s="113">
        <v>4.09</v>
      </c>
      <c r="K84" s="132">
        <f t="shared" si="12"/>
        <v>5840.5199999999995</v>
      </c>
      <c r="L84" s="163">
        <f>SUM(K84-G84)</f>
        <v>-157.08000000000084</v>
      </c>
      <c r="M84" s="163">
        <v>1</v>
      </c>
      <c r="N84" s="163">
        <f t="shared" si="6"/>
        <v>-157.08000000000084</v>
      </c>
      <c r="P84" s="186"/>
    </row>
    <row r="85" spans="1:16" s="26" customFormat="1" ht="15" customHeight="1">
      <c r="A85" s="118" t="s">
        <v>12</v>
      </c>
      <c r="B85" s="118" t="s">
        <v>13</v>
      </c>
      <c r="C85" s="119" t="s">
        <v>79</v>
      </c>
      <c r="D85" s="120">
        <v>40602</v>
      </c>
      <c r="E85" s="118">
        <v>5250</v>
      </c>
      <c r="F85" s="128">
        <v>1.05</v>
      </c>
      <c r="G85" s="129">
        <f t="shared" si="11"/>
        <v>5512.5</v>
      </c>
      <c r="H85" s="33"/>
      <c r="I85" s="120">
        <v>40646</v>
      </c>
      <c r="J85" s="128">
        <v>1.1200000000000001</v>
      </c>
      <c r="K85" s="133">
        <f t="shared" si="12"/>
        <v>5880.0000000000009</v>
      </c>
      <c r="L85" s="164">
        <f>SUM(G85-K85)</f>
        <v>-367.50000000000091</v>
      </c>
      <c r="M85" s="163">
        <v>1</v>
      </c>
      <c r="N85" s="163">
        <f t="shared" si="6"/>
        <v>-367.50000000000091</v>
      </c>
      <c r="P85" s="187"/>
    </row>
    <row r="86" spans="1:16" s="11" customFormat="1" ht="15" customHeight="1">
      <c r="A86" s="102" t="s">
        <v>226</v>
      </c>
      <c r="B86" s="102" t="s">
        <v>227</v>
      </c>
      <c r="C86" s="117" t="s">
        <v>54</v>
      </c>
      <c r="D86" s="103">
        <v>40634</v>
      </c>
      <c r="E86" s="102">
        <v>587</v>
      </c>
      <c r="F86" s="111">
        <v>9.4600000000000009</v>
      </c>
      <c r="G86" s="127">
        <f t="shared" si="11"/>
        <v>5553.02</v>
      </c>
      <c r="H86" s="7"/>
      <c r="I86" s="103">
        <v>40646</v>
      </c>
      <c r="J86" s="113">
        <v>9.14</v>
      </c>
      <c r="K86" s="132">
        <f t="shared" si="12"/>
        <v>5365.18</v>
      </c>
      <c r="L86" s="163">
        <f>SUM(K86-G86)</f>
        <v>-187.84000000000015</v>
      </c>
      <c r="M86" s="163">
        <v>1</v>
      </c>
      <c r="N86" s="163">
        <f t="shared" si="6"/>
        <v>-187.84000000000015</v>
      </c>
      <c r="P86" s="186"/>
    </row>
    <row r="87" spans="1:16" s="11" customFormat="1" ht="15" customHeight="1">
      <c r="A87" s="102" t="s">
        <v>228</v>
      </c>
      <c r="B87" s="102" t="s">
        <v>229</v>
      </c>
      <c r="C87" s="117" t="s">
        <v>54</v>
      </c>
      <c r="D87" s="103">
        <v>40639</v>
      </c>
      <c r="E87" s="102">
        <v>1575</v>
      </c>
      <c r="F87" s="111">
        <v>3.52</v>
      </c>
      <c r="G87" s="127">
        <f t="shared" si="11"/>
        <v>5544</v>
      </c>
      <c r="H87" s="7"/>
      <c r="I87" s="103">
        <v>40646</v>
      </c>
      <c r="J87" s="113">
        <v>3.39</v>
      </c>
      <c r="K87" s="132">
        <f t="shared" si="12"/>
        <v>5339.25</v>
      </c>
      <c r="L87" s="163">
        <f>SUM(K87-G87)</f>
        <v>-204.75</v>
      </c>
      <c r="M87" s="163">
        <v>1</v>
      </c>
      <c r="N87" s="163">
        <f t="shared" si="6"/>
        <v>-204.75</v>
      </c>
      <c r="P87" s="186"/>
    </row>
    <row r="88" spans="1:16" s="11" customFormat="1" ht="15" customHeight="1">
      <c r="A88" s="102" t="s">
        <v>230</v>
      </c>
      <c r="B88" s="102" t="s">
        <v>231</v>
      </c>
      <c r="C88" s="117" t="s">
        <v>54</v>
      </c>
      <c r="D88" s="103">
        <v>40644</v>
      </c>
      <c r="E88" s="102">
        <v>948</v>
      </c>
      <c r="F88" s="111">
        <v>5.81</v>
      </c>
      <c r="G88" s="127">
        <f t="shared" si="11"/>
        <v>5507.8799999999992</v>
      </c>
      <c r="H88" s="7"/>
      <c r="I88" s="103">
        <v>40646</v>
      </c>
      <c r="J88" s="113">
        <v>5.59</v>
      </c>
      <c r="K88" s="132">
        <f t="shared" si="12"/>
        <v>5299.32</v>
      </c>
      <c r="L88" s="163">
        <f>SUM(K88-G88)</f>
        <v>-208.55999999999949</v>
      </c>
      <c r="M88" s="163">
        <v>1</v>
      </c>
      <c r="N88" s="163">
        <f t="shared" si="6"/>
        <v>-208.55999999999949</v>
      </c>
      <c r="P88" s="186"/>
    </row>
    <row r="89" spans="1:16" s="11" customFormat="1" ht="15" customHeight="1">
      <c r="A89" s="102" t="s">
        <v>232</v>
      </c>
      <c r="B89" s="102" t="s">
        <v>233</v>
      </c>
      <c r="C89" s="117" t="s">
        <v>54</v>
      </c>
      <c r="D89" s="103">
        <v>40644</v>
      </c>
      <c r="E89" s="102">
        <v>1220</v>
      </c>
      <c r="F89" s="111">
        <v>4.95</v>
      </c>
      <c r="G89" s="127">
        <f t="shared" si="11"/>
        <v>6039</v>
      </c>
      <c r="H89" s="7"/>
      <c r="I89" s="103">
        <v>40646</v>
      </c>
      <c r="J89" s="113">
        <v>4.7750000000000004</v>
      </c>
      <c r="K89" s="132">
        <f t="shared" si="12"/>
        <v>5825.5</v>
      </c>
      <c r="L89" s="163">
        <f>SUM(K89-G89)</f>
        <v>-213.5</v>
      </c>
      <c r="M89" s="163">
        <v>1</v>
      </c>
      <c r="N89" s="163">
        <f t="shared" si="6"/>
        <v>-213.5</v>
      </c>
      <c r="P89" s="186"/>
    </row>
    <row r="90" spans="1:16" s="11" customFormat="1" ht="15" customHeight="1">
      <c r="A90" s="104" t="s">
        <v>234</v>
      </c>
      <c r="B90" s="102" t="s">
        <v>235</v>
      </c>
      <c r="C90" s="4" t="s">
        <v>54</v>
      </c>
      <c r="D90" s="103">
        <v>40581</v>
      </c>
      <c r="E90" s="102">
        <v>4000</v>
      </c>
      <c r="F90" s="111">
        <v>1.625</v>
      </c>
      <c r="G90" s="127">
        <f t="shared" si="11"/>
        <v>6500</v>
      </c>
      <c r="H90" s="7"/>
      <c r="I90" s="103">
        <v>40652</v>
      </c>
      <c r="J90" s="113">
        <v>1.847</v>
      </c>
      <c r="K90" s="132">
        <f t="shared" si="12"/>
        <v>7388</v>
      </c>
      <c r="L90" s="163">
        <f>SUM(K90-G90)</f>
        <v>888</v>
      </c>
      <c r="M90" s="163">
        <v>1</v>
      </c>
      <c r="N90" s="163">
        <f t="shared" si="6"/>
        <v>888</v>
      </c>
      <c r="P90" s="186"/>
    </row>
    <row r="91" spans="1:16" s="26" customFormat="1" ht="15" customHeight="1">
      <c r="A91" s="118" t="s">
        <v>236</v>
      </c>
      <c r="B91" s="118" t="s">
        <v>237</v>
      </c>
      <c r="C91" s="119" t="s">
        <v>79</v>
      </c>
      <c r="D91" s="120">
        <v>40617</v>
      </c>
      <c r="E91" s="118">
        <v>2465</v>
      </c>
      <c r="F91" s="128">
        <v>3.04</v>
      </c>
      <c r="G91" s="129">
        <f t="shared" si="11"/>
        <v>7493.6</v>
      </c>
      <c r="H91" s="33"/>
      <c r="I91" s="120">
        <v>40653</v>
      </c>
      <c r="J91" s="128">
        <v>3.13</v>
      </c>
      <c r="K91" s="133">
        <f t="shared" si="12"/>
        <v>7715.45</v>
      </c>
      <c r="L91" s="163">
        <f>SUM(G91-K91)</f>
        <v>-221.84999999999945</v>
      </c>
      <c r="M91" s="163">
        <v>1</v>
      </c>
      <c r="N91" s="163">
        <f t="shared" si="6"/>
        <v>-221.84999999999945</v>
      </c>
      <c r="P91" s="187"/>
    </row>
    <row r="92" spans="1:16" s="11" customFormat="1" ht="15" customHeight="1">
      <c r="A92" s="102" t="s">
        <v>238</v>
      </c>
      <c r="B92" s="102" t="s">
        <v>197</v>
      </c>
      <c r="C92" s="117" t="s">
        <v>54</v>
      </c>
      <c r="D92" s="103">
        <v>40637</v>
      </c>
      <c r="E92" s="102">
        <v>382</v>
      </c>
      <c r="F92" s="111">
        <v>16.25</v>
      </c>
      <c r="G92" s="127">
        <f t="shared" si="11"/>
        <v>6207.5</v>
      </c>
      <c r="H92" s="7"/>
      <c r="I92" s="103">
        <v>40652</v>
      </c>
      <c r="J92" s="111">
        <v>15.55</v>
      </c>
      <c r="K92" s="132">
        <f t="shared" ref="K92:K124" si="13">SUM(E92*J92)</f>
        <v>5940.1</v>
      </c>
      <c r="L92" s="163">
        <f>SUM(K92-G92)</f>
        <v>-267.39999999999964</v>
      </c>
      <c r="M92" s="163">
        <v>1</v>
      </c>
      <c r="N92" s="163">
        <f t="shared" si="6"/>
        <v>-267.39999999999964</v>
      </c>
      <c r="P92" s="186"/>
    </row>
    <row r="93" spans="1:16" s="11" customFormat="1" ht="15" customHeight="1">
      <c r="A93" s="102" t="s">
        <v>239</v>
      </c>
      <c r="B93" s="102" t="s">
        <v>240</v>
      </c>
      <c r="C93" s="117" t="s">
        <v>54</v>
      </c>
      <c r="D93" s="103">
        <v>40644</v>
      </c>
      <c r="E93" s="102">
        <v>2238</v>
      </c>
      <c r="F93" s="111">
        <v>2.7</v>
      </c>
      <c r="G93" s="127">
        <f t="shared" si="11"/>
        <v>6042.6</v>
      </c>
      <c r="H93" s="7"/>
      <c r="I93" s="103">
        <v>40651</v>
      </c>
      <c r="J93" s="111">
        <v>2.35</v>
      </c>
      <c r="K93" s="132">
        <f t="shared" si="13"/>
        <v>5259.3</v>
      </c>
      <c r="L93" s="163">
        <f>SUM(K93-G93)</f>
        <v>-783.30000000000018</v>
      </c>
      <c r="M93" s="163">
        <v>1</v>
      </c>
      <c r="N93" s="163">
        <f t="shared" si="6"/>
        <v>-783.30000000000018</v>
      </c>
      <c r="P93" s="186"/>
    </row>
    <row r="94" spans="1:16" s="26" customFormat="1" ht="15" customHeight="1">
      <c r="A94" s="118" t="s">
        <v>241</v>
      </c>
      <c r="B94" s="118" t="s">
        <v>242</v>
      </c>
      <c r="C94" s="119" t="s">
        <v>79</v>
      </c>
      <c r="D94" s="120">
        <v>40646</v>
      </c>
      <c r="E94" s="118">
        <v>4243</v>
      </c>
      <c r="F94" s="128">
        <v>1.2649999999999999</v>
      </c>
      <c r="G94" s="129">
        <f t="shared" si="11"/>
        <v>5367.3949999999995</v>
      </c>
      <c r="H94" s="33"/>
      <c r="I94" s="120">
        <v>40653</v>
      </c>
      <c r="J94" s="128">
        <v>1.365</v>
      </c>
      <c r="K94" s="133">
        <f>SUM(E94*J94)</f>
        <v>5791.6949999999997</v>
      </c>
      <c r="L94" s="163">
        <f>SUM(G94-K94)</f>
        <v>-424.30000000000018</v>
      </c>
      <c r="M94" s="163">
        <v>1</v>
      </c>
      <c r="N94" s="163">
        <f t="shared" si="6"/>
        <v>-424.30000000000018</v>
      </c>
      <c r="P94" s="187"/>
    </row>
    <row r="95" spans="1:16" s="11" customFormat="1" ht="15" customHeight="1">
      <c r="A95" s="104" t="s">
        <v>243</v>
      </c>
      <c r="B95" s="102" t="s">
        <v>244</v>
      </c>
      <c r="C95" s="117" t="s">
        <v>54</v>
      </c>
      <c r="D95" s="103">
        <v>40590</v>
      </c>
      <c r="E95" s="102">
        <v>10000</v>
      </c>
      <c r="F95" s="111">
        <v>1.25</v>
      </c>
      <c r="G95" s="127">
        <f t="shared" si="11"/>
        <v>12500</v>
      </c>
      <c r="H95" s="7"/>
      <c r="I95" s="103">
        <v>40661</v>
      </c>
      <c r="J95" s="111">
        <v>1.3939999999999999</v>
      </c>
      <c r="K95" s="132">
        <f t="shared" si="13"/>
        <v>13939.999999999998</v>
      </c>
      <c r="L95" s="163">
        <f t="shared" ref="L95:L104" si="14">SUM(K95-G95)</f>
        <v>1439.9999999999982</v>
      </c>
      <c r="M95" s="163">
        <v>1</v>
      </c>
      <c r="N95" s="163">
        <f t="shared" si="6"/>
        <v>1439.9999999999982</v>
      </c>
      <c r="P95" s="186"/>
    </row>
    <row r="96" spans="1:16" s="11" customFormat="1" ht="15" customHeight="1">
      <c r="A96" s="104" t="s">
        <v>245</v>
      </c>
      <c r="B96" s="102" t="s">
        <v>246</v>
      </c>
      <c r="C96" s="117" t="s">
        <v>54</v>
      </c>
      <c r="D96" s="103">
        <v>40595</v>
      </c>
      <c r="E96" s="102">
        <v>10300</v>
      </c>
      <c r="F96" s="111">
        <v>1.0649999999999999</v>
      </c>
      <c r="G96" s="127">
        <f t="shared" si="11"/>
        <v>10969.5</v>
      </c>
      <c r="H96" s="7"/>
      <c r="I96" s="103">
        <v>40661</v>
      </c>
      <c r="J96" s="111">
        <v>1.1970000000000001</v>
      </c>
      <c r="K96" s="132">
        <f t="shared" si="13"/>
        <v>12329.1</v>
      </c>
      <c r="L96" s="163">
        <f t="shared" si="14"/>
        <v>1359.6000000000004</v>
      </c>
      <c r="M96" s="163">
        <v>1</v>
      </c>
      <c r="N96" s="163">
        <f t="shared" si="6"/>
        <v>1359.6000000000004</v>
      </c>
      <c r="P96" s="186"/>
    </row>
    <row r="97" spans="1:16" s="11" customFormat="1" ht="15" customHeight="1">
      <c r="A97" s="102" t="s">
        <v>166</v>
      </c>
      <c r="B97" s="102" t="s">
        <v>167</v>
      </c>
      <c r="C97" s="117" t="s">
        <v>54</v>
      </c>
      <c r="D97" s="103">
        <v>40641</v>
      </c>
      <c r="E97" s="102">
        <v>201</v>
      </c>
      <c r="F97" s="111">
        <v>27.38</v>
      </c>
      <c r="G97" s="127">
        <f t="shared" si="11"/>
        <v>5503.38</v>
      </c>
      <c r="H97" s="7"/>
      <c r="I97" s="103">
        <v>40662</v>
      </c>
      <c r="J97" s="111">
        <v>26.5</v>
      </c>
      <c r="K97" s="132">
        <f t="shared" si="13"/>
        <v>5326.5</v>
      </c>
      <c r="L97" s="163">
        <f t="shared" si="14"/>
        <v>-176.88000000000011</v>
      </c>
      <c r="M97" s="163">
        <v>1</v>
      </c>
      <c r="N97" s="163">
        <f t="shared" si="6"/>
        <v>-176.88000000000011</v>
      </c>
      <c r="P97" s="186"/>
    </row>
    <row r="98" spans="1:16" s="11" customFormat="1" ht="15" customHeight="1">
      <c r="A98" s="102" t="s">
        <v>247</v>
      </c>
      <c r="B98" s="102" t="s">
        <v>247</v>
      </c>
      <c r="C98" s="117" t="s">
        <v>54</v>
      </c>
      <c r="D98" s="103">
        <v>40644</v>
      </c>
      <c r="E98" s="102">
        <v>153</v>
      </c>
      <c r="F98" s="111">
        <v>49.03</v>
      </c>
      <c r="G98" s="127">
        <f t="shared" si="11"/>
        <v>7501.59</v>
      </c>
      <c r="H98" s="7"/>
      <c r="I98" s="103">
        <v>40662</v>
      </c>
      <c r="J98" s="111">
        <v>46.37</v>
      </c>
      <c r="K98" s="132">
        <f t="shared" si="13"/>
        <v>7094.61</v>
      </c>
      <c r="L98" s="163">
        <f t="shared" si="14"/>
        <v>-406.98000000000047</v>
      </c>
      <c r="M98" s="163">
        <v>1</v>
      </c>
      <c r="N98" s="163">
        <f t="shared" si="6"/>
        <v>-406.98000000000047</v>
      </c>
      <c r="P98" s="186"/>
    </row>
    <row r="99" spans="1:16" s="11" customFormat="1" ht="15" customHeight="1">
      <c r="A99" s="102" t="s">
        <v>248</v>
      </c>
      <c r="B99" s="102" t="s">
        <v>249</v>
      </c>
      <c r="C99" s="117" t="s">
        <v>54</v>
      </c>
      <c r="D99" s="103">
        <v>40623</v>
      </c>
      <c r="E99" s="102">
        <v>255</v>
      </c>
      <c r="F99" s="111">
        <v>45.22</v>
      </c>
      <c r="G99" s="127">
        <f t="shared" si="11"/>
        <v>11531.1</v>
      </c>
      <c r="H99" s="7"/>
      <c r="I99" s="103">
        <v>40666</v>
      </c>
      <c r="J99" s="111">
        <v>45.35</v>
      </c>
      <c r="K99" s="132">
        <f t="shared" si="13"/>
        <v>11564.25</v>
      </c>
      <c r="L99" s="163">
        <f t="shared" si="14"/>
        <v>33.149999999999636</v>
      </c>
      <c r="M99" s="163">
        <v>1</v>
      </c>
      <c r="N99" s="163">
        <f t="shared" si="6"/>
        <v>33.149999999999636</v>
      </c>
      <c r="P99" s="186"/>
    </row>
    <row r="100" spans="1:16" s="11" customFormat="1" ht="15" customHeight="1">
      <c r="A100" s="102" t="s">
        <v>250</v>
      </c>
      <c r="B100" s="102" t="s">
        <v>251</v>
      </c>
      <c r="C100" s="117" t="s">
        <v>54</v>
      </c>
      <c r="D100" s="103">
        <v>40634</v>
      </c>
      <c r="E100" s="102">
        <v>481</v>
      </c>
      <c r="F100" s="111">
        <v>1.54</v>
      </c>
      <c r="G100" s="127">
        <f t="shared" si="11"/>
        <v>740.74</v>
      </c>
      <c r="H100" s="7"/>
      <c r="I100" s="103">
        <v>40666</v>
      </c>
      <c r="J100" s="111">
        <v>1.5209999999999999</v>
      </c>
      <c r="K100" s="132">
        <f t="shared" si="13"/>
        <v>731.601</v>
      </c>
      <c r="L100" s="163">
        <f t="shared" si="14"/>
        <v>-9.13900000000001</v>
      </c>
      <c r="M100" s="163">
        <v>1</v>
      </c>
      <c r="N100" s="163">
        <f t="shared" si="6"/>
        <v>-9.13900000000001</v>
      </c>
      <c r="P100" s="186"/>
    </row>
    <row r="101" spans="1:16" s="11" customFormat="1" ht="15" customHeight="1">
      <c r="A101" s="104" t="s">
        <v>252</v>
      </c>
      <c r="B101" s="102" t="s">
        <v>253</v>
      </c>
      <c r="C101" s="117" t="s">
        <v>54</v>
      </c>
      <c r="D101" s="103">
        <v>40632</v>
      </c>
      <c r="E101" s="102">
        <v>6122</v>
      </c>
      <c r="F101" s="111">
        <v>0.98</v>
      </c>
      <c r="G101" s="127">
        <f t="shared" si="11"/>
        <v>5999.5599999999995</v>
      </c>
      <c r="H101" s="7"/>
      <c r="I101" s="103">
        <v>40666</v>
      </c>
      <c r="J101" s="111">
        <v>0.93230000000000002</v>
      </c>
      <c r="K101" s="132">
        <f t="shared" si="13"/>
        <v>5707.5406000000003</v>
      </c>
      <c r="L101" s="163">
        <f t="shared" si="14"/>
        <v>-292.01939999999922</v>
      </c>
      <c r="M101" s="163">
        <v>1</v>
      </c>
      <c r="N101" s="163">
        <f t="shared" si="6"/>
        <v>-292.01939999999922</v>
      </c>
      <c r="P101" s="186"/>
    </row>
    <row r="102" spans="1:16" s="11" customFormat="1" ht="15" customHeight="1">
      <c r="A102" s="102" t="s">
        <v>177</v>
      </c>
      <c r="B102" s="102" t="s">
        <v>178</v>
      </c>
      <c r="C102" s="117" t="s">
        <v>54</v>
      </c>
      <c r="D102" s="103">
        <v>40660</v>
      </c>
      <c r="E102" s="102">
        <v>8287</v>
      </c>
      <c r="F102" s="111">
        <v>0.90500000000000003</v>
      </c>
      <c r="G102" s="127">
        <f t="shared" si="11"/>
        <v>7499.7350000000006</v>
      </c>
      <c r="H102" s="7"/>
      <c r="I102" s="103">
        <v>40667</v>
      </c>
      <c r="J102" s="111">
        <v>0.85250000000000004</v>
      </c>
      <c r="K102" s="132">
        <f t="shared" si="13"/>
        <v>7064.6675000000005</v>
      </c>
      <c r="L102" s="163">
        <f t="shared" si="14"/>
        <v>-435.06750000000011</v>
      </c>
      <c r="M102" s="163">
        <v>1</v>
      </c>
      <c r="N102" s="163">
        <f t="shared" si="6"/>
        <v>-435.06750000000011</v>
      </c>
      <c r="P102" s="186"/>
    </row>
    <row r="103" spans="1:16" s="11" customFormat="1" ht="15" customHeight="1">
      <c r="A103" s="102" t="s">
        <v>192</v>
      </c>
      <c r="B103" s="102" t="s">
        <v>193</v>
      </c>
      <c r="C103" s="117" t="s">
        <v>54</v>
      </c>
      <c r="D103" s="103">
        <v>40641</v>
      </c>
      <c r="E103" s="102">
        <v>915</v>
      </c>
      <c r="F103" s="111">
        <v>6.97</v>
      </c>
      <c r="G103" s="127">
        <f t="shared" si="11"/>
        <v>6377.55</v>
      </c>
      <c r="H103" s="7"/>
      <c r="I103" s="103">
        <v>40668</v>
      </c>
      <c r="J103" s="111">
        <v>6.4779999999999998</v>
      </c>
      <c r="K103" s="132">
        <f t="shared" si="13"/>
        <v>5927.37</v>
      </c>
      <c r="L103" s="163">
        <f t="shared" si="14"/>
        <v>-450.18000000000029</v>
      </c>
      <c r="M103" s="163">
        <v>1</v>
      </c>
      <c r="N103" s="163">
        <f t="shared" si="6"/>
        <v>-450.18000000000029</v>
      </c>
      <c r="P103" s="186"/>
    </row>
    <row r="104" spans="1:16" s="11" customFormat="1" ht="15" customHeight="1">
      <c r="A104" s="104" t="s">
        <v>198</v>
      </c>
      <c r="B104" s="102" t="s">
        <v>199</v>
      </c>
      <c r="C104" s="117" t="s">
        <v>54</v>
      </c>
      <c r="D104" s="103">
        <v>40632</v>
      </c>
      <c r="E104" s="102">
        <v>176</v>
      </c>
      <c r="F104" s="111">
        <v>31.56</v>
      </c>
      <c r="G104" s="127">
        <f t="shared" si="11"/>
        <v>5554.5599999999995</v>
      </c>
      <c r="H104" s="7"/>
      <c r="I104" s="103">
        <v>40669</v>
      </c>
      <c r="J104" s="111">
        <v>30.02</v>
      </c>
      <c r="K104" s="132">
        <f t="shared" si="13"/>
        <v>5283.5199999999995</v>
      </c>
      <c r="L104" s="163">
        <f t="shared" si="14"/>
        <v>-271.03999999999996</v>
      </c>
      <c r="M104" s="163">
        <v>1</v>
      </c>
      <c r="N104" s="163">
        <f t="shared" ref="N104:N167" si="15">SUM(L104*M104)</f>
        <v>-271.03999999999996</v>
      </c>
      <c r="P104" s="186"/>
    </row>
    <row r="105" spans="1:16" s="26" customFormat="1" ht="15" customHeight="1">
      <c r="A105" s="118" t="s">
        <v>179</v>
      </c>
      <c r="B105" s="118" t="s">
        <v>180</v>
      </c>
      <c r="C105" s="119" t="s">
        <v>79</v>
      </c>
      <c r="D105" s="120" t="s">
        <v>3</v>
      </c>
      <c r="E105" s="118">
        <v>1546</v>
      </c>
      <c r="F105" s="128">
        <v>4.8499999999999996</v>
      </c>
      <c r="G105" s="129">
        <f t="shared" si="11"/>
        <v>7498.0999999999995</v>
      </c>
      <c r="H105" s="33"/>
      <c r="I105" s="120">
        <v>40669</v>
      </c>
      <c r="J105" s="128">
        <v>5.53</v>
      </c>
      <c r="K105" s="133">
        <f>SUM(E105*J105)</f>
        <v>8549.380000000001</v>
      </c>
      <c r="L105" s="163">
        <f>SUM(G105-K105)</f>
        <v>-1051.2800000000016</v>
      </c>
      <c r="M105" s="163">
        <v>1</v>
      </c>
      <c r="N105" s="163">
        <f t="shared" si="15"/>
        <v>-1051.2800000000016</v>
      </c>
      <c r="P105" s="187"/>
    </row>
    <row r="106" spans="1:16" s="11" customFormat="1" ht="15" customHeight="1">
      <c r="A106" s="104" t="s">
        <v>254</v>
      </c>
      <c r="B106" s="102" t="s">
        <v>255</v>
      </c>
      <c r="C106" s="117" t="s">
        <v>54</v>
      </c>
      <c r="D106" s="103">
        <v>40631</v>
      </c>
      <c r="E106" s="102">
        <v>465</v>
      </c>
      <c r="F106" s="111">
        <v>13.01</v>
      </c>
      <c r="G106" s="127">
        <f t="shared" si="11"/>
        <v>6049.65</v>
      </c>
      <c r="H106" s="7"/>
      <c r="I106" s="103">
        <v>40671</v>
      </c>
      <c r="J106" s="111">
        <v>13.16</v>
      </c>
      <c r="K106" s="132">
        <f t="shared" si="13"/>
        <v>6119.4</v>
      </c>
      <c r="L106" s="163">
        <f>SUM(K106-G106)</f>
        <v>69.75</v>
      </c>
      <c r="M106" s="163">
        <v>1</v>
      </c>
      <c r="N106" s="163">
        <f t="shared" si="15"/>
        <v>69.75</v>
      </c>
      <c r="P106" s="186"/>
    </row>
    <row r="107" spans="1:16" s="11" customFormat="1" ht="15" customHeight="1">
      <c r="A107" s="102" t="s">
        <v>256</v>
      </c>
      <c r="B107" s="102" t="s">
        <v>257</v>
      </c>
      <c r="C107" s="117" t="s">
        <v>54</v>
      </c>
      <c r="D107" s="103">
        <v>40665</v>
      </c>
      <c r="E107" s="102">
        <v>286</v>
      </c>
      <c r="F107" s="111">
        <v>19.48</v>
      </c>
      <c r="G107" s="127">
        <f t="shared" si="11"/>
        <v>5571.28</v>
      </c>
      <c r="H107" s="7"/>
      <c r="I107" s="103">
        <v>40671</v>
      </c>
      <c r="J107" s="111">
        <v>17.920000000000002</v>
      </c>
      <c r="K107" s="132">
        <f t="shared" si="13"/>
        <v>5125.1200000000008</v>
      </c>
      <c r="L107" s="163">
        <f>SUM(K107-G107)</f>
        <v>-446.15999999999894</v>
      </c>
      <c r="M107" s="163">
        <v>1</v>
      </c>
      <c r="N107" s="163">
        <f t="shared" si="15"/>
        <v>-446.15999999999894</v>
      </c>
      <c r="P107" s="186"/>
    </row>
    <row r="108" spans="1:16" s="11" customFormat="1" ht="15" customHeight="1">
      <c r="A108" s="102" t="s">
        <v>258</v>
      </c>
      <c r="B108" s="102" t="s">
        <v>259</v>
      </c>
      <c r="C108" s="117" t="s">
        <v>54</v>
      </c>
      <c r="D108" s="103">
        <v>40644</v>
      </c>
      <c r="E108" s="102">
        <v>3965</v>
      </c>
      <c r="F108" s="111">
        <v>1.52</v>
      </c>
      <c r="G108" s="127">
        <f t="shared" si="11"/>
        <v>6026.8</v>
      </c>
      <c r="H108" s="7"/>
      <c r="I108" s="103">
        <v>40675</v>
      </c>
      <c r="J108" s="111">
        <v>1.42</v>
      </c>
      <c r="K108" s="132">
        <f t="shared" si="13"/>
        <v>5630.2999999999993</v>
      </c>
      <c r="L108" s="163">
        <f>SUM(K108-G108)</f>
        <v>-396.50000000000091</v>
      </c>
      <c r="M108" s="163">
        <v>1</v>
      </c>
      <c r="N108" s="163">
        <f t="shared" si="15"/>
        <v>-396.50000000000091</v>
      </c>
      <c r="P108" s="186"/>
    </row>
    <row r="109" spans="1:16" s="11" customFormat="1" ht="15" customHeight="1">
      <c r="A109" s="102" t="s">
        <v>258</v>
      </c>
      <c r="B109" s="102" t="s">
        <v>259</v>
      </c>
      <c r="C109" s="117" t="s">
        <v>54</v>
      </c>
      <c r="D109" s="103">
        <v>40672</v>
      </c>
      <c r="E109" s="102">
        <v>1587</v>
      </c>
      <c r="F109" s="111">
        <v>1.575</v>
      </c>
      <c r="G109" s="127">
        <f t="shared" si="11"/>
        <v>2499.5250000000001</v>
      </c>
      <c r="H109" s="7"/>
      <c r="I109" s="103">
        <v>40675</v>
      </c>
      <c r="J109" s="111">
        <v>1.42</v>
      </c>
      <c r="K109" s="132">
        <f t="shared" si="13"/>
        <v>2253.54</v>
      </c>
      <c r="L109" s="163">
        <f>SUM(K109-G109)</f>
        <v>-245.98500000000013</v>
      </c>
      <c r="M109" s="163">
        <v>1</v>
      </c>
      <c r="N109" s="163">
        <f t="shared" si="15"/>
        <v>-245.98500000000013</v>
      </c>
      <c r="P109" s="186"/>
    </row>
    <row r="110" spans="1:16" s="26" customFormat="1" ht="15" customHeight="1">
      <c r="A110" s="118" t="s">
        <v>260</v>
      </c>
      <c r="B110" s="118" t="s">
        <v>261</v>
      </c>
      <c r="C110" s="119" t="s">
        <v>79</v>
      </c>
      <c r="D110" s="120">
        <v>40666</v>
      </c>
      <c r="E110" s="118">
        <v>1073</v>
      </c>
      <c r="F110" s="128">
        <v>6.99</v>
      </c>
      <c r="G110" s="129">
        <f t="shared" si="11"/>
        <v>7500.27</v>
      </c>
      <c r="H110" s="33"/>
      <c r="I110" s="120">
        <v>40673</v>
      </c>
      <c r="J110" s="128">
        <v>7.91</v>
      </c>
      <c r="K110" s="133">
        <f>SUM(E110*J110)</f>
        <v>8487.43</v>
      </c>
      <c r="L110" s="163">
        <f>SUM(G110-K110)</f>
        <v>-987.15999999999985</v>
      </c>
      <c r="M110" s="163">
        <v>1</v>
      </c>
      <c r="N110" s="163">
        <f t="shared" si="15"/>
        <v>-987.15999999999985</v>
      </c>
      <c r="P110" s="187"/>
    </row>
    <row r="111" spans="1:16" s="11" customFormat="1" ht="15" customHeight="1">
      <c r="A111" s="102" t="s">
        <v>262</v>
      </c>
      <c r="B111" s="102" t="s">
        <v>263</v>
      </c>
      <c r="C111" s="117" t="s">
        <v>54</v>
      </c>
      <c r="D111" s="103">
        <v>40634</v>
      </c>
      <c r="E111" s="102">
        <v>1046</v>
      </c>
      <c r="F111" s="111">
        <v>6.85</v>
      </c>
      <c r="G111" s="127">
        <f t="shared" ref="G111:G142" si="16">SUM(E111*F111)</f>
        <v>7165.0999999999995</v>
      </c>
      <c r="H111" s="7"/>
      <c r="I111" s="103">
        <v>40676</v>
      </c>
      <c r="J111" s="111">
        <v>6.8449999999999998</v>
      </c>
      <c r="K111" s="132">
        <f t="shared" si="13"/>
        <v>7159.87</v>
      </c>
      <c r="L111" s="163">
        <f t="shared" ref="L111:L117" si="17">SUM(K111-G111)</f>
        <v>-5.2299999999995634</v>
      </c>
      <c r="M111" s="163">
        <v>1</v>
      </c>
      <c r="N111" s="163">
        <f t="shared" si="15"/>
        <v>-5.2299999999995634</v>
      </c>
      <c r="P111" s="186"/>
    </row>
    <row r="112" spans="1:16" s="11" customFormat="1" ht="15" customHeight="1">
      <c r="A112" s="102" t="s">
        <v>264</v>
      </c>
      <c r="B112" s="102" t="s">
        <v>265</v>
      </c>
      <c r="C112" s="117" t="s">
        <v>54</v>
      </c>
      <c r="D112" s="103">
        <v>40639</v>
      </c>
      <c r="E112" s="102">
        <v>393</v>
      </c>
      <c r="F112" s="111">
        <v>13.96</v>
      </c>
      <c r="G112" s="127">
        <f t="shared" si="16"/>
        <v>5486.2800000000007</v>
      </c>
      <c r="H112" s="7"/>
      <c r="I112" s="103">
        <v>40679</v>
      </c>
      <c r="J112" s="111">
        <v>13.285</v>
      </c>
      <c r="K112" s="132">
        <f t="shared" si="13"/>
        <v>5221.0050000000001</v>
      </c>
      <c r="L112" s="163">
        <f t="shared" si="17"/>
        <v>-265.27500000000055</v>
      </c>
      <c r="M112" s="163">
        <v>1</v>
      </c>
      <c r="N112" s="163">
        <f t="shared" si="15"/>
        <v>-265.27500000000055</v>
      </c>
      <c r="P112" s="186"/>
    </row>
    <row r="113" spans="1:16" s="11" customFormat="1" ht="15" customHeight="1">
      <c r="A113" s="102" t="s">
        <v>266</v>
      </c>
      <c r="B113" s="102" t="s">
        <v>267</v>
      </c>
      <c r="C113" s="117" t="s">
        <v>54</v>
      </c>
      <c r="D113" s="103">
        <v>40654</v>
      </c>
      <c r="E113" s="102">
        <v>18072</v>
      </c>
      <c r="F113" s="111">
        <v>0.42</v>
      </c>
      <c r="G113" s="127">
        <f t="shared" si="16"/>
        <v>7590.24</v>
      </c>
      <c r="H113" s="7"/>
      <c r="I113" s="103">
        <v>40679</v>
      </c>
      <c r="J113" s="111">
        <v>0.36380000000000001</v>
      </c>
      <c r="K113" s="132">
        <f t="shared" si="13"/>
        <v>6574.5936000000002</v>
      </c>
      <c r="L113" s="163">
        <f t="shared" si="17"/>
        <v>-1015.6463999999996</v>
      </c>
      <c r="M113" s="163">
        <v>1</v>
      </c>
      <c r="N113" s="163">
        <f t="shared" si="15"/>
        <v>-1015.6463999999996</v>
      </c>
      <c r="P113" s="186"/>
    </row>
    <row r="114" spans="1:16" s="11" customFormat="1" ht="15" customHeight="1">
      <c r="A114" s="102" t="s">
        <v>268</v>
      </c>
      <c r="B114" s="102" t="s">
        <v>269</v>
      </c>
      <c r="C114" s="117" t="s">
        <v>54</v>
      </c>
      <c r="D114" s="103">
        <v>40660</v>
      </c>
      <c r="E114" s="102">
        <v>278</v>
      </c>
      <c r="F114" s="111">
        <v>26.9</v>
      </c>
      <c r="G114" s="127">
        <f t="shared" si="16"/>
        <v>7478.2</v>
      </c>
      <c r="H114" s="7"/>
      <c r="I114" s="103">
        <v>40687</v>
      </c>
      <c r="J114" s="111">
        <v>26.15</v>
      </c>
      <c r="K114" s="132">
        <f t="shared" si="13"/>
        <v>7269.7</v>
      </c>
      <c r="L114" s="163">
        <f t="shared" si="17"/>
        <v>-208.5</v>
      </c>
      <c r="M114" s="163">
        <v>1</v>
      </c>
      <c r="N114" s="163">
        <f t="shared" si="15"/>
        <v>-208.5</v>
      </c>
      <c r="P114" s="186"/>
    </row>
    <row r="115" spans="1:16" s="11" customFormat="1" ht="15" customHeight="1">
      <c r="A115" s="102" t="s">
        <v>270</v>
      </c>
      <c r="B115" s="102" t="s">
        <v>271</v>
      </c>
      <c r="C115" s="117" t="s">
        <v>54</v>
      </c>
      <c r="D115" s="103">
        <v>40673</v>
      </c>
      <c r="E115" s="102">
        <v>1336</v>
      </c>
      <c r="F115" s="111">
        <v>3.74</v>
      </c>
      <c r="G115" s="127">
        <f t="shared" si="16"/>
        <v>4996.6400000000003</v>
      </c>
      <c r="H115" s="7"/>
      <c r="I115" s="103">
        <v>40688</v>
      </c>
      <c r="J115" s="111">
        <v>3.552</v>
      </c>
      <c r="K115" s="132">
        <f t="shared" si="13"/>
        <v>4745.4719999999998</v>
      </c>
      <c r="L115" s="163">
        <f t="shared" si="17"/>
        <v>-251.16800000000057</v>
      </c>
      <c r="M115" s="163">
        <v>1</v>
      </c>
      <c r="N115" s="163">
        <f t="shared" si="15"/>
        <v>-251.16800000000057</v>
      </c>
      <c r="P115" s="186"/>
    </row>
    <row r="116" spans="1:16" s="11" customFormat="1" ht="15" customHeight="1">
      <c r="A116" s="102" t="s">
        <v>272</v>
      </c>
      <c r="B116" s="102" t="s">
        <v>273</v>
      </c>
      <c r="C116" s="117" t="s">
        <v>54</v>
      </c>
      <c r="D116" s="103">
        <v>40638</v>
      </c>
      <c r="E116" s="102">
        <v>7250</v>
      </c>
      <c r="F116" s="111">
        <v>2.08</v>
      </c>
      <c r="G116" s="127">
        <f t="shared" si="16"/>
        <v>15080</v>
      </c>
      <c r="H116" s="7"/>
      <c r="I116" s="103">
        <v>40689</v>
      </c>
      <c r="J116" s="111">
        <v>2.1680000000000001</v>
      </c>
      <c r="K116" s="132">
        <f t="shared" si="13"/>
        <v>15718.000000000002</v>
      </c>
      <c r="L116" s="163">
        <f t="shared" si="17"/>
        <v>638.00000000000182</v>
      </c>
      <c r="M116" s="163">
        <v>1</v>
      </c>
      <c r="N116" s="163">
        <f t="shared" si="15"/>
        <v>638.00000000000182</v>
      </c>
      <c r="P116" s="186"/>
    </row>
    <row r="117" spans="1:16" s="11" customFormat="1" ht="15" customHeight="1">
      <c r="A117" s="102" t="s">
        <v>200</v>
      </c>
      <c r="B117" s="102" t="s">
        <v>274</v>
      </c>
      <c r="C117" s="117" t="s">
        <v>54</v>
      </c>
      <c r="D117" s="103">
        <v>40660</v>
      </c>
      <c r="E117" s="102">
        <v>9230</v>
      </c>
      <c r="F117" s="111">
        <v>0.65</v>
      </c>
      <c r="G117" s="127">
        <f t="shared" si="16"/>
        <v>5999.5</v>
      </c>
      <c r="H117" s="7"/>
      <c r="I117" s="103">
        <v>40689</v>
      </c>
      <c r="J117" s="111">
        <v>0.60709999999999997</v>
      </c>
      <c r="K117" s="132">
        <f t="shared" si="13"/>
        <v>5603.5329999999994</v>
      </c>
      <c r="L117" s="163">
        <f t="shared" si="17"/>
        <v>-395.96700000000055</v>
      </c>
      <c r="M117" s="163">
        <v>1</v>
      </c>
      <c r="N117" s="163">
        <f t="shared" si="15"/>
        <v>-395.96700000000055</v>
      </c>
      <c r="P117" s="186"/>
    </row>
    <row r="118" spans="1:16" s="26" customFormat="1" ht="15" customHeight="1">
      <c r="A118" s="118" t="s">
        <v>275</v>
      </c>
      <c r="B118" s="118" t="s">
        <v>276</v>
      </c>
      <c r="C118" s="119" t="s">
        <v>79</v>
      </c>
      <c r="D118" s="120">
        <v>40675</v>
      </c>
      <c r="E118" s="118">
        <v>2174</v>
      </c>
      <c r="F118" s="128">
        <v>2.2999999999999998</v>
      </c>
      <c r="G118" s="129">
        <f t="shared" si="16"/>
        <v>5000.2</v>
      </c>
      <c r="H118" s="33"/>
      <c r="I118" s="120">
        <v>40689</v>
      </c>
      <c r="J118" s="128">
        <v>2.4750000000000001</v>
      </c>
      <c r="K118" s="133">
        <f>SUM(E118*J118)</f>
        <v>5380.6500000000005</v>
      </c>
      <c r="L118" s="164">
        <f>SUM(G118-K118)</f>
        <v>-380.45000000000073</v>
      </c>
      <c r="M118" s="163">
        <v>1</v>
      </c>
      <c r="N118" s="163">
        <f t="shared" si="15"/>
        <v>-380.45000000000073</v>
      </c>
      <c r="P118" s="187"/>
    </row>
    <row r="119" spans="1:16" s="11" customFormat="1" ht="15" customHeight="1">
      <c r="A119" s="102" t="s">
        <v>277</v>
      </c>
      <c r="B119" s="102" t="s">
        <v>6</v>
      </c>
      <c r="C119" s="117" t="s">
        <v>54</v>
      </c>
      <c r="D119" s="103">
        <v>40667</v>
      </c>
      <c r="E119" s="102">
        <v>471</v>
      </c>
      <c r="F119" s="111">
        <v>31.85</v>
      </c>
      <c r="G119" s="127">
        <f t="shared" si="16"/>
        <v>15001.35</v>
      </c>
      <c r="H119" s="7"/>
      <c r="I119" s="111"/>
      <c r="J119" s="111">
        <v>32.549999999999997</v>
      </c>
      <c r="K119" s="132">
        <f t="shared" si="13"/>
        <v>15331.05</v>
      </c>
      <c r="L119" s="163">
        <f>SUM(K119-G119)</f>
        <v>329.69999999999891</v>
      </c>
      <c r="M119" s="163">
        <v>1</v>
      </c>
      <c r="N119" s="163">
        <f t="shared" si="15"/>
        <v>329.69999999999891</v>
      </c>
      <c r="P119" s="186"/>
    </row>
    <row r="120" spans="1:16" s="13" customFormat="1" ht="15" customHeight="1">
      <c r="A120" s="118" t="s">
        <v>239</v>
      </c>
      <c r="B120" s="118" t="s">
        <v>278</v>
      </c>
      <c r="C120" s="119" t="s">
        <v>79</v>
      </c>
      <c r="D120" s="120">
        <v>40676</v>
      </c>
      <c r="E120" s="118">
        <v>7067</v>
      </c>
      <c r="F120" s="128">
        <v>1.415</v>
      </c>
      <c r="G120" s="129">
        <f t="shared" si="16"/>
        <v>9999.8050000000003</v>
      </c>
      <c r="H120" s="33"/>
      <c r="I120" s="128"/>
      <c r="J120" s="128">
        <v>1.4790000000000001</v>
      </c>
      <c r="K120" s="133">
        <f>SUM(E120*J120)</f>
        <v>10452.093000000001</v>
      </c>
      <c r="L120" s="164">
        <f>SUM(G120-K120)</f>
        <v>-452.28800000000047</v>
      </c>
      <c r="M120" s="163">
        <v>1</v>
      </c>
      <c r="N120" s="163">
        <f t="shared" si="15"/>
        <v>-452.28800000000047</v>
      </c>
      <c r="O120" s="29"/>
      <c r="P120" s="187"/>
    </row>
    <row r="121" spans="1:16" ht="15" customHeight="1">
      <c r="A121" s="102" t="s">
        <v>172</v>
      </c>
      <c r="B121" s="102" t="s">
        <v>227</v>
      </c>
      <c r="C121" s="4" t="s">
        <v>54</v>
      </c>
      <c r="D121" s="103">
        <v>40694</v>
      </c>
      <c r="E121" s="102">
        <v>1033</v>
      </c>
      <c r="F121" s="111">
        <v>9.68</v>
      </c>
      <c r="G121" s="127">
        <f t="shared" si="16"/>
        <v>9999.44</v>
      </c>
      <c r="H121" s="7"/>
      <c r="I121" s="111"/>
      <c r="J121" s="111">
        <v>9.0500000000000007</v>
      </c>
      <c r="K121" s="132">
        <f t="shared" si="13"/>
        <v>9348.6500000000015</v>
      </c>
      <c r="L121" s="163">
        <f>SUM(K121-G121)</f>
        <v>-650.78999999999905</v>
      </c>
      <c r="M121" s="163">
        <v>1</v>
      </c>
      <c r="N121" s="163">
        <f t="shared" si="15"/>
        <v>-650.78999999999905</v>
      </c>
      <c r="O121" s="29"/>
    </row>
    <row r="122" spans="1:16" ht="15" customHeight="1">
      <c r="A122" s="102" t="s">
        <v>279</v>
      </c>
      <c r="B122" s="102" t="s">
        <v>280</v>
      </c>
      <c r="C122" s="117" t="s">
        <v>54</v>
      </c>
      <c r="D122" s="103">
        <v>40640</v>
      </c>
      <c r="E122" s="102">
        <v>30950</v>
      </c>
      <c r="F122" s="111">
        <v>0.48499999999999999</v>
      </c>
      <c r="G122" s="127">
        <f t="shared" si="16"/>
        <v>15010.75</v>
      </c>
      <c r="H122" s="7"/>
      <c r="I122" s="111"/>
      <c r="J122" s="111">
        <v>0.45</v>
      </c>
      <c r="K122" s="132">
        <f t="shared" si="13"/>
        <v>13927.5</v>
      </c>
      <c r="L122" s="163">
        <f>SUM(K122-G122)</f>
        <v>-1083.25</v>
      </c>
      <c r="M122" s="163">
        <v>1</v>
      </c>
      <c r="N122" s="163">
        <f t="shared" si="15"/>
        <v>-1083.25</v>
      </c>
      <c r="O122" s="29"/>
    </row>
    <row r="123" spans="1:16" ht="15" customHeight="1">
      <c r="A123" s="102" t="s">
        <v>279</v>
      </c>
      <c r="B123" s="102" t="s">
        <v>280</v>
      </c>
      <c r="C123" s="117" t="s">
        <v>54</v>
      </c>
      <c r="D123" s="103">
        <v>40681</v>
      </c>
      <c r="E123" s="102">
        <v>20618</v>
      </c>
      <c r="F123" s="111">
        <v>0.48499999999999999</v>
      </c>
      <c r="G123" s="127">
        <f t="shared" si="16"/>
        <v>9999.73</v>
      </c>
      <c r="H123" s="7"/>
      <c r="I123" s="111"/>
      <c r="J123" s="111">
        <v>0.45</v>
      </c>
      <c r="K123" s="132">
        <f t="shared" si="13"/>
        <v>9278.1</v>
      </c>
      <c r="L123" s="163">
        <f>SUM(K123-G123)</f>
        <v>-721.6299999999992</v>
      </c>
      <c r="M123" s="163">
        <v>1</v>
      </c>
      <c r="N123" s="163">
        <f t="shared" si="15"/>
        <v>-721.6299999999992</v>
      </c>
      <c r="O123" s="29"/>
    </row>
    <row r="124" spans="1:16" ht="15" customHeight="1">
      <c r="A124" s="102" t="s">
        <v>281</v>
      </c>
      <c r="B124" s="102" t="s">
        <v>229</v>
      </c>
      <c r="C124" s="117" t="s">
        <v>54</v>
      </c>
      <c r="D124" s="103">
        <v>40682</v>
      </c>
      <c r="E124" s="102">
        <v>2747</v>
      </c>
      <c r="F124" s="111">
        <v>3.64</v>
      </c>
      <c r="G124" s="127">
        <f t="shared" si="16"/>
        <v>9999.08</v>
      </c>
      <c r="H124" s="7"/>
      <c r="I124" s="111"/>
      <c r="J124" s="111">
        <v>3.59</v>
      </c>
      <c r="K124" s="132">
        <f t="shared" si="13"/>
        <v>9861.73</v>
      </c>
      <c r="L124" s="163">
        <f>SUM(K124-G124)</f>
        <v>-137.35000000000036</v>
      </c>
      <c r="M124" s="163">
        <v>1</v>
      </c>
      <c r="N124" s="163">
        <f t="shared" si="15"/>
        <v>-137.35000000000036</v>
      </c>
      <c r="O124" s="29"/>
    </row>
    <row r="125" spans="1:16" s="13" customFormat="1" ht="15" customHeight="1">
      <c r="A125" s="118" t="s">
        <v>282</v>
      </c>
      <c r="B125" s="118" t="s">
        <v>283</v>
      </c>
      <c r="C125" s="119" t="s">
        <v>79</v>
      </c>
      <c r="D125" s="120">
        <v>40679</v>
      </c>
      <c r="E125" s="118">
        <v>7042</v>
      </c>
      <c r="F125" s="128">
        <v>1.42</v>
      </c>
      <c r="G125" s="129">
        <f t="shared" si="16"/>
        <v>9999.64</v>
      </c>
      <c r="H125" s="33"/>
      <c r="I125" s="128"/>
      <c r="J125" s="128">
        <v>1.4850000000000001</v>
      </c>
      <c r="K125" s="133">
        <f t="shared" ref="K125:K131" si="18">SUM(E125*J125)</f>
        <v>10457.370000000001</v>
      </c>
      <c r="L125" s="164">
        <f>SUM(G125-K125)</f>
        <v>-457.73000000000138</v>
      </c>
      <c r="M125" s="163">
        <v>1</v>
      </c>
      <c r="N125" s="163">
        <f t="shared" si="15"/>
        <v>-457.73000000000138</v>
      </c>
      <c r="O125" s="29"/>
      <c r="P125" s="187"/>
    </row>
    <row r="126" spans="1:16" s="13" customFormat="1" ht="15" customHeight="1">
      <c r="A126" s="118" t="s">
        <v>12</v>
      </c>
      <c r="B126" s="118" t="s">
        <v>13</v>
      </c>
      <c r="C126" s="119" t="s">
        <v>79</v>
      </c>
      <c r="D126" s="120">
        <v>40687</v>
      </c>
      <c r="E126" s="118">
        <v>10362</v>
      </c>
      <c r="F126" s="128">
        <v>0.96499999999999997</v>
      </c>
      <c r="G126" s="129">
        <f t="shared" si="16"/>
        <v>9999.33</v>
      </c>
      <c r="H126" s="33"/>
      <c r="I126" s="128"/>
      <c r="J126" s="128">
        <v>1.05</v>
      </c>
      <c r="K126" s="133">
        <f t="shared" si="18"/>
        <v>10880.1</v>
      </c>
      <c r="L126" s="164">
        <f>SUM(G126-K126)</f>
        <v>-880.77000000000044</v>
      </c>
      <c r="M126" s="163">
        <v>1</v>
      </c>
      <c r="N126" s="163">
        <f t="shared" si="15"/>
        <v>-880.77000000000044</v>
      </c>
      <c r="O126" s="29"/>
      <c r="P126" s="187"/>
    </row>
    <row r="127" spans="1:16" ht="15" customHeight="1">
      <c r="A127" s="102" t="s">
        <v>284</v>
      </c>
      <c r="B127" s="102" t="s">
        <v>11</v>
      </c>
      <c r="C127" s="117" t="s">
        <v>54</v>
      </c>
      <c r="D127" s="103">
        <v>40653</v>
      </c>
      <c r="E127" s="102">
        <v>1558</v>
      </c>
      <c r="F127" s="111">
        <v>7.7</v>
      </c>
      <c r="G127" s="127">
        <f t="shared" si="16"/>
        <v>11996.6</v>
      </c>
      <c r="H127" s="7"/>
      <c r="I127" s="111"/>
      <c r="J127" s="111">
        <v>3.63</v>
      </c>
      <c r="K127" s="132">
        <f t="shared" si="18"/>
        <v>5655.54</v>
      </c>
      <c r="L127" s="163">
        <f>SUM(K127-G127)</f>
        <v>-6341.06</v>
      </c>
      <c r="M127" s="163">
        <v>1</v>
      </c>
      <c r="N127" s="163">
        <f t="shared" si="15"/>
        <v>-6341.06</v>
      </c>
      <c r="O127" s="29"/>
    </row>
    <row r="128" spans="1:16" ht="15" customHeight="1">
      <c r="A128" s="102" t="s">
        <v>285</v>
      </c>
      <c r="B128" s="102" t="s">
        <v>286</v>
      </c>
      <c r="C128" s="117"/>
      <c r="D128" s="103">
        <v>40653</v>
      </c>
      <c r="E128" s="102">
        <v>1558</v>
      </c>
      <c r="F128" s="111">
        <v>0</v>
      </c>
      <c r="G128" s="127">
        <f t="shared" si="16"/>
        <v>0</v>
      </c>
      <c r="H128" s="7"/>
      <c r="I128" s="103">
        <v>40717</v>
      </c>
      <c r="J128" s="111">
        <v>4.2</v>
      </c>
      <c r="K128" s="132">
        <f t="shared" si="18"/>
        <v>6543.6</v>
      </c>
      <c r="L128" s="163">
        <f>SUM(K128-G128)</f>
        <v>6543.6</v>
      </c>
      <c r="M128" s="163">
        <v>1</v>
      </c>
      <c r="N128" s="163">
        <f t="shared" si="15"/>
        <v>6543.6</v>
      </c>
      <c r="O128" s="29"/>
    </row>
    <row r="129" spans="1:16" s="13" customFormat="1" ht="15" customHeight="1">
      <c r="A129" s="118" t="s">
        <v>287</v>
      </c>
      <c r="B129" s="118" t="s">
        <v>288</v>
      </c>
      <c r="C129" s="119" t="s">
        <v>79</v>
      </c>
      <c r="D129" s="120">
        <v>40701</v>
      </c>
      <c r="E129" s="118">
        <v>4184</v>
      </c>
      <c r="F129" s="128">
        <v>2.39</v>
      </c>
      <c r="G129" s="129">
        <f t="shared" si="16"/>
        <v>9999.76</v>
      </c>
      <c r="H129" s="33"/>
      <c r="I129" s="120">
        <v>40723</v>
      </c>
      <c r="J129" s="128">
        <v>2.7349999999999999</v>
      </c>
      <c r="K129" s="133">
        <f t="shared" si="18"/>
        <v>11443.24</v>
      </c>
      <c r="L129" s="164">
        <f>SUM(G129-K129)</f>
        <v>-1443.4799999999996</v>
      </c>
      <c r="M129" s="163">
        <v>1</v>
      </c>
      <c r="N129" s="163">
        <f t="shared" si="15"/>
        <v>-1443.4799999999996</v>
      </c>
      <c r="O129" s="29"/>
      <c r="P129" s="187"/>
    </row>
    <row r="130" spans="1:16" s="13" customFormat="1" ht="15" customHeight="1">
      <c r="A130" s="118" t="s">
        <v>289</v>
      </c>
      <c r="B130" s="118" t="s">
        <v>290</v>
      </c>
      <c r="C130" s="119" t="s">
        <v>79</v>
      </c>
      <c r="D130" s="120">
        <v>40714</v>
      </c>
      <c r="E130" s="118">
        <v>998</v>
      </c>
      <c r="F130" s="128">
        <v>10.02</v>
      </c>
      <c r="G130" s="129">
        <f t="shared" si="16"/>
        <v>9999.9599999999991</v>
      </c>
      <c r="H130" s="33"/>
      <c r="I130" s="120">
        <v>40725</v>
      </c>
      <c r="J130" s="128">
        <v>11.07</v>
      </c>
      <c r="K130" s="133">
        <f t="shared" si="18"/>
        <v>11047.86</v>
      </c>
      <c r="L130" s="164">
        <f>SUM(G130-K130)</f>
        <v>-1047.9000000000015</v>
      </c>
      <c r="M130" s="163">
        <v>1</v>
      </c>
      <c r="N130" s="163">
        <f t="shared" si="15"/>
        <v>-1047.9000000000015</v>
      </c>
      <c r="O130" s="29"/>
      <c r="P130" s="187"/>
    </row>
    <row r="131" spans="1:16" ht="15" customHeight="1">
      <c r="A131" s="102" t="s">
        <v>291</v>
      </c>
      <c r="B131" s="102" t="s">
        <v>292</v>
      </c>
      <c r="C131" s="117" t="s">
        <v>54</v>
      </c>
      <c r="D131" s="103">
        <v>40623</v>
      </c>
      <c r="E131" s="102">
        <v>15900</v>
      </c>
      <c r="F131" s="111">
        <v>0.71</v>
      </c>
      <c r="G131" s="127">
        <f t="shared" si="16"/>
        <v>11289</v>
      </c>
      <c r="H131" s="7"/>
      <c r="I131" s="103">
        <v>40725</v>
      </c>
      <c r="J131" s="111">
        <v>0.69210000000000005</v>
      </c>
      <c r="K131" s="132">
        <f t="shared" si="18"/>
        <v>11004.390000000001</v>
      </c>
      <c r="L131" s="163">
        <f>SUM(K131-G131)</f>
        <v>-284.60999999999876</v>
      </c>
      <c r="M131" s="163">
        <v>1</v>
      </c>
      <c r="N131" s="163">
        <f t="shared" si="15"/>
        <v>-284.60999999999876</v>
      </c>
      <c r="O131" s="29"/>
    </row>
    <row r="132" spans="1:16" s="13" customFormat="1" ht="15" customHeight="1">
      <c r="A132" s="118" t="s">
        <v>293</v>
      </c>
      <c r="B132" s="118" t="s">
        <v>294</v>
      </c>
      <c r="C132" s="119" t="s">
        <v>79</v>
      </c>
      <c r="D132" s="120">
        <v>40714</v>
      </c>
      <c r="E132" s="118">
        <v>514</v>
      </c>
      <c r="F132" s="128">
        <v>19.43</v>
      </c>
      <c r="G132" s="129">
        <f t="shared" si="16"/>
        <v>9987.02</v>
      </c>
      <c r="H132" s="33"/>
      <c r="I132" s="120">
        <v>40725</v>
      </c>
      <c r="J132" s="128">
        <v>22.01</v>
      </c>
      <c r="K132" s="133">
        <f t="shared" ref="K132:K138" si="19">SUM(E132*J132)</f>
        <v>11313.140000000001</v>
      </c>
      <c r="L132" s="164">
        <f t="shared" ref="L132:L138" si="20">SUM(G132-K132)</f>
        <v>-1326.1200000000008</v>
      </c>
      <c r="M132" s="163">
        <v>1</v>
      </c>
      <c r="N132" s="163">
        <f t="shared" si="15"/>
        <v>-1326.1200000000008</v>
      </c>
      <c r="O132" s="29"/>
      <c r="P132" s="187"/>
    </row>
    <row r="133" spans="1:16" s="13" customFormat="1" ht="15" customHeight="1">
      <c r="A133" s="118" t="s">
        <v>223</v>
      </c>
      <c r="B133" s="118" t="s">
        <v>223</v>
      </c>
      <c r="C133" s="119" t="s">
        <v>79</v>
      </c>
      <c r="D133" s="120">
        <v>40644</v>
      </c>
      <c r="E133" s="118">
        <v>4559</v>
      </c>
      <c r="F133" s="128">
        <v>3.22</v>
      </c>
      <c r="G133" s="129">
        <f t="shared" si="16"/>
        <v>14679.980000000001</v>
      </c>
      <c r="H133" s="33"/>
      <c r="I133" s="120">
        <v>40728</v>
      </c>
      <c r="J133" s="128">
        <v>2.931</v>
      </c>
      <c r="K133" s="133">
        <f t="shared" si="19"/>
        <v>13362.429</v>
      </c>
      <c r="L133" s="163">
        <f t="shared" si="20"/>
        <v>1317.5510000000013</v>
      </c>
      <c r="M133" s="163">
        <v>1</v>
      </c>
      <c r="N133" s="163">
        <f t="shared" si="15"/>
        <v>1317.5510000000013</v>
      </c>
      <c r="O133" s="29"/>
      <c r="P133" s="187"/>
    </row>
    <row r="134" spans="1:16" s="13" customFormat="1" ht="15" customHeight="1">
      <c r="A134" s="118" t="s">
        <v>295</v>
      </c>
      <c r="B134" s="118" t="s">
        <v>213</v>
      </c>
      <c r="C134" s="119" t="s">
        <v>79</v>
      </c>
      <c r="D134" s="120">
        <v>40667</v>
      </c>
      <c r="E134" s="118">
        <v>3456</v>
      </c>
      <c r="F134" s="128">
        <v>4.34</v>
      </c>
      <c r="G134" s="129">
        <f t="shared" si="16"/>
        <v>14999.039999999999</v>
      </c>
      <c r="H134" s="33"/>
      <c r="I134" s="120">
        <v>40728</v>
      </c>
      <c r="J134" s="128">
        <v>4.2249999999999996</v>
      </c>
      <c r="K134" s="133">
        <f t="shared" si="19"/>
        <v>14601.599999999999</v>
      </c>
      <c r="L134" s="163">
        <f t="shared" si="20"/>
        <v>397.44000000000051</v>
      </c>
      <c r="M134" s="163">
        <v>1</v>
      </c>
      <c r="N134" s="163">
        <f t="shared" si="15"/>
        <v>397.44000000000051</v>
      </c>
      <c r="O134" s="29"/>
      <c r="P134" s="187"/>
    </row>
    <row r="135" spans="1:16" s="13" customFormat="1" ht="15" customHeight="1">
      <c r="A135" s="118" t="s">
        <v>296</v>
      </c>
      <c r="B135" s="118" t="s">
        <v>152</v>
      </c>
      <c r="C135" s="119" t="s">
        <v>79</v>
      </c>
      <c r="D135" s="120">
        <v>40671</v>
      </c>
      <c r="E135" s="118">
        <v>1085</v>
      </c>
      <c r="F135" s="128">
        <v>9.2100000000000009</v>
      </c>
      <c r="G135" s="129">
        <f t="shared" si="16"/>
        <v>9992.85</v>
      </c>
      <c r="H135" s="33"/>
      <c r="I135" s="120">
        <v>40730</v>
      </c>
      <c r="J135" s="128">
        <v>8.3279999999999994</v>
      </c>
      <c r="K135" s="133">
        <f t="shared" si="19"/>
        <v>9035.8799999999992</v>
      </c>
      <c r="L135" s="163">
        <f t="shared" si="20"/>
        <v>956.97000000000116</v>
      </c>
      <c r="M135" s="163">
        <v>1</v>
      </c>
      <c r="N135" s="163">
        <f t="shared" si="15"/>
        <v>956.97000000000116</v>
      </c>
      <c r="O135" s="29"/>
      <c r="P135" s="187"/>
    </row>
    <row r="136" spans="1:16" s="13" customFormat="1" ht="15" customHeight="1">
      <c r="A136" s="118" t="s">
        <v>297</v>
      </c>
      <c r="B136" s="118" t="s">
        <v>298</v>
      </c>
      <c r="C136" s="119" t="s">
        <v>79</v>
      </c>
      <c r="D136" s="120">
        <v>40665</v>
      </c>
      <c r="E136" s="118">
        <v>9009</v>
      </c>
      <c r="F136" s="128">
        <v>1.665</v>
      </c>
      <c r="G136" s="129">
        <f t="shared" si="16"/>
        <v>14999.985000000001</v>
      </c>
      <c r="H136" s="33"/>
      <c r="I136" s="120">
        <v>40731</v>
      </c>
      <c r="J136" s="128">
        <v>1.3440000000000001</v>
      </c>
      <c r="K136" s="133">
        <f t="shared" si="19"/>
        <v>12108.096000000001</v>
      </c>
      <c r="L136" s="163">
        <f t="shared" si="20"/>
        <v>2891.8889999999992</v>
      </c>
      <c r="M136" s="163">
        <v>1</v>
      </c>
      <c r="N136" s="163">
        <f t="shared" si="15"/>
        <v>2891.8889999999992</v>
      </c>
      <c r="O136" s="29"/>
      <c r="P136" s="187"/>
    </row>
    <row r="137" spans="1:16" s="13" customFormat="1" ht="15" customHeight="1">
      <c r="A137" s="118" t="s">
        <v>299</v>
      </c>
      <c r="B137" s="118" t="s">
        <v>300</v>
      </c>
      <c r="C137" s="119" t="s">
        <v>79</v>
      </c>
      <c r="D137" s="120">
        <v>40714</v>
      </c>
      <c r="E137" s="118">
        <v>681</v>
      </c>
      <c r="F137" s="128">
        <v>14.67</v>
      </c>
      <c r="G137" s="129">
        <f t="shared" si="16"/>
        <v>9990.27</v>
      </c>
      <c r="H137" s="33"/>
      <c r="I137" s="120">
        <v>40732</v>
      </c>
      <c r="J137" s="128">
        <v>16.57</v>
      </c>
      <c r="K137" s="133">
        <f t="shared" si="19"/>
        <v>11284.17</v>
      </c>
      <c r="L137" s="164">
        <f t="shared" si="20"/>
        <v>-1293.8999999999996</v>
      </c>
      <c r="M137" s="163">
        <v>1</v>
      </c>
      <c r="N137" s="163">
        <f t="shared" si="15"/>
        <v>-1293.8999999999996</v>
      </c>
      <c r="O137" s="29"/>
      <c r="P137" s="187"/>
    </row>
    <row r="138" spans="1:16" s="13" customFormat="1" ht="15" customHeight="1">
      <c r="A138" s="118" t="s">
        <v>301</v>
      </c>
      <c r="B138" s="118" t="s">
        <v>302</v>
      </c>
      <c r="C138" s="119" t="s">
        <v>79</v>
      </c>
      <c r="D138" s="120">
        <v>40679</v>
      </c>
      <c r="E138" s="118">
        <v>1524</v>
      </c>
      <c r="F138" s="128">
        <v>6.56</v>
      </c>
      <c r="G138" s="129">
        <f t="shared" si="16"/>
        <v>9997.4399999999987</v>
      </c>
      <c r="H138" s="33"/>
      <c r="I138" s="120">
        <v>40737</v>
      </c>
      <c r="J138" s="128">
        <v>6.835</v>
      </c>
      <c r="K138" s="133">
        <f t="shared" si="19"/>
        <v>10416.539999999999</v>
      </c>
      <c r="L138" s="164">
        <f t="shared" si="20"/>
        <v>-419.10000000000036</v>
      </c>
      <c r="M138" s="163">
        <v>1</v>
      </c>
      <c r="N138" s="163">
        <f t="shared" si="15"/>
        <v>-419.10000000000036</v>
      </c>
      <c r="O138" s="29"/>
      <c r="P138" s="187"/>
    </row>
    <row r="139" spans="1:16" ht="15" customHeight="1">
      <c r="A139" s="102" t="s">
        <v>303</v>
      </c>
      <c r="B139" s="102" t="s">
        <v>304</v>
      </c>
      <c r="C139" s="117" t="s">
        <v>54</v>
      </c>
      <c r="D139" s="103">
        <v>40661</v>
      </c>
      <c r="E139" s="102">
        <v>1470</v>
      </c>
      <c r="F139" s="111">
        <v>8.17</v>
      </c>
      <c r="G139" s="127">
        <f t="shared" si="16"/>
        <v>12009.9</v>
      </c>
      <c r="H139" s="7"/>
      <c r="I139" s="103">
        <v>40737</v>
      </c>
      <c r="J139" s="111">
        <v>7.8390000000000004</v>
      </c>
      <c r="K139" s="132">
        <f t="shared" ref="K139:K146" si="21">SUM(E139*J139)</f>
        <v>11523.33</v>
      </c>
      <c r="L139" s="163">
        <f>SUM(K139-G139)</f>
        <v>-486.56999999999971</v>
      </c>
      <c r="M139" s="163">
        <v>1</v>
      </c>
      <c r="N139" s="163">
        <f t="shared" si="15"/>
        <v>-486.56999999999971</v>
      </c>
      <c r="O139" s="29"/>
    </row>
    <row r="140" spans="1:16" ht="15" customHeight="1">
      <c r="A140" s="102" t="s">
        <v>303</v>
      </c>
      <c r="B140" s="102" t="s">
        <v>304</v>
      </c>
      <c r="C140" s="117" t="s">
        <v>54</v>
      </c>
      <c r="D140" s="103">
        <v>40682</v>
      </c>
      <c r="E140" s="102">
        <v>1150</v>
      </c>
      <c r="F140" s="111">
        <v>8.39</v>
      </c>
      <c r="G140" s="127">
        <f t="shared" si="16"/>
        <v>9648.5</v>
      </c>
      <c r="H140" s="7"/>
      <c r="I140" s="103">
        <v>40739</v>
      </c>
      <c r="J140" s="111">
        <v>7.8390000000000004</v>
      </c>
      <c r="K140" s="132">
        <f t="shared" si="21"/>
        <v>9014.85</v>
      </c>
      <c r="L140" s="163">
        <f>SUM(K140-G140)</f>
        <v>-633.64999999999964</v>
      </c>
      <c r="M140" s="163">
        <v>1</v>
      </c>
      <c r="N140" s="163">
        <f t="shared" si="15"/>
        <v>-633.64999999999964</v>
      </c>
      <c r="O140" s="29"/>
    </row>
    <row r="141" spans="1:16" s="13" customFormat="1" ht="15" customHeight="1">
      <c r="A141" s="118" t="s">
        <v>305</v>
      </c>
      <c r="B141" s="118" t="s">
        <v>306</v>
      </c>
      <c r="C141" s="119" t="s">
        <v>79</v>
      </c>
      <c r="D141" s="120">
        <v>40714</v>
      </c>
      <c r="E141" s="118">
        <v>429</v>
      </c>
      <c r="F141" s="128">
        <v>23.28</v>
      </c>
      <c r="G141" s="129">
        <f t="shared" si="16"/>
        <v>9987.1200000000008</v>
      </c>
      <c r="H141" s="33"/>
      <c r="I141" s="120">
        <v>40743</v>
      </c>
      <c r="J141" s="128">
        <v>25.67</v>
      </c>
      <c r="K141" s="133">
        <f t="shared" si="21"/>
        <v>11012.43</v>
      </c>
      <c r="L141" s="164">
        <f>SUM(G141-K141)</f>
        <v>-1025.3099999999995</v>
      </c>
      <c r="M141" s="163">
        <v>1</v>
      </c>
      <c r="N141" s="163">
        <f t="shared" si="15"/>
        <v>-1025.3099999999995</v>
      </c>
      <c r="O141" s="29"/>
      <c r="P141" s="187"/>
    </row>
    <row r="142" spans="1:16" ht="15" customHeight="1">
      <c r="A142" s="102" t="s">
        <v>307</v>
      </c>
      <c r="B142" s="102" t="s">
        <v>308</v>
      </c>
      <c r="C142" s="117" t="s">
        <v>54</v>
      </c>
      <c r="D142" s="103">
        <v>40676</v>
      </c>
      <c r="E142" s="102">
        <v>10869</v>
      </c>
      <c r="F142" s="111">
        <v>0.92</v>
      </c>
      <c r="G142" s="127">
        <f t="shared" si="16"/>
        <v>9999.48</v>
      </c>
      <c r="H142" s="7"/>
      <c r="I142" s="103">
        <v>40744</v>
      </c>
      <c r="J142" s="111">
        <v>0.91320000000000001</v>
      </c>
      <c r="K142" s="132">
        <f t="shared" si="21"/>
        <v>9925.5707999999995</v>
      </c>
      <c r="L142" s="163">
        <f>SUM(K142-G142)</f>
        <v>-73.909200000000055</v>
      </c>
      <c r="M142" s="163">
        <v>1</v>
      </c>
      <c r="N142" s="163">
        <f t="shared" si="15"/>
        <v>-73.909200000000055</v>
      </c>
      <c r="O142" s="29"/>
    </row>
    <row r="143" spans="1:16" s="13" customFormat="1" ht="15" customHeight="1">
      <c r="A143" s="118" t="s">
        <v>309</v>
      </c>
      <c r="B143" s="118" t="s">
        <v>310</v>
      </c>
      <c r="C143" s="119" t="s">
        <v>79</v>
      </c>
      <c r="D143" s="120">
        <v>40616</v>
      </c>
      <c r="E143" s="118">
        <v>1590</v>
      </c>
      <c r="F143" s="128">
        <v>9.3930000000000007</v>
      </c>
      <c r="G143" s="129">
        <f t="shared" ref="G143:G174" si="22">SUM(E143*F143)</f>
        <v>14934.87</v>
      </c>
      <c r="H143" s="33"/>
      <c r="I143" s="120">
        <v>22.07</v>
      </c>
      <c r="J143" s="128">
        <v>4.383</v>
      </c>
      <c r="K143" s="133">
        <f t="shared" si="21"/>
        <v>6968.97</v>
      </c>
      <c r="L143" s="163">
        <f>SUM(G143-K143)</f>
        <v>7965.9000000000005</v>
      </c>
      <c r="M143" s="163">
        <v>1</v>
      </c>
      <c r="N143" s="163">
        <f t="shared" si="15"/>
        <v>7965.9000000000005</v>
      </c>
      <c r="O143" s="29"/>
      <c r="P143" s="187"/>
    </row>
    <row r="144" spans="1:16" s="13" customFormat="1" ht="15" customHeight="1">
      <c r="A144" s="118" t="s">
        <v>311</v>
      </c>
      <c r="B144" s="118" t="s">
        <v>312</v>
      </c>
      <c r="C144" s="119" t="s">
        <v>79</v>
      </c>
      <c r="D144" s="120">
        <v>40647</v>
      </c>
      <c r="E144" s="118">
        <v>1547</v>
      </c>
      <c r="F144" s="128">
        <v>24.2</v>
      </c>
      <c r="G144" s="129">
        <f t="shared" si="22"/>
        <v>37437.4</v>
      </c>
      <c r="H144" s="33"/>
      <c r="I144" s="120">
        <v>40750</v>
      </c>
      <c r="J144" s="128">
        <v>21.93</v>
      </c>
      <c r="K144" s="133">
        <f t="shared" si="21"/>
        <v>33925.71</v>
      </c>
      <c r="L144" s="163">
        <f>SUM(G144-K144)</f>
        <v>3511.6900000000023</v>
      </c>
      <c r="M144" s="163">
        <v>1</v>
      </c>
      <c r="N144" s="163">
        <f t="shared" si="15"/>
        <v>3511.6900000000023</v>
      </c>
      <c r="O144" s="29"/>
      <c r="P144" s="187"/>
    </row>
    <row r="145" spans="1:16" s="13" customFormat="1" ht="15" customHeight="1">
      <c r="A145" s="118" t="s">
        <v>140</v>
      </c>
      <c r="B145" s="118" t="s">
        <v>207</v>
      </c>
      <c r="C145" s="119" t="s">
        <v>79</v>
      </c>
      <c r="D145" s="120">
        <v>40700</v>
      </c>
      <c r="E145" s="118">
        <v>5000</v>
      </c>
      <c r="F145" s="128">
        <v>2</v>
      </c>
      <c r="G145" s="129">
        <f t="shared" si="22"/>
        <v>10000</v>
      </c>
      <c r="H145" s="33"/>
      <c r="I145" s="120">
        <v>40750</v>
      </c>
      <c r="J145" s="128">
        <v>2.1219999999999999</v>
      </c>
      <c r="K145" s="133">
        <f t="shared" si="21"/>
        <v>10610</v>
      </c>
      <c r="L145" s="164">
        <f>SUM(G145-K145)</f>
        <v>-610</v>
      </c>
      <c r="M145" s="163">
        <v>1</v>
      </c>
      <c r="N145" s="163">
        <f t="shared" si="15"/>
        <v>-610</v>
      </c>
      <c r="O145" s="29"/>
      <c r="P145" s="187"/>
    </row>
    <row r="146" spans="1:16" ht="15" customHeight="1">
      <c r="A146" s="102" t="s">
        <v>148</v>
      </c>
      <c r="B146" s="102" t="s">
        <v>313</v>
      </c>
      <c r="C146" s="117" t="s">
        <v>54</v>
      </c>
      <c r="D146" s="103">
        <v>40694</v>
      </c>
      <c r="E146" s="102">
        <v>3215</v>
      </c>
      <c r="F146" s="111">
        <v>3.11</v>
      </c>
      <c r="G146" s="127">
        <f t="shared" si="22"/>
        <v>9998.65</v>
      </c>
      <c r="H146" s="7"/>
      <c r="I146" s="103">
        <v>40780</v>
      </c>
      <c r="J146" s="111">
        <v>2.7839999999999998</v>
      </c>
      <c r="K146" s="132">
        <f t="shared" si="21"/>
        <v>8950.56</v>
      </c>
      <c r="L146" s="163">
        <f>SUM(K146-G146)</f>
        <v>-1048.0900000000001</v>
      </c>
      <c r="M146" s="163">
        <v>1</v>
      </c>
      <c r="N146" s="163">
        <f t="shared" si="15"/>
        <v>-1048.0900000000001</v>
      </c>
      <c r="O146" s="29"/>
    </row>
    <row r="147" spans="1:16" s="13" customFormat="1" ht="15" customHeight="1">
      <c r="A147" s="118" t="s">
        <v>230</v>
      </c>
      <c r="B147" s="118" t="s">
        <v>230</v>
      </c>
      <c r="C147" s="119" t="s">
        <v>79</v>
      </c>
      <c r="D147" s="120">
        <v>40714</v>
      </c>
      <c r="E147" s="118">
        <v>2105</v>
      </c>
      <c r="F147" s="128">
        <v>4.75</v>
      </c>
      <c r="G147" s="129">
        <f t="shared" si="22"/>
        <v>9998.75</v>
      </c>
      <c r="H147" s="33"/>
      <c r="I147" s="120">
        <v>40786</v>
      </c>
      <c r="J147" s="128">
        <v>4.32</v>
      </c>
      <c r="K147" s="133">
        <f t="shared" ref="K147:K152" si="23">SUM(E147*J147)</f>
        <v>9093.6</v>
      </c>
      <c r="L147" s="163">
        <f t="shared" ref="L147:L152" si="24">SUM(G147-K147)</f>
        <v>905.14999999999964</v>
      </c>
      <c r="M147" s="163">
        <v>1</v>
      </c>
      <c r="N147" s="163">
        <f t="shared" si="15"/>
        <v>905.14999999999964</v>
      </c>
      <c r="O147" s="29"/>
      <c r="P147" s="187"/>
    </row>
    <row r="148" spans="1:16" s="13" customFormat="1" ht="15" customHeight="1">
      <c r="A148" s="118" t="s">
        <v>147</v>
      </c>
      <c r="B148" s="118" t="s">
        <v>314</v>
      </c>
      <c r="C148" s="119" t="s">
        <v>79</v>
      </c>
      <c r="D148" s="120">
        <v>40686</v>
      </c>
      <c r="E148" s="118">
        <v>1916</v>
      </c>
      <c r="F148" s="128">
        <v>5.22</v>
      </c>
      <c r="G148" s="129">
        <f t="shared" si="22"/>
        <v>10001.519999999999</v>
      </c>
      <c r="H148" s="33"/>
      <c r="I148" s="120">
        <v>40787</v>
      </c>
      <c r="J148" s="128">
        <v>4.7539999999999996</v>
      </c>
      <c r="K148" s="133">
        <f t="shared" si="23"/>
        <v>9108.6639999999989</v>
      </c>
      <c r="L148" s="163">
        <f t="shared" si="24"/>
        <v>892.85599999999977</v>
      </c>
      <c r="M148" s="163">
        <v>1</v>
      </c>
      <c r="N148" s="163">
        <f t="shared" si="15"/>
        <v>892.85599999999977</v>
      </c>
      <c r="O148" s="29"/>
      <c r="P148" s="187"/>
    </row>
    <row r="149" spans="1:16" s="13" customFormat="1" ht="15" customHeight="1">
      <c r="A149" s="118" t="s">
        <v>315</v>
      </c>
      <c r="B149" s="118" t="s">
        <v>316</v>
      </c>
      <c r="C149" s="119" t="s">
        <v>79</v>
      </c>
      <c r="D149" s="120">
        <v>40701</v>
      </c>
      <c r="E149" s="118">
        <v>2512</v>
      </c>
      <c r="F149" s="128">
        <v>3.98</v>
      </c>
      <c r="G149" s="129">
        <f t="shared" si="22"/>
        <v>9997.76</v>
      </c>
      <c r="H149" s="33"/>
      <c r="I149" s="120">
        <v>40801</v>
      </c>
      <c r="J149" s="128">
        <v>3.0569999999999999</v>
      </c>
      <c r="K149" s="133">
        <f t="shared" si="23"/>
        <v>7679.1840000000002</v>
      </c>
      <c r="L149" s="163">
        <f t="shared" si="24"/>
        <v>2318.576</v>
      </c>
      <c r="M149" s="163">
        <v>1</v>
      </c>
      <c r="N149" s="163">
        <f t="shared" si="15"/>
        <v>2318.576</v>
      </c>
      <c r="O149" s="29"/>
      <c r="P149" s="187"/>
    </row>
    <row r="150" spans="1:16" s="13" customFormat="1" ht="15" customHeight="1">
      <c r="A150" s="118" t="s">
        <v>317</v>
      </c>
      <c r="B150" s="118" t="s">
        <v>318</v>
      </c>
      <c r="C150" s="119" t="s">
        <v>79</v>
      </c>
      <c r="D150" s="120">
        <v>40798</v>
      </c>
      <c r="E150" s="118">
        <v>5000</v>
      </c>
      <c r="F150" s="128">
        <v>2.44</v>
      </c>
      <c r="G150" s="129">
        <f t="shared" si="22"/>
        <v>12200</v>
      </c>
      <c r="H150" s="33"/>
      <c r="I150" s="120">
        <v>40827</v>
      </c>
      <c r="J150" s="128">
        <v>2.65</v>
      </c>
      <c r="K150" s="133">
        <f t="shared" si="23"/>
        <v>13250</v>
      </c>
      <c r="L150" s="164">
        <f t="shared" si="24"/>
        <v>-1050</v>
      </c>
      <c r="M150" s="163">
        <v>1</v>
      </c>
      <c r="N150" s="163">
        <f t="shared" si="15"/>
        <v>-1050</v>
      </c>
      <c r="O150" s="29"/>
      <c r="P150" s="187"/>
    </row>
    <row r="151" spans="1:16" s="13" customFormat="1" ht="15" customHeight="1">
      <c r="A151" s="118" t="s">
        <v>319</v>
      </c>
      <c r="B151" s="118" t="s">
        <v>320</v>
      </c>
      <c r="C151" s="119" t="s">
        <v>79</v>
      </c>
      <c r="D151" s="120">
        <v>40671</v>
      </c>
      <c r="E151" s="118">
        <v>9134</v>
      </c>
      <c r="F151" s="128">
        <v>1.095</v>
      </c>
      <c r="G151" s="129">
        <f t="shared" si="22"/>
        <v>10001.73</v>
      </c>
      <c r="H151" s="33"/>
      <c r="I151" s="120">
        <v>40835</v>
      </c>
      <c r="J151" s="128">
        <v>0.95499999999999996</v>
      </c>
      <c r="K151" s="133">
        <f t="shared" si="23"/>
        <v>8722.9699999999993</v>
      </c>
      <c r="L151" s="163">
        <f t="shared" si="24"/>
        <v>1278.7600000000002</v>
      </c>
      <c r="M151" s="163">
        <v>1</v>
      </c>
      <c r="N151" s="163">
        <f t="shared" si="15"/>
        <v>1278.7600000000002</v>
      </c>
      <c r="O151" s="29"/>
      <c r="P151" s="187"/>
    </row>
    <row r="152" spans="1:16" s="13" customFormat="1" ht="15" customHeight="1">
      <c r="A152" s="118" t="s">
        <v>321</v>
      </c>
      <c r="B152" s="118" t="s">
        <v>322</v>
      </c>
      <c r="C152" s="119" t="s">
        <v>79</v>
      </c>
      <c r="D152" s="120">
        <v>40812</v>
      </c>
      <c r="E152" s="118">
        <v>9000</v>
      </c>
      <c r="F152" s="128">
        <v>0.17</v>
      </c>
      <c r="G152" s="129">
        <f t="shared" si="22"/>
        <v>1530</v>
      </c>
      <c r="H152" s="33"/>
      <c r="I152" s="120">
        <v>40837</v>
      </c>
      <c r="J152" s="128">
        <v>0.28100000000000003</v>
      </c>
      <c r="K152" s="133">
        <f t="shared" si="23"/>
        <v>2529.0000000000005</v>
      </c>
      <c r="L152" s="164">
        <f t="shared" si="24"/>
        <v>-999.00000000000045</v>
      </c>
      <c r="M152" s="163">
        <v>1</v>
      </c>
      <c r="N152" s="163">
        <f t="shared" si="15"/>
        <v>-999.00000000000045</v>
      </c>
      <c r="O152" s="29"/>
      <c r="P152" s="187"/>
    </row>
    <row r="153" spans="1:16" ht="15" customHeight="1">
      <c r="A153" s="102" t="s">
        <v>323</v>
      </c>
      <c r="B153" s="102" t="s">
        <v>324</v>
      </c>
      <c r="C153" s="117" t="s">
        <v>54</v>
      </c>
      <c r="D153" s="103">
        <v>40826</v>
      </c>
      <c r="E153" s="102">
        <v>1204</v>
      </c>
      <c r="F153" s="111">
        <v>8.75</v>
      </c>
      <c r="G153" s="127">
        <f t="shared" si="22"/>
        <v>10535</v>
      </c>
      <c r="H153" s="7"/>
      <c r="I153" s="103">
        <v>40842</v>
      </c>
      <c r="J153" s="111">
        <v>7.92</v>
      </c>
      <c r="K153" s="132">
        <f t="shared" ref="K153:K160" si="25">SUM(E153*J153)</f>
        <v>9535.68</v>
      </c>
      <c r="L153" s="163">
        <f>SUM(K153-G153)</f>
        <v>-999.31999999999971</v>
      </c>
      <c r="M153" s="163">
        <v>1</v>
      </c>
      <c r="N153" s="163">
        <f t="shared" si="15"/>
        <v>-999.31999999999971</v>
      </c>
      <c r="O153" s="29"/>
    </row>
    <row r="154" spans="1:16" s="13" customFormat="1" ht="15" customHeight="1">
      <c r="A154" s="118" t="s">
        <v>325</v>
      </c>
      <c r="B154" s="118" t="s">
        <v>326</v>
      </c>
      <c r="C154" s="119" t="s">
        <v>79</v>
      </c>
      <c r="D154" s="120">
        <v>40687</v>
      </c>
      <c r="E154" s="118">
        <v>594</v>
      </c>
      <c r="F154" s="128">
        <v>16.850000000000001</v>
      </c>
      <c r="G154" s="129">
        <f t="shared" si="22"/>
        <v>10008.900000000001</v>
      </c>
      <c r="H154" s="33"/>
      <c r="I154" s="128"/>
      <c r="J154" s="128">
        <v>15.76</v>
      </c>
      <c r="K154" s="133">
        <f t="shared" si="25"/>
        <v>9361.44</v>
      </c>
      <c r="L154" s="163">
        <f>SUM(G154-K154)</f>
        <v>647.46000000000095</v>
      </c>
      <c r="M154" s="163">
        <v>1</v>
      </c>
      <c r="N154" s="163">
        <f t="shared" si="15"/>
        <v>647.46000000000095</v>
      </c>
      <c r="O154" s="29"/>
      <c r="P154" s="187"/>
    </row>
    <row r="155" spans="1:16" s="13" customFormat="1" ht="15" customHeight="1">
      <c r="A155" s="118" t="s">
        <v>327</v>
      </c>
      <c r="B155" s="118" t="s">
        <v>328</v>
      </c>
      <c r="C155" s="119" t="s">
        <v>79</v>
      </c>
      <c r="D155" s="120">
        <v>40646</v>
      </c>
      <c r="E155" s="118">
        <v>1547</v>
      </c>
      <c r="F155" s="128">
        <v>7.11</v>
      </c>
      <c r="G155" s="129">
        <f t="shared" si="22"/>
        <v>10999.17</v>
      </c>
      <c r="H155" s="33"/>
      <c r="I155" s="120">
        <v>40842</v>
      </c>
      <c r="J155" s="128">
        <v>4.13</v>
      </c>
      <c r="K155" s="133">
        <f t="shared" si="25"/>
        <v>6389.11</v>
      </c>
      <c r="L155" s="163">
        <f>SUM(G155-K155)</f>
        <v>4610.0600000000004</v>
      </c>
      <c r="M155" s="163">
        <v>1</v>
      </c>
      <c r="N155" s="163">
        <f t="shared" si="15"/>
        <v>4610.0600000000004</v>
      </c>
      <c r="O155" s="29"/>
      <c r="P155" s="187"/>
    </row>
    <row r="156" spans="1:16" s="13" customFormat="1" ht="15" customHeight="1">
      <c r="A156" s="118" t="s">
        <v>329</v>
      </c>
      <c r="B156" s="118" t="s">
        <v>330</v>
      </c>
      <c r="C156" s="119" t="s">
        <v>79</v>
      </c>
      <c r="D156" s="120">
        <v>40665</v>
      </c>
      <c r="E156" s="118">
        <v>5618</v>
      </c>
      <c r="F156" s="128">
        <v>2.67</v>
      </c>
      <c r="G156" s="129">
        <f t="shared" si="22"/>
        <v>15000.06</v>
      </c>
      <c r="H156" s="33"/>
      <c r="I156" s="120">
        <v>40858</v>
      </c>
      <c r="J156" s="128">
        <v>2.2090000000000001</v>
      </c>
      <c r="K156" s="133">
        <f t="shared" si="25"/>
        <v>12410.162</v>
      </c>
      <c r="L156" s="163">
        <f>SUM(G156-K156)</f>
        <v>2589.8979999999992</v>
      </c>
      <c r="M156" s="163">
        <v>1</v>
      </c>
      <c r="N156" s="163">
        <f t="shared" si="15"/>
        <v>2589.8979999999992</v>
      </c>
      <c r="O156" s="29"/>
      <c r="P156" s="187"/>
    </row>
    <row r="157" spans="1:16" s="13" customFormat="1" ht="15" customHeight="1">
      <c r="A157" s="102" t="s">
        <v>331</v>
      </c>
      <c r="B157" s="102" t="s">
        <v>332</v>
      </c>
      <c r="C157" s="117" t="s">
        <v>54</v>
      </c>
      <c r="D157" s="103">
        <v>40844</v>
      </c>
      <c r="E157" s="102">
        <v>50000</v>
      </c>
      <c r="F157" s="111">
        <v>1.109</v>
      </c>
      <c r="G157" s="127">
        <f t="shared" si="22"/>
        <v>55450</v>
      </c>
      <c r="H157" s="7"/>
      <c r="I157" s="105">
        <v>40862</v>
      </c>
      <c r="J157" s="113">
        <v>1.1000000000000001</v>
      </c>
      <c r="K157" s="132">
        <f t="shared" si="25"/>
        <v>55000.000000000007</v>
      </c>
      <c r="L157" s="163">
        <f>SUM(K157-G157)</f>
        <v>-449.99999999999272</v>
      </c>
      <c r="M157" s="163">
        <v>1</v>
      </c>
      <c r="N157" s="163">
        <f t="shared" si="15"/>
        <v>-449.99999999999272</v>
      </c>
      <c r="O157" s="29"/>
      <c r="P157" s="187"/>
    </row>
    <row r="158" spans="1:16" s="13" customFormat="1" ht="15" customHeight="1">
      <c r="A158" s="118" t="s">
        <v>333</v>
      </c>
      <c r="B158" s="118" t="s">
        <v>334</v>
      </c>
      <c r="C158" s="119" t="s">
        <v>79</v>
      </c>
      <c r="D158" s="120">
        <v>40700</v>
      </c>
      <c r="E158" s="118">
        <v>4975</v>
      </c>
      <c r="F158" s="128">
        <v>2.0099999999999998</v>
      </c>
      <c r="G158" s="129">
        <f t="shared" si="22"/>
        <v>9999.7499999999982</v>
      </c>
      <c r="H158" s="33"/>
      <c r="I158" s="120">
        <v>40863</v>
      </c>
      <c r="J158" s="128">
        <v>1.7050000000000001</v>
      </c>
      <c r="K158" s="133">
        <f t="shared" si="25"/>
        <v>8482.375</v>
      </c>
      <c r="L158" s="163">
        <f>SUM(G158-K158)</f>
        <v>1517.3749999999982</v>
      </c>
      <c r="M158" s="163">
        <v>1</v>
      </c>
      <c r="N158" s="163">
        <f t="shared" si="15"/>
        <v>1517.3749999999982</v>
      </c>
      <c r="O158" s="29"/>
      <c r="P158" s="187"/>
    </row>
    <row r="159" spans="1:16" s="13" customFormat="1" ht="15" customHeight="1">
      <c r="A159" s="102" t="s">
        <v>335</v>
      </c>
      <c r="B159" s="102" t="s">
        <v>165</v>
      </c>
      <c r="C159" s="117" t="s">
        <v>54</v>
      </c>
      <c r="D159" s="103">
        <v>40798</v>
      </c>
      <c r="E159" s="102">
        <v>8300</v>
      </c>
      <c r="F159" s="111">
        <v>3.53</v>
      </c>
      <c r="G159" s="127">
        <f t="shared" si="22"/>
        <v>29299</v>
      </c>
      <c r="H159" s="7"/>
      <c r="I159" s="105">
        <v>40865</v>
      </c>
      <c r="J159" s="113">
        <v>3.41</v>
      </c>
      <c r="K159" s="132">
        <f t="shared" si="25"/>
        <v>28303</v>
      </c>
      <c r="L159" s="163">
        <f>SUM(K159-G159)</f>
        <v>-996</v>
      </c>
      <c r="M159" s="163">
        <v>1</v>
      </c>
      <c r="N159" s="163">
        <f t="shared" si="15"/>
        <v>-996</v>
      </c>
      <c r="O159" s="29"/>
      <c r="P159" s="187"/>
    </row>
    <row r="160" spans="1:16" s="13" customFormat="1" ht="15" customHeight="1">
      <c r="A160" s="118" t="s">
        <v>336</v>
      </c>
      <c r="B160" s="118" t="s">
        <v>337</v>
      </c>
      <c r="C160" s="119" t="s">
        <v>79</v>
      </c>
      <c r="D160" s="120">
        <v>40714</v>
      </c>
      <c r="E160" s="118">
        <v>3690</v>
      </c>
      <c r="F160" s="128">
        <v>2.71</v>
      </c>
      <c r="G160" s="129">
        <f t="shared" si="22"/>
        <v>9999.9</v>
      </c>
      <c r="H160" s="33"/>
      <c r="I160" s="120">
        <v>40865</v>
      </c>
      <c r="J160" s="128">
        <v>2.488</v>
      </c>
      <c r="K160" s="133">
        <f t="shared" si="25"/>
        <v>9180.7199999999993</v>
      </c>
      <c r="L160" s="163">
        <f>SUM(G160-K160)</f>
        <v>819.18000000000029</v>
      </c>
      <c r="M160" s="163">
        <v>1</v>
      </c>
      <c r="N160" s="163">
        <f t="shared" si="15"/>
        <v>819.18000000000029</v>
      </c>
      <c r="O160" s="29"/>
      <c r="P160" s="187"/>
    </row>
    <row r="161" spans="1:16" s="13" customFormat="1" ht="15" customHeight="1">
      <c r="A161" s="102" t="s">
        <v>338</v>
      </c>
      <c r="B161" s="102" t="s">
        <v>339</v>
      </c>
      <c r="C161" s="117" t="s">
        <v>54</v>
      </c>
      <c r="D161" s="103">
        <v>40856</v>
      </c>
      <c r="E161" s="102">
        <v>16600</v>
      </c>
      <c r="F161" s="111">
        <v>0.82299999999999995</v>
      </c>
      <c r="G161" s="127">
        <f t="shared" si="22"/>
        <v>13661.8</v>
      </c>
      <c r="H161" s="7"/>
      <c r="I161" s="105">
        <v>40868</v>
      </c>
      <c r="J161" s="113">
        <v>0.79900000000000004</v>
      </c>
      <c r="K161" s="132">
        <f t="shared" ref="K161:K167" si="26">SUM(E161*J161)</f>
        <v>13263.400000000001</v>
      </c>
      <c r="L161" s="163">
        <f t="shared" ref="L161:L167" si="27">SUM(K161-G161)</f>
        <v>-398.39999999999782</v>
      </c>
      <c r="M161" s="163">
        <v>1</v>
      </c>
      <c r="N161" s="163">
        <f t="shared" si="15"/>
        <v>-398.39999999999782</v>
      </c>
      <c r="O161" s="29"/>
      <c r="P161" s="187"/>
    </row>
    <row r="162" spans="1:16" s="13" customFormat="1" ht="15" customHeight="1">
      <c r="A162" s="102" t="s">
        <v>340</v>
      </c>
      <c r="B162" s="102" t="s">
        <v>341</v>
      </c>
      <c r="C162" s="117" t="s">
        <v>54</v>
      </c>
      <c r="D162" s="103">
        <v>40798</v>
      </c>
      <c r="E162" s="102">
        <v>20000</v>
      </c>
      <c r="F162" s="111">
        <v>0.73499999999999999</v>
      </c>
      <c r="G162" s="127">
        <f t="shared" si="22"/>
        <v>14700</v>
      </c>
      <c r="H162" s="7"/>
      <c r="I162" s="105">
        <v>40875</v>
      </c>
      <c r="J162" s="113">
        <v>0.84</v>
      </c>
      <c r="K162" s="132">
        <f t="shared" si="26"/>
        <v>16800</v>
      </c>
      <c r="L162" s="163">
        <f t="shared" si="27"/>
        <v>2100</v>
      </c>
      <c r="M162" s="163">
        <v>1</v>
      </c>
      <c r="N162" s="163">
        <f t="shared" si="15"/>
        <v>2100</v>
      </c>
      <c r="O162" s="29"/>
      <c r="P162" s="187"/>
    </row>
    <row r="163" spans="1:16" s="13" customFormat="1" ht="15" customHeight="1">
      <c r="A163" s="102" t="s">
        <v>342</v>
      </c>
      <c r="B163" s="102" t="s">
        <v>343</v>
      </c>
      <c r="C163" s="117" t="s">
        <v>54</v>
      </c>
      <c r="D163" s="103">
        <v>40854</v>
      </c>
      <c r="E163" s="102">
        <v>17241</v>
      </c>
      <c r="F163" s="111">
        <v>0.82899999999999996</v>
      </c>
      <c r="G163" s="127">
        <f t="shared" si="22"/>
        <v>14292.788999999999</v>
      </c>
      <c r="H163" s="7"/>
      <c r="I163" s="105">
        <v>40891</v>
      </c>
      <c r="J163" s="113">
        <v>0.83</v>
      </c>
      <c r="K163" s="132">
        <f t="shared" si="26"/>
        <v>14310.029999999999</v>
      </c>
      <c r="L163" s="163">
        <f t="shared" si="27"/>
        <v>17.240999999999985</v>
      </c>
      <c r="M163" s="163">
        <v>1</v>
      </c>
      <c r="N163" s="163">
        <f t="shared" si="15"/>
        <v>17.240999999999985</v>
      </c>
      <c r="O163" s="29"/>
      <c r="P163" s="187"/>
    </row>
    <row r="164" spans="1:16" s="13" customFormat="1" ht="15" customHeight="1">
      <c r="A164" s="102" t="s">
        <v>224</v>
      </c>
      <c r="B164" s="102" t="s">
        <v>225</v>
      </c>
      <c r="C164" s="117" t="s">
        <v>54</v>
      </c>
      <c r="D164" s="103">
        <v>40869</v>
      </c>
      <c r="E164" s="102">
        <v>7576</v>
      </c>
      <c r="F164" s="111">
        <v>4.4960000000000004</v>
      </c>
      <c r="G164" s="127">
        <f t="shared" si="22"/>
        <v>34061.696000000004</v>
      </c>
      <c r="H164" s="7"/>
      <c r="I164" s="105">
        <v>40891</v>
      </c>
      <c r="J164" s="113">
        <v>4.4710000000000001</v>
      </c>
      <c r="K164" s="132">
        <f t="shared" si="26"/>
        <v>33872.296000000002</v>
      </c>
      <c r="L164" s="163">
        <f t="shared" si="27"/>
        <v>-189.40000000000146</v>
      </c>
      <c r="M164" s="163">
        <v>1</v>
      </c>
      <c r="N164" s="163">
        <f t="shared" si="15"/>
        <v>-189.40000000000146</v>
      </c>
      <c r="O164" s="29"/>
      <c r="P164" s="187"/>
    </row>
    <row r="165" spans="1:16" s="13" customFormat="1" ht="15" customHeight="1">
      <c r="A165" s="102" t="s">
        <v>344</v>
      </c>
      <c r="B165" s="102" t="s">
        <v>345</v>
      </c>
      <c r="C165" s="117" t="s">
        <v>54</v>
      </c>
      <c r="D165" s="103">
        <v>40864</v>
      </c>
      <c r="E165" s="102">
        <v>15151</v>
      </c>
      <c r="F165" s="111">
        <v>0.58799999999999997</v>
      </c>
      <c r="G165" s="127">
        <f t="shared" si="22"/>
        <v>8908.7879999999986</v>
      </c>
      <c r="H165" s="7"/>
      <c r="I165" s="105">
        <v>40892</v>
      </c>
      <c r="J165" s="113">
        <v>0.54500000000000004</v>
      </c>
      <c r="K165" s="132">
        <f t="shared" si="26"/>
        <v>8257.2950000000001</v>
      </c>
      <c r="L165" s="163">
        <f t="shared" si="27"/>
        <v>-651.49299999999857</v>
      </c>
      <c r="M165" s="163">
        <v>1</v>
      </c>
      <c r="N165" s="163">
        <f t="shared" si="15"/>
        <v>-651.49299999999857</v>
      </c>
      <c r="O165" s="29"/>
      <c r="P165" s="187"/>
    </row>
    <row r="166" spans="1:16" s="13" customFormat="1" ht="15" customHeight="1">
      <c r="A166" s="102" t="s">
        <v>252</v>
      </c>
      <c r="B166" s="102" t="s">
        <v>253</v>
      </c>
      <c r="C166" s="117" t="s">
        <v>54</v>
      </c>
      <c r="D166" s="103">
        <v>40865</v>
      </c>
      <c r="E166" s="102">
        <v>9090</v>
      </c>
      <c r="F166" s="111">
        <v>1.325</v>
      </c>
      <c r="G166" s="127">
        <f t="shared" si="22"/>
        <v>12044.25</v>
      </c>
      <c r="H166" s="7"/>
      <c r="I166" s="105">
        <v>40896</v>
      </c>
      <c r="J166" s="113">
        <v>1.3089999999999999</v>
      </c>
      <c r="K166" s="132">
        <f t="shared" si="26"/>
        <v>11898.81</v>
      </c>
      <c r="L166" s="163">
        <f t="shared" si="27"/>
        <v>-145.44000000000051</v>
      </c>
      <c r="M166" s="163">
        <v>1</v>
      </c>
      <c r="N166" s="163">
        <f t="shared" si="15"/>
        <v>-145.44000000000051</v>
      </c>
      <c r="O166" s="29"/>
      <c r="P166" s="187"/>
    </row>
    <row r="167" spans="1:16" s="13" customFormat="1" ht="15" customHeight="1">
      <c r="A167" s="102" t="s">
        <v>346</v>
      </c>
      <c r="B167" s="102" t="s">
        <v>347</v>
      </c>
      <c r="C167" s="117" t="s">
        <v>54</v>
      </c>
      <c r="D167" s="103">
        <v>40893</v>
      </c>
      <c r="E167" s="102">
        <v>7142</v>
      </c>
      <c r="F167" s="111">
        <v>2.31</v>
      </c>
      <c r="G167" s="127">
        <f t="shared" si="22"/>
        <v>16498.02</v>
      </c>
      <c r="H167" s="7"/>
      <c r="I167" s="105">
        <v>40896</v>
      </c>
      <c r="J167" s="113">
        <v>2.2400000000000002</v>
      </c>
      <c r="K167" s="132">
        <f t="shared" si="26"/>
        <v>15998.080000000002</v>
      </c>
      <c r="L167" s="163">
        <f t="shared" si="27"/>
        <v>-499.93999999999869</v>
      </c>
      <c r="M167" s="163">
        <v>1</v>
      </c>
      <c r="N167" s="163">
        <f t="shared" si="15"/>
        <v>-499.93999999999869</v>
      </c>
      <c r="O167" s="29"/>
      <c r="P167" s="187"/>
    </row>
    <row r="168" spans="1:16" s="13" customFormat="1" ht="15" customHeight="1">
      <c r="A168" s="118" t="s">
        <v>250</v>
      </c>
      <c r="B168" s="118" t="s">
        <v>251</v>
      </c>
      <c r="C168" s="119" t="s">
        <v>79</v>
      </c>
      <c r="D168" s="120" t="s">
        <v>399</v>
      </c>
      <c r="E168" s="118">
        <v>8928</v>
      </c>
      <c r="F168" s="128">
        <v>0.70399999999999996</v>
      </c>
      <c r="G168" s="129">
        <f t="shared" si="22"/>
        <v>6285.3119999999999</v>
      </c>
      <c r="H168" s="33"/>
      <c r="I168" s="120">
        <v>40912</v>
      </c>
      <c r="J168" s="128">
        <v>0.77500000000000002</v>
      </c>
      <c r="K168" s="133">
        <f t="shared" ref="K168:K173" si="28">SUM(E168*J168)</f>
        <v>6919.2</v>
      </c>
      <c r="L168" s="164">
        <f t="shared" ref="L168:L178" si="29">SUM(G168-K168)</f>
        <v>-633.88799999999992</v>
      </c>
      <c r="M168" s="163">
        <v>1</v>
      </c>
      <c r="N168" s="163">
        <f t="shared" ref="N168:N231" si="30">SUM(L168*M168)</f>
        <v>-633.88799999999992</v>
      </c>
      <c r="O168" s="29"/>
      <c r="P168" s="187"/>
    </row>
    <row r="169" spans="1:16" s="13" customFormat="1" ht="15" customHeight="1">
      <c r="A169" s="118" t="s">
        <v>348</v>
      </c>
      <c r="B169" s="118" t="s">
        <v>349</v>
      </c>
      <c r="C169" s="119" t="s">
        <v>79</v>
      </c>
      <c r="D169" s="120">
        <v>40666</v>
      </c>
      <c r="E169" s="118">
        <v>4658</v>
      </c>
      <c r="F169" s="128">
        <v>3.22</v>
      </c>
      <c r="G169" s="129">
        <f t="shared" si="22"/>
        <v>14998.76</v>
      </c>
      <c r="H169" s="33"/>
      <c r="I169" s="120">
        <v>40920</v>
      </c>
      <c r="J169" s="128">
        <v>1.5149999999999999</v>
      </c>
      <c r="K169" s="133">
        <f t="shared" si="28"/>
        <v>7056.87</v>
      </c>
      <c r="L169" s="163">
        <f t="shared" si="29"/>
        <v>7941.89</v>
      </c>
      <c r="M169" s="163">
        <v>1</v>
      </c>
      <c r="N169" s="163">
        <f t="shared" si="30"/>
        <v>7941.89</v>
      </c>
      <c r="O169" s="29"/>
      <c r="P169" s="187"/>
    </row>
    <row r="170" spans="1:16" s="13" customFormat="1" ht="15" customHeight="1">
      <c r="A170" s="118" t="s">
        <v>350</v>
      </c>
      <c r="B170" s="118" t="s">
        <v>351</v>
      </c>
      <c r="C170" s="119" t="s">
        <v>79</v>
      </c>
      <c r="D170" s="120">
        <v>40652</v>
      </c>
      <c r="E170" s="118">
        <v>9561</v>
      </c>
      <c r="F170" s="128">
        <v>1.2549999999999999</v>
      </c>
      <c r="G170" s="129">
        <f t="shared" si="22"/>
        <v>11999.054999999998</v>
      </c>
      <c r="H170" s="33"/>
      <c r="I170" s="120">
        <v>40920</v>
      </c>
      <c r="J170" s="128">
        <v>0.73</v>
      </c>
      <c r="K170" s="133">
        <f t="shared" si="28"/>
        <v>6979.53</v>
      </c>
      <c r="L170" s="163">
        <f t="shared" si="29"/>
        <v>5019.5249999999987</v>
      </c>
      <c r="M170" s="163">
        <v>1</v>
      </c>
      <c r="N170" s="163">
        <f t="shared" si="30"/>
        <v>5019.5249999999987</v>
      </c>
      <c r="O170" s="29"/>
      <c r="P170" s="187"/>
    </row>
    <row r="171" spans="1:16" s="13" customFormat="1" ht="15" customHeight="1">
      <c r="A171" s="118" t="s">
        <v>352</v>
      </c>
      <c r="B171" s="118" t="s">
        <v>353</v>
      </c>
      <c r="C171" s="119" t="s">
        <v>79</v>
      </c>
      <c r="D171" s="120">
        <v>40905</v>
      </c>
      <c r="E171" s="118">
        <v>4587</v>
      </c>
      <c r="F171" s="128">
        <v>1.141</v>
      </c>
      <c r="G171" s="129">
        <f t="shared" si="22"/>
        <v>5233.7669999999998</v>
      </c>
      <c r="H171" s="33"/>
      <c r="I171" s="120">
        <v>40920</v>
      </c>
      <c r="J171" s="128">
        <v>1.335</v>
      </c>
      <c r="K171" s="133">
        <f t="shared" si="28"/>
        <v>6123.6449999999995</v>
      </c>
      <c r="L171" s="164">
        <f t="shared" si="29"/>
        <v>-889.8779999999997</v>
      </c>
      <c r="M171" s="163">
        <v>1</v>
      </c>
      <c r="N171" s="163">
        <f t="shared" si="30"/>
        <v>-889.8779999999997</v>
      </c>
      <c r="O171" s="29"/>
      <c r="P171" s="187"/>
    </row>
    <row r="172" spans="1:16" s="13" customFormat="1" ht="15" customHeight="1">
      <c r="A172" s="118" t="s">
        <v>354</v>
      </c>
      <c r="B172" s="118" t="s">
        <v>355</v>
      </c>
      <c r="C172" s="119" t="s">
        <v>79</v>
      </c>
      <c r="D172" s="120">
        <v>40871</v>
      </c>
      <c r="E172" s="118">
        <v>2667</v>
      </c>
      <c r="F172" s="128">
        <v>2.875</v>
      </c>
      <c r="G172" s="129">
        <f t="shared" si="22"/>
        <v>7667.625</v>
      </c>
      <c r="H172" s="33"/>
      <c r="I172" s="120">
        <v>40920</v>
      </c>
      <c r="J172" s="128">
        <v>3.141</v>
      </c>
      <c r="K172" s="133">
        <f t="shared" si="28"/>
        <v>8377.0470000000005</v>
      </c>
      <c r="L172" s="164">
        <f t="shared" si="29"/>
        <v>-709.42200000000048</v>
      </c>
      <c r="M172" s="163">
        <v>1</v>
      </c>
      <c r="N172" s="163">
        <f t="shared" si="30"/>
        <v>-709.42200000000048</v>
      </c>
      <c r="O172" s="29"/>
      <c r="P172" s="187"/>
    </row>
    <row r="173" spans="1:16" s="13" customFormat="1" ht="15" customHeight="1">
      <c r="A173" s="118" t="s">
        <v>329</v>
      </c>
      <c r="B173" s="118" t="s">
        <v>330</v>
      </c>
      <c r="C173" s="119" t="s">
        <v>79</v>
      </c>
      <c r="D173" s="120">
        <v>40871</v>
      </c>
      <c r="E173" s="118">
        <v>4000</v>
      </c>
      <c r="F173" s="128">
        <v>1.85</v>
      </c>
      <c r="G173" s="129">
        <f t="shared" si="22"/>
        <v>7400</v>
      </c>
      <c r="H173" s="33"/>
      <c r="I173" s="120">
        <v>40924</v>
      </c>
      <c r="J173" s="128">
        <v>1.994</v>
      </c>
      <c r="K173" s="133">
        <f t="shared" si="28"/>
        <v>7976</v>
      </c>
      <c r="L173" s="164">
        <f t="shared" si="29"/>
        <v>-576</v>
      </c>
      <c r="M173" s="163">
        <v>1</v>
      </c>
      <c r="N173" s="163">
        <f t="shared" si="30"/>
        <v>-576</v>
      </c>
      <c r="O173" s="29"/>
      <c r="P173" s="187"/>
    </row>
    <row r="174" spans="1:16" s="13" customFormat="1" ht="15" customHeight="1">
      <c r="A174" s="118" t="s">
        <v>356</v>
      </c>
      <c r="B174" s="118" t="s">
        <v>223</v>
      </c>
      <c r="C174" s="119" t="s">
        <v>79</v>
      </c>
      <c r="D174" s="120">
        <v>40868</v>
      </c>
      <c r="E174" s="118">
        <v>5000</v>
      </c>
      <c r="F174" s="128">
        <v>2.145</v>
      </c>
      <c r="G174" s="129">
        <f t="shared" si="22"/>
        <v>10725</v>
      </c>
      <c r="H174" s="33"/>
      <c r="I174" s="120">
        <v>40932</v>
      </c>
      <c r="J174" s="128">
        <v>2.1230000000000002</v>
      </c>
      <c r="K174" s="133">
        <f t="shared" ref="K174:K183" si="31">SUM(E174*J174)</f>
        <v>10615.000000000002</v>
      </c>
      <c r="L174" s="163">
        <f t="shared" si="29"/>
        <v>109.99999999999818</v>
      </c>
      <c r="M174" s="163">
        <v>1</v>
      </c>
      <c r="N174" s="163">
        <f t="shared" si="30"/>
        <v>109.99999999999818</v>
      </c>
      <c r="O174" s="29"/>
      <c r="P174" s="187"/>
    </row>
    <row r="175" spans="1:16" s="13" customFormat="1" ht="15" customHeight="1">
      <c r="A175" s="118" t="s">
        <v>258</v>
      </c>
      <c r="B175" s="118" t="s">
        <v>259</v>
      </c>
      <c r="C175" s="119" t="s">
        <v>79</v>
      </c>
      <c r="D175" s="120">
        <v>40871</v>
      </c>
      <c r="E175" s="118">
        <v>8475</v>
      </c>
      <c r="F175" s="128">
        <v>1.056</v>
      </c>
      <c r="G175" s="129">
        <f t="shared" ref="G175:G206" si="32">SUM(E175*F175)</f>
        <v>8949.6</v>
      </c>
      <c r="H175" s="33"/>
      <c r="I175" s="120">
        <v>40935</v>
      </c>
      <c r="J175" s="128">
        <v>1.1100000000000001</v>
      </c>
      <c r="K175" s="133">
        <f t="shared" si="31"/>
        <v>9407.25</v>
      </c>
      <c r="L175" s="164">
        <f t="shared" si="29"/>
        <v>-457.64999999999964</v>
      </c>
      <c r="M175" s="163">
        <v>1</v>
      </c>
      <c r="N175" s="163">
        <f t="shared" si="30"/>
        <v>-457.64999999999964</v>
      </c>
      <c r="O175" s="29"/>
      <c r="P175" s="187"/>
    </row>
    <row r="176" spans="1:16" s="13" customFormat="1" ht="15" customHeight="1">
      <c r="A176" s="118" t="s">
        <v>357</v>
      </c>
      <c r="B176" s="118" t="s">
        <v>358</v>
      </c>
      <c r="C176" s="119" t="s">
        <v>79</v>
      </c>
      <c r="D176" s="120">
        <v>40897</v>
      </c>
      <c r="E176" s="118">
        <v>246</v>
      </c>
      <c r="F176" s="128">
        <v>30.45</v>
      </c>
      <c r="G176" s="129">
        <f t="shared" si="32"/>
        <v>7490.7</v>
      </c>
      <c r="H176" s="33"/>
      <c r="I176" s="120">
        <v>40935</v>
      </c>
      <c r="J176" s="128">
        <v>34.200000000000003</v>
      </c>
      <c r="K176" s="133">
        <f t="shared" si="31"/>
        <v>8413.2000000000007</v>
      </c>
      <c r="L176" s="164">
        <f t="shared" si="29"/>
        <v>-922.50000000000091</v>
      </c>
      <c r="M176" s="163">
        <v>1</v>
      </c>
      <c r="N176" s="163">
        <f t="shared" si="30"/>
        <v>-922.50000000000091</v>
      </c>
      <c r="O176" s="29"/>
      <c r="P176" s="187"/>
    </row>
    <row r="177" spans="1:16" s="13" customFormat="1" ht="15" customHeight="1">
      <c r="A177" s="118" t="s">
        <v>359</v>
      </c>
      <c r="B177" s="118" t="s">
        <v>360</v>
      </c>
      <c r="C177" s="119" t="s">
        <v>79</v>
      </c>
      <c r="D177" s="120">
        <v>40679</v>
      </c>
      <c r="E177" s="118">
        <v>15075</v>
      </c>
      <c r="F177" s="128">
        <v>0.99</v>
      </c>
      <c r="G177" s="129">
        <f t="shared" si="32"/>
        <v>14924.25</v>
      </c>
      <c r="H177" s="33"/>
      <c r="I177" s="120">
        <v>40940</v>
      </c>
      <c r="J177" s="128">
        <v>0.47199999999999998</v>
      </c>
      <c r="K177" s="133">
        <f t="shared" si="31"/>
        <v>7115.4</v>
      </c>
      <c r="L177" s="163">
        <f t="shared" si="29"/>
        <v>7808.85</v>
      </c>
      <c r="M177" s="163">
        <v>1</v>
      </c>
      <c r="N177" s="163">
        <f t="shared" si="30"/>
        <v>7808.85</v>
      </c>
      <c r="O177" s="29"/>
      <c r="P177" s="187"/>
    </row>
    <row r="178" spans="1:16" s="13" customFormat="1" ht="15" customHeight="1">
      <c r="A178" s="118" t="s">
        <v>315</v>
      </c>
      <c r="B178" s="118" t="s">
        <v>316</v>
      </c>
      <c r="C178" s="119" t="s">
        <v>79</v>
      </c>
      <c r="D178" s="120">
        <v>40905</v>
      </c>
      <c r="E178" s="118">
        <v>1894</v>
      </c>
      <c r="F178" s="128">
        <v>2.3159999999999998</v>
      </c>
      <c r="G178" s="129">
        <f t="shared" si="32"/>
        <v>4386.5039999999999</v>
      </c>
      <c r="H178" s="33"/>
      <c r="I178" s="120">
        <v>40939</v>
      </c>
      <c r="J178" s="128">
        <v>2.4889999999999999</v>
      </c>
      <c r="K178" s="133">
        <f t="shared" si="31"/>
        <v>4714.1660000000002</v>
      </c>
      <c r="L178" s="164">
        <f t="shared" si="29"/>
        <v>-327.66200000000026</v>
      </c>
      <c r="M178" s="163">
        <v>1</v>
      </c>
      <c r="N178" s="163">
        <f t="shared" si="30"/>
        <v>-327.66200000000026</v>
      </c>
      <c r="O178" s="29"/>
      <c r="P178" s="187"/>
    </row>
    <row r="179" spans="1:16" ht="15" customHeight="1">
      <c r="A179" s="104" t="s">
        <v>400</v>
      </c>
      <c r="B179" s="104" t="s">
        <v>401</v>
      </c>
      <c r="C179" s="106" t="s">
        <v>54</v>
      </c>
      <c r="D179" s="105">
        <v>40905</v>
      </c>
      <c r="E179" s="104">
        <v>1894</v>
      </c>
      <c r="F179" s="113">
        <v>18.66</v>
      </c>
      <c r="G179" s="127">
        <f t="shared" si="32"/>
        <v>35342.04</v>
      </c>
      <c r="H179" s="7"/>
      <c r="I179" s="105">
        <v>40941</v>
      </c>
      <c r="J179" s="113">
        <v>18.260000000000002</v>
      </c>
      <c r="K179" s="132">
        <f>SUM(E179*J179)</f>
        <v>34584.44</v>
      </c>
      <c r="L179" s="163">
        <f>SUM(K179-G179)</f>
        <v>-757.59999999999854</v>
      </c>
      <c r="M179" s="163">
        <v>1</v>
      </c>
      <c r="N179" s="163">
        <f t="shared" si="30"/>
        <v>-757.59999999999854</v>
      </c>
      <c r="O179" s="9"/>
    </row>
    <row r="180" spans="1:16" s="26" customFormat="1" ht="15" customHeight="1">
      <c r="A180" s="118" t="s">
        <v>361</v>
      </c>
      <c r="B180" s="118" t="s">
        <v>362</v>
      </c>
      <c r="C180" s="119" t="s">
        <v>79</v>
      </c>
      <c r="D180" s="120">
        <v>40671</v>
      </c>
      <c r="E180" s="118">
        <v>7017</v>
      </c>
      <c r="F180" s="128">
        <v>1.425</v>
      </c>
      <c r="G180" s="129">
        <f t="shared" si="32"/>
        <v>9999.2250000000004</v>
      </c>
      <c r="H180" s="145"/>
      <c r="I180" s="120">
        <v>40945</v>
      </c>
      <c r="J180" s="128">
        <v>0.79</v>
      </c>
      <c r="K180" s="133">
        <f t="shared" si="31"/>
        <v>5543.43</v>
      </c>
      <c r="L180" s="163">
        <f>SUM(G180-K180)</f>
        <v>4455.7950000000001</v>
      </c>
      <c r="M180" s="163">
        <v>1</v>
      </c>
      <c r="N180" s="163">
        <f t="shared" si="30"/>
        <v>4455.7950000000001</v>
      </c>
      <c r="O180" s="169"/>
      <c r="P180" s="187"/>
    </row>
    <row r="181" spans="1:16" s="26" customFormat="1" ht="15" customHeight="1">
      <c r="A181" s="118" t="s">
        <v>369</v>
      </c>
      <c r="B181" s="118" t="s">
        <v>370</v>
      </c>
      <c r="C181" s="119" t="s">
        <v>79</v>
      </c>
      <c r="D181" s="120">
        <v>40871</v>
      </c>
      <c r="E181" s="118">
        <v>11764</v>
      </c>
      <c r="F181" s="128">
        <v>1.3</v>
      </c>
      <c r="G181" s="129">
        <f t="shared" si="32"/>
        <v>15293.2</v>
      </c>
      <c r="H181" s="145"/>
      <c r="I181" s="120">
        <v>40960</v>
      </c>
      <c r="J181" s="128">
        <v>1.3</v>
      </c>
      <c r="K181" s="133">
        <f t="shared" si="31"/>
        <v>15293.2</v>
      </c>
      <c r="L181" s="163">
        <f>SUM(G181-K181)</f>
        <v>0</v>
      </c>
      <c r="M181" s="163">
        <v>1</v>
      </c>
      <c r="N181" s="163">
        <f t="shared" si="30"/>
        <v>0</v>
      </c>
      <c r="O181" s="169"/>
      <c r="P181" s="187"/>
    </row>
    <row r="182" spans="1:16" s="11" customFormat="1" ht="15" customHeight="1">
      <c r="A182" s="104" t="s">
        <v>140</v>
      </c>
      <c r="B182" s="104" t="s">
        <v>207</v>
      </c>
      <c r="C182" s="106" t="s">
        <v>54</v>
      </c>
      <c r="D182" s="105">
        <v>40961</v>
      </c>
      <c r="E182" s="104">
        <v>5000</v>
      </c>
      <c r="F182" s="113">
        <v>2.5</v>
      </c>
      <c r="G182" s="127">
        <f t="shared" si="32"/>
        <v>12500</v>
      </c>
      <c r="H182" s="148"/>
      <c r="I182" s="105">
        <v>40963</v>
      </c>
      <c r="J182" s="113">
        <v>2.456</v>
      </c>
      <c r="K182" s="132">
        <f>SUM(E182*J182)</f>
        <v>12280</v>
      </c>
      <c r="L182" s="163">
        <f>SUM(G182-K182)</f>
        <v>220</v>
      </c>
      <c r="M182" s="163">
        <v>1</v>
      </c>
      <c r="N182" s="163">
        <f t="shared" si="30"/>
        <v>220</v>
      </c>
      <c r="O182" s="174"/>
      <c r="P182" s="186"/>
    </row>
    <row r="183" spans="1:16" s="26" customFormat="1" ht="15" customHeight="1">
      <c r="A183" s="118" t="s">
        <v>239</v>
      </c>
      <c r="B183" s="118" t="s">
        <v>240</v>
      </c>
      <c r="C183" s="119" t="s">
        <v>79</v>
      </c>
      <c r="D183" s="120">
        <v>40871</v>
      </c>
      <c r="E183" s="118">
        <v>5000</v>
      </c>
      <c r="F183" s="128">
        <v>1.22</v>
      </c>
      <c r="G183" s="129">
        <f t="shared" si="32"/>
        <v>6100</v>
      </c>
      <c r="H183" s="145"/>
      <c r="I183" s="120">
        <v>40967</v>
      </c>
      <c r="J183" s="128">
        <v>1.24</v>
      </c>
      <c r="K183" s="133">
        <f t="shared" si="31"/>
        <v>6200</v>
      </c>
      <c r="L183" s="163">
        <f>SUM(G183-K183)</f>
        <v>-100</v>
      </c>
      <c r="M183" s="163">
        <v>1</v>
      </c>
      <c r="N183" s="163">
        <f t="shared" si="30"/>
        <v>-100</v>
      </c>
      <c r="O183" s="169"/>
      <c r="P183" s="187"/>
    </row>
    <row r="184" spans="1:16" s="11" customFormat="1" ht="15" customHeight="1">
      <c r="A184" s="104" t="s">
        <v>402</v>
      </c>
      <c r="B184" s="104" t="s">
        <v>403</v>
      </c>
      <c r="C184" s="106" t="s">
        <v>54</v>
      </c>
      <c r="D184" s="105">
        <v>40967</v>
      </c>
      <c r="E184" s="104">
        <v>2083</v>
      </c>
      <c r="F184" s="113">
        <v>13.22</v>
      </c>
      <c r="G184" s="127">
        <f t="shared" si="32"/>
        <v>27537.260000000002</v>
      </c>
      <c r="H184" s="148"/>
      <c r="I184" s="105">
        <v>40976</v>
      </c>
      <c r="J184" s="113">
        <v>12.5</v>
      </c>
      <c r="K184" s="132">
        <f t="shared" ref="K184:K191" si="33">SUM(E184*J184)</f>
        <v>26037.5</v>
      </c>
      <c r="L184" s="163">
        <f t="shared" ref="L184:L189" si="34">SUM(K184-G184)</f>
        <v>-1499.760000000002</v>
      </c>
      <c r="M184" s="163">
        <v>1</v>
      </c>
      <c r="N184" s="163">
        <f t="shared" si="30"/>
        <v>-1499.760000000002</v>
      </c>
      <c r="O184" s="174"/>
      <c r="P184" s="186"/>
    </row>
    <row r="185" spans="1:16" s="11" customFormat="1" ht="15" customHeight="1">
      <c r="A185" s="104" t="s">
        <v>404</v>
      </c>
      <c r="B185" s="104" t="s">
        <v>278</v>
      </c>
      <c r="C185" s="106" t="s">
        <v>54</v>
      </c>
      <c r="D185" s="105">
        <v>40855</v>
      </c>
      <c r="E185" s="104">
        <v>6493</v>
      </c>
      <c r="F185" s="113">
        <v>1.8939999999999999</v>
      </c>
      <c r="G185" s="127">
        <f t="shared" si="32"/>
        <v>12297.742</v>
      </c>
      <c r="H185" s="148"/>
      <c r="I185" s="105">
        <v>41010</v>
      </c>
      <c r="J185" s="113">
        <v>1.74</v>
      </c>
      <c r="K185" s="132">
        <f t="shared" si="33"/>
        <v>11297.82</v>
      </c>
      <c r="L185" s="163">
        <f t="shared" si="34"/>
        <v>-999.92200000000048</v>
      </c>
      <c r="M185" s="163">
        <v>1</v>
      </c>
      <c r="N185" s="163">
        <f t="shared" si="30"/>
        <v>-999.92200000000048</v>
      </c>
      <c r="O185" s="174"/>
      <c r="P185" s="186"/>
    </row>
    <row r="186" spans="1:16" s="11" customFormat="1" ht="15" customHeight="1">
      <c r="A186" s="104" t="s">
        <v>367</v>
      </c>
      <c r="B186" s="104" t="s">
        <v>368</v>
      </c>
      <c r="C186" s="106" t="s">
        <v>54</v>
      </c>
      <c r="D186" s="105">
        <v>40855</v>
      </c>
      <c r="E186" s="104">
        <v>14285</v>
      </c>
      <c r="F186" s="113">
        <v>1.7150000000000001</v>
      </c>
      <c r="G186" s="127">
        <f t="shared" si="32"/>
        <v>24498.775000000001</v>
      </c>
      <c r="H186" s="148"/>
      <c r="I186" s="105">
        <v>41001</v>
      </c>
      <c r="J186" s="113">
        <v>1.93</v>
      </c>
      <c r="K186" s="132">
        <f t="shared" si="33"/>
        <v>27570.05</v>
      </c>
      <c r="L186" s="163">
        <f t="shared" si="34"/>
        <v>3071.2749999999978</v>
      </c>
      <c r="M186" s="163">
        <v>1</v>
      </c>
      <c r="N186" s="163">
        <f t="shared" si="30"/>
        <v>3071.2749999999978</v>
      </c>
      <c r="O186" s="174"/>
      <c r="P186" s="186"/>
    </row>
    <row r="187" spans="1:16" s="11" customFormat="1" ht="15" customHeight="1">
      <c r="A187" s="104" t="s">
        <v>147</v>
      </c>
      <c r="B187" s="104" t="s">
        <v>314</v>
      </c>
      <c r="C187" s="106" t="s">
        <v>54</v>
      </c>
      <c r="D187" s="105">
        <v>40945</v>
      </c>
      <c r="E187" s="104">
        <v>2360</v>
      </c>
      <c r="F187" s="104">
        <v>5.25</v>
      </c>
      <c r="G187" s="127">
        <f t="shared" si="32"/>
        <v>12390</v>
      </c>
      <c r="H187" s="148"/>
      <c r="I187" s="105">
        <v>41009</v>
      </c>
      <c r="J187" s="113">
        <v>5.6219999999999999</v>
      </c>
      <c r="K187" s="132">
        <f t="shared" si="33"/>
        <v>13267.92</v>
      </c>
      <c r="L187" s="163">
        <f t="shared" si="34"/>
        <v>877.92000000000007</v>
      </c>
      <c r="M187" s="163">
        <v>1</v>
      </c>
      <c r="N187" s="163">
        <f t="shared" si="30"/>
        <v>877.92000000000007</v>
      </c>
      <c r="O187" s="174"/>
      <c r="P187" s="186"/>
    </row>
    <row r="188" spans="1:16" s="11" customFormat="1" ht="15" customHeight="1">
      <c r="A188" s="104" t="s">
        <v>405</v>
      </c>
      <c r="B188" s="104" t="s">
        <v>406</v>
      </c>
      <c r="C188" s="106" t="s">
        <v>54</v>
      </c>
      <c r="D188" s="105">
        <v>40945</v>
      </c>
      <c r="E188" s="104">
        <v>5357</v>
      </c>
      <c r="F188" s="104">
        <v>8.1199999999999992</v>
      </c>
      <c r="G188" s="127">
        <f t="shared" si="32"/>
        <v>43498.84</v>
      </c>
      <c r="H188" s="148"/>
      <c r="I188" s="105">
        <v>41009</v>
      </c>
      <c r="J188" s="113">
        <v>7.84</v>
      </c>
      <c r="K188" s="132">
        <f t="shared" si="33"/>
        <v>41998.879999999997</v>
      </c>
      <c r="L188" s="163">
        <f t="shared" si="34"/>
        <v>-1499.9599999999991</v>
      </c>
      <c r="M188" s="163">
        <v>1</v>
      </c>
      <c r="N188" s="163">
        <f t="shared" si="30"/>
        <v>-1499.9599999999991</v>
      </c>
      <c r="O188" s="174"/>
      <c r="P188" s="186"/>
    </row>
    <row r="189" spans="1:16" s="11" customFormat="1" ht="15" customHeight="1">
      <c r="A189" s="104" t="s">
        <v>407</v>
      </c>
      <c r="B189" s="104" t="s">
        <v>408</v>
      </c>
      <c r="C189" s="106" t="s">
        <v>54</v>
      </c>
      <c r="D189" s="105">
        <v>40855</v>
      </c>
      <c r="E189" s="104">
        <v>575</v>
      </c>
      <c r="F189" s="113">
        <v>28.49</v>
      </c>
      <c r="G189" s="127">
        <f t="shared" si="32"/>
        <v>16381.75</v>
      </c>
      <c r="H189" s="148"/>
      <c r="I189" s="105">
        <v>41036</v>
      </c>
      <c r="J189" s="113">
        <v>27.94</v>
      </c>
      <c r="K189" s="132">
        <f t="shared" si="33"/>
        <v>16065.5</v>
      </c>
      <c r="L189" s="163">
        <f t="shared" si="34"/>
        <v>-316.25</v>
      </c>
      <c r="M189" s="163">
        <v>1</v>
      </c>
      <c r="N189" s="163">
        <f t="shared" si="30"/>
        <v>-316.25</v>
      </c>
      <c r="O189" s="174"/>
      <c r="P189" s="186"/>
    </row>
    <row r="190" spans="1:16" s="26" customFormat="1" ht="15" customHeight="1">
      <c r="A190" s="118" t="s">
        <v>254</v>
      </c>
      <c r="B190" s="118" t="s">
        <v>255</v>
      </c>
      <c r="C190" s="119" t="s">
        <v>79</v>
      </c>
      <c r="D190" s="120">
        <v>41029</v>
      </c>
      <c r="E190" s="118">
        <v>3750</v>
      </c>
      <c r="F190" s="128">
        <v>14.13</v>
      </c>
      <c r="G190" s="129">
        <f t="shared" si="32"/>
        <v>52987.5</v>
      </c>
      <c r="H190" s="145"/>
      <c r="I190" s="120">
        <v>41036</v>
      </c>
      <c r="J190" s="128">
        <v>13.73</v>
      </c>
      <c r="K190" s="133">
        <f t="shared" si="33"/>
        <v>51487.5</v>
      </c>
      <c r="L190" s="163">
        <f>SUM(G190-K190)</f>
        <v>1500</v>
      </c>
      <c r="M190" s="163">
        <v>1</v>
      </c>
      <c r="N190" s="163">
        <f t="shared" si="30"/>
        <v>1500</v>
      </c>
      <c r="O190" s="169"/>
      <c r="P190" s="187"/>
    </row>
    <row r="191" spans="1:16" s="26" customFormat="1" ht="15" customHeight="1">
      <c r="A191" s="118" t="s">
        <v>409</v>
      </c>
      <c r="B191" s="118" t="s">
        <v>410</v>
      </c>
      <c r="C191" s="119" t="s">
        <v>79</v>
      </c>
      <c r="D191" s="120">
        <v>41018</v>
      </c>
      <c r="E191" s="118">
        <v>55000</v>
      </c>
      <c r="F191" s="128">
        <v>0.28699999999999998</v>
      </c>
      <c r="G191" s="129">
        <f t="shared" si="32"/>
        <v>15784.999999999998</v>
      </c>
      <c r="H191" s="145"/>
      <c r="I191" s="120">
        <v>41040</v>
      </c>
      <c r="J191" s="128">
        <v>0.27800000000000002</v>
      </c>
      <c r="K191" s="133">
        <f t="shared" si="33"/>
        <v>15290.000000000002</v>
      </c>
      <c r="L191" s="163">
        <f>SUM(G191-K191)</f>
        <v>494.99999999999636</v>
      </c>
      <c r="M191" s="163">
        <v>1</v>
      </c>
      <c r="N191" s="163">
        <f t="shared" si="30"/>
        <v>494.99999999999636</v>
      </c>
      <c r="O191" s="169"/>
      <c r="P191" s="187"/>
    </row>
    <row r="192" spans="1:16" s="11" customFormat="1" ht="15" customHeight="1">
      <c r="A192" s="104" t="s">
        <v>411</v>
      </c>
      <c r="B192" s="104" t="s">
        <v>412</v>
      </c>
      <c r="C192" s="106" t="s">
        <v>54</v>
      </c>
      <c r="D192" s="105">
        <v>41040</v>
      </c>
      <c r="E192" s="104">
        <v>8333</v>
      </c>
      <c r="F192" s="113">
        <v>12.77</v>
      </c>
      <c r="G192" s="127">
        <f t="shared" si="32"/>
        <v>106412.41</v>
      </c>
      <c r="H192" s="148"/>
      <c r="I192" s="113">
        <v>41047</v>
      </c>
      <c r="J192" s="113">
        <v>12.59</v>
      </c>
      <c r="K192" s="132">
        <f t="shared" ref="K192:K198" si="35">SUM(E192*J192)</f>
        <v>104912.47</v>
      </c>
      <c r="L192" s="163">
        <f>SUM(K192-G192)</f>
        <v>-1499.9400000000023</v>
      </c>
      <c r="M192" s="163">
        <v>1</v>
      </c>
      <c r="N192" s="163">
        <f t="shared" si="30"/>
        <v>-1499.9400000000023</v>
      </c>
      <c r="O192" s="174"/>
      <c r="P192" s="186"/>
    </row>
    <row r="193" spans="1:16" s="11" customFormat="1" ht="15" customHeight="1">
      <c r="A193" s="104" t="s">
        <v>413</v>
      </c>
      <c r="B193" s="104" t="s">
        <v>414</v>
      </c>
      <c r="C193" s="106" t="s">
        <v>54</v>
      </c>
      <c r="D193" s="105">
        <v>40855</v>
      </c>
      <c r="E193" s="104">
        <v>15625</v>
      </c>
      <c r="F193" s="113">
        <v>1.752</v>
      </c>
      <c r="G193" s="127">
        <f t="shared" si="32"/>
        <v>27375</v>
      </c>
      <c r="H193" s="148"/>
      <c r="I193" s="113">
        <v>41065</v>
      </c>
      <c r="J193" s="113">
        <v>1.8979999999999999</v>
      </c>
      <c r="K193" s="132">
        <f t="shared" si="35"/>
        <v>29656.25</v>
      </c>
      <c r="L193" s="163">
        <f>SUM(K193-G193)</f>
        <v>2281.25</v>
      </c>
      <c r="M193" s="163">
        <v>1</v>
      </c>
      <c r="N193" s="163">
        <f t="shared" si="30"/>
        <v>2281.25</v>
      </c>
      <c r="O193" s="174"/>
      <c r="P193" s="186"/>
    </row>
    <row r="194" spans="1:16" s="26" customFormat="1" ht="15" customHeight="1">
      <c r="A194" s="118" t="s">
        <v>415</v>
      </c>
      <c r="B194" s="118" t="s">
        <v>416</v>
      </c>
      <c r="C194" s="119" t="s">
        <v>79</v>
      </c>
      <c r="D194" s="120">
        <v>41064</v>
      </c>
      <c r="E194" s="118">
        <v>7142</v>
      </c>
      <c r="F194" s="128">
        <v>2.7280000000000002</v>
      </c>
      <c r="G194" s="129">
        <f t="shared" si="32"/>
        <v>19483.376</v>
      </c>
      <c r="H194" s="145"/>
      <c r="I194" s="120">
        <v>41066</v>
      </c>
      <c r="J194" s="128">
        <v>2.8719999999999999</v>
      </c>
      <c r="K194" s="133">
        <f t="shared" si="35"/>
        <v>20511.824000000001</v>
      </c>
      <c r="L194" s="163">
        <f>SUM(G194-K194)</f>
        <v>-1028.4480000000003</v>
      </c>
      <c r="M194" s="163">
        <v>1</v>
      </c>
      <c r="N194" s="163">
        <f t="shared" si="30"/>
        <v>-1028.4480000000003</v>
      </c>
      <c r="O194" s="169"/>
      <c r="P194" s="187"/>
    </row>
    <row r="195" spans="1:16" s="26" customFormat="1" ht="15" customHeight="1">
      <c r="A195" s="118" t="s">
        <v>239</v>
      </c>
      <c r="B195" s="118" t="s">
        <v>240</v>
      </c>
      <c r="C195" s="119" t="s">
        <v>79</v>
      </c>
      <c r="D195" s="120">
        <v>41036</v>
      </c>
      <c r="E195" s="118">
        <v>28800</v>
      </c>
      <c r="F195" s="128">
        <v>1.22</v>
      </c>
      <c r="G195" s="129">
        <f t="shared" si="32"/>
        <v>35136</v>
      </c>
      <c r="H195" s="145"/>
      <c r="I195" s="120">
        <v>41067</v>
      </c>
      <c r="J195" s="128">
        <v>1.0169999999999999</v>
      </c>
      <c r="K195" s="133">
        <f t="shared" si="35"/>
        <v>29289.599999999999</v>
      </c>
      <c r="L195" s="163">
        <f>SUM(G195-K195)</f>
        <v>5846.4000000000015</v>
      </c>
      <c r="M195" s="163">
        <v>1</v>
      </c>
      <c r="N195" s="163">
        <f t="shared" si="30"/>
        <v>5846.4000000000015</v>
      </c>
      <c r="O195" s="169"/>
      <c r="P195" s="187"/>
    </row>
    <row r="196" spans="1:16" s="26" customFormat="1" ht="15" customHeight="1">
      <c r="A196" s="118" t="s">
        <v>417</v>
      </c>
      <c r="B196" s="118" t="s">
        <v>418</v>
      </c>
      <c r="C196" s="119" t="s">
        <v>79</v>
      </c>
      <c r="D196" s="120">
        <v>41044</v>
      </c>
      <c r="E196" s="118">
        <v>4573</v>
      </c>
      <c r="F196" s="128">
        <v>8.5359999999999996</v>
      </c>
      <c r="G196" s="129">
        <f t="shared" si="32"/>
        <v>39035.127999999997</v>
      </c>
      <c r="H196" s="145"/>
      <c r="I196" s="120">
        <v>41067</v>
      </c>
      <c r="J196" s="128">
        <v>8.8640000000000008</v>
      </c>
      <c r="K196" s="133">
        <f t="shared" si="35"/>
        <v>40535.072</v>
      </c>
      <c r="L196" s="163">
        <f>SUM(G196-K196)</f>
        <v>-1499.9440000000031</v>
      </c>
      <c r="M196" s="163">
        <v>1</v>
      </c>
      <c r="N196" s="163">
        <f t="shared" si="30"/>
        <v>-1499.9440000000031</v>
      </c>
      <c r="O196" s="169"/>
      <c r="P196" s="187"/>
    </row>
    <row r="197" spans="1:16" s="26" customFormat="1" ht="15" customHeight="1">
      <c r="A197" s="118" t="s">
        <v>289</v>
      </c>
      <c r="B197" s="118" t="s">
        <v>290</v>
      </c>
      <c r="C197" s="119" t="s">
        <v>79</v>
      </c>
      <c r="D197" s="120">
        <v>41064</v>
      </c>
      <c r="E197" s="118">
        <v>2341</v>
      </c>
      <c r="F197" s="128">
        <v>11.31</v>
      </c>
      <c r="G197" s="129">
        <f t="shared" si="32"/>
        <v>26476.710000000003</v>
      </c>
      <c r="H197" s="145"/>
      <c r="I197" s="120">
        <v>41067</v>
      </c>
      <c r="J197" s="128">
        <v>11.95</v>
      </c>
      <c r="K197" s="133">
        <f t="shared" si="35"/>
        <v>27974.949999999997</v>
      </c>
      <c r="L197" s="163">
        <f>SUM(G197-K197)</f>
        <v>-1498.2399999999943</v>
      </c>
      <c r="M197" s="163">
        <v>1</v>
      </c>
      <c r="N197" s="163">
        <f t="shared" si="30"/>
        <v>-1498.2399999999943</v>
      </c>
      <c r="O197" s="169"/>
      <c r="P197" s="187"/>
    </row>
    <row r="198" spans="1:16" s="26" customFormat="1" ht="15" customHeight="1">
      <c r="A198" s="118" t="s">
        <v>319</v>
      </c>
      <c r="B198" s="118" t="s">
        <v>320</v>
      </c>
      <c r="C198" s="119" t="s">
        <v>79</v>
      </c>
      <c r="D198" s="120">
        <v>41040</v>
      </c>
      <c r="E198" s="118">
        <v>50000</v>
      </c>
      <c r="F198" s="128">
        <v>0.67</v>
      </c>
      <c r="G198" s="129">
        <f t="shared" si="32"/>
        <v>33500</v>
      </c>
      <c r="H198" s="145"/>
      <c r="I198" s="120">
        <v>41078</v>
      </c>
      <c r="J198" s="128">
        <v>0.65700000000000003</v>
      </c>
      <c r="K198" s="133">
        <f t="shared" si="35"/>
        <v>32850</v>
      </c>
      <c r="L198" s="163">
        <f>SUM(G198-K198)</f>
        <v>650</v>
      </c>
      <c r="M198" s="163">
        <v>1</v>
      </c>
      <c r="N198" s="163">
        <f t="shared" si="30"/>
        <v>650</v>
      </c>
      <c r="O198" s="169"/>
      <c r="P198" s="187"/>
    </row>
    <row r="199" spans="1:16" s="11" customFormat="1" ht="15" customHeight="1">
      <c r="A199" s="104" t="s">
        <v>354</v>
      </c>
      <c r="B199" s="104" t="s">
        <v>355</v>
      </c>
      <c r="C199" s="106" t="s">
        <v>54</v>
      </c>
      <c r="D199" s="105">
        <v>41080</v>
      </c>
      <c r="E199" s="104">
        <v>3588</v>
      </c>
      <c r="F199" s="113">
        <v>4.6779999999999999</v>
      </c>
      <c r="G199" s="127">
        <f t="shared" si="32"/>
        <v>16784.664000000001</v>
      </c>
      <c r="H199" s="148"/>
      <c r="I199" s="105">
        <v>41081</v>
      </c>
      <c r="J199" s="113">
        <v>4.2619999999999996</v>
      </c>
      <c r="K199" s="132">
        <f t="shared" ref="K199:K213" si="36">SUM(E199*J199)</f>
        <v>15292.055999999999</v>
      </c>
      <c r="L199" s="163">
        <f>SUM(K199-G199)</f>
        <v>-1492.608000000002</v>
      </c>
      <c r="M199" s="163">
        <v>1</v>
      </c>
      <c r="N199" s="163">
        <f t="shared" si="30"/>
        <v>-1492.608000000002</v>
      </c>
      <c r="O199" s="174"/>
      <c r="P199" s="186"/>
    </row>
    <row r="200" spans="1:16" s="11" customFormat="1" ht="15" customHeight="1">
      <c r="A200" s="104" t="s">
        <v>419</v>
      </c>
      <c r="B200" s="104" t="s">
        <v>420</v>
      </c>
      <c r="C200" s="106" t="s">
        <v>54</v>
      </c>
      <c r="D200" s="105">
        <v>40855</v>
      </c>
      <c r="E200" s="104">
        <v>12195</v>
      </c>
      <c r="F200" s="113">
        <v>2.0409999999999999</v>
      </c>
      <c r="G200" s="127">
        <f t="shared" si="32"/>
        <v>24889.994999999999</v>
      </c>
      <c r="H200" s="148"/>
      <c r="I200" s="105">
        <v>41087</v>
      </c>
      <c r="J200" s="113">
        <v>2.1949999999999998</v>
      </c>
      <c r="K200" s="132">
        <f t="shared" si="36"/>
        <v>26768.024999999998</v>
      </c>
      <c r="L200" s="163">
        <f>SUM(K200-G200)</f>
        <v>1878.0299999999988</v>
      </c>
      <c r="M200" s="163">
        <v>1</v>
      </c>
      <c r="N200" s="163">
        <f t="shared" si="30"/>
        <v>1878.0299999999988</v>
      </c>
      <c r="O200" s="174"/>
      <c r="P200" s="186"/>
    </row>
    <row r="201" spans="1:16" s="26" customFormat="1" ht="15" customHeight="1">
      <c r="A201" s="118" t="s">
        <v>421</v>
      </c>
      <c r="B201" s="118" t="s">
        <v>422</v>
      </c>
      <c r="C201" s="119" t="s">
        <v>79</v>
      </c>
      <c r="D201" s="120">
        <v>41081</v>
      </c>
      <c r="E201" s="118">
        <v>10000</v>
      </c>
      <c r="F201" s="128">
        <v>1.675</v>
      </c>
      <c r="G201" s="129">
        <f t="shared" si="32"/>
        <v>16750</v>
      </c>
      <c r="H201" s="145"/>
      <c r="I201" s="120">
        <v>41088</v>
      </c>
      <c r="J201" s="128">
        <v>1.762</v>
      </c>
      <c r="K201" s="133">
        <f t="shared" si="36"/>
        <v>17620</v>
      </c>
      <c r="L201" s="163">
        <f t="shared" ref="L201:L213" si="37">SUM(G201-K201)</f>
        <v>-870</v>
      </c>
      <c r="M201" s="163">
        <v>1</v>
      </c>
      <c r="N201" s="163">
        <f t="shared" si="30"/>
        <v>-870</v>
      </c>
      <c r="O201" s="169"/>
      <c r="P201" s="187"/>
    </row>
    <row r="202" spans="1:16" s="26" customFormat="1" ht="15" customHeight="1">
      <c r="A202" s="118" t="s">
        <v>423</v>
      </c>
      <c r="B202" s="118" t="s">
        <v>424</v>
      </c>
      <c r="C202" s="119" t="s">
        <v>79</v>
      </c>
      <c r="D202" s="120">
        <v>41085</v>
      </c>
      <c r="E202" s="118">
        <v>15000</v>
      </c>
      <c r="F202" s="128">
        <v>0.55600000000000005</v>
      </c>
      <c r="G202" s="129">
        <f t="shared" si="32"/>
        <v>8340</v>
      </c>
      <c r="H202" s="145"/>
      <c r="I202" s="120">
        <v>41092</v>
      </c>
      <c r="J202" s="128">
        <v>0.60399999999999998</v>
      </c>
      <c r="K202" s="133">
        <f t="shared" si="36"/>
        <v>9060</v>
      </c>
      <c r="L202" s="163">
        <f t="shared" si="37"/>
        <v>-720</v>
      </c>
      <c r="M202" s="163">
        <v>1</v>
      </c>
      <c r="N202" s="163">
        <f t="shared" si="30"/>
        <v>-720</v>
      </c>
      <c r="O202" s="169"/>
      <c r="P202" s="187"/>
    </row>
    <row r="203" spans="1:16" s="26" customFormat="1" ht="15" customHeight="1">
      <c r="A203" s="118" t="s">
        <v>142</v>
      </c>
      <c r="B203" s="118" t="s">
        <v>349</v>
      </c>
      <c r="C203" s="119" t="s">
        <v>79</v>
      </c>
      <c r="D203" s="120">
        <v>41045</v>
      </c>
      <c r="E203" s="118">
        <v>7075</v>
      </c>
      <c r="F203" s="128">
        <v>1.204</v>
      </c>
      <c r="G203" s="129">
        <f t="shared" si="32"/>
        <v>8518.2999999999993</v>
      </c>
      <c r="H203" s="145"/>
      <c r="I203" s="120">
        <v>41092</v>
      </c>
      <c r="J203" s="128">
        <v>1.3109999999999999</v>
      </c>
      <c r="K203" s="133">
        <f t="shared" si="36"/>
        <v>9275.3249999999989</v>
      </c>
      <c r="L203" s="163">
        <f t="shared" si="37"/>
        <v>-757.02499999999964</v>
      </c>
      <c r="M203" s="163">
        <v>1</v>
      </c>
      <c r="N203" s="163">
        <f t="shared" si="30"/>
        <v>-757.02499999999964</v>
      </c>
      <c r="O203" s="169"/>
      <c r="P203" s="187"/>
    </row>
    <row r="204" spans="1:16" s="26" customFormat="1" ht="15" customHeight="1">
      <c r="A204" s="118" t="s">
        <v>371</v>
      </c>
      <c r="B204" s="118" t="s">
        <v>251</v>
      </c>
      <c r="C204" s="119" t="s">
        <v>79</v>
      </c>
      <c r="D204" s="120">
        <v>41016</v>
      </c>
      <c r="E204" s="171">
        <v>27777</v>
      </c>
      <c r="F204" s="128">
        <v>0.65300000000000002</v>
      </c>
      <c r="G204" s="129">
        <f t="shared" si="32"/>
        <v>18138.381000000001</v>
      </c>
      <c r="H204" s="145"/>
      <c r="I204" s="120">
        <v>41093</v>
      </c>
      <c r="J204" s="128">
        <v>0.51500000000000001</v>
      </c>
      <c r="K204" s="133">
        <f t="shared" si="36"/>
        <v>14305.155000000001</v>
      </c>
      <c r="L204" s="163">
        <f t="shared" si="37"/>
        <v>3833.2260000000006</v>
      </c>
      <c r="M204" s="163">
        <v>1</v>
      </c>
      <c r="N204" s="163">
        <f t="shared" si="30"/>
        <v>3833.2260000000006</v>
      </c>
      <c r="O204" s="169"/>
      <c r="P204" s="187"/>
    </row>
    <row r="205" spans="1:16" s="26" customFormat="1" ht="15" customHeight="1">
      <c r="A205" s="118" t="s">
        <v>425</v>
      </c>
      <c r="B205" s="118" t="s">
        <v>247</v>
      </c>
      <c r="C205" s="119" t="s">
        <v>79</v>
      </c>
      <c r="D205" s="120">
        <v>41045</v>
      </c>
      <c r="E205" s="118">
        <v>843</v>
      </c>
      <c r="F205" s="128">
        <v>32.79</v>
      </c>
      <c r="G205" s="129">
        <f t="shared" si="32"/>
        <v>27641.969999999998</v>
      </c>
      <c r="H205" s="145"/>
      <c r="I205" s="120">
        <v>41094</v>
      </c>
      <c r="J205" s="128">
        <v>32.287999999999997</v>
      </c>
      <c r="K205" s="133">
        <f t="shared" si="36"/>
        <v>27218.783999999996</v>
      </c>
      <c r="L205" s="163">
        <f t="shared" si="37"/>
        <v>423.18600000000151</v>
      </c>
      <c r="M205" s="163">
        <v>1</v>
      </c>
      <c r="N205" s="163">
        <f t="shared" si="30"/>
        <v>423.18600000000151</v>
      </c>
      <c r="O205" s="169"/>
      <c r="P205" s="187"/>
    </row>
    <row r="206" spans="1:16" s="26" customFormat="1" ht="15" customHeight="1">
      <c r="A206" s="118" t="s">
        <v>426</v>
      </c>
      <c r="B206" s="118" t="s">
        <v>427</v>
      </c>
      <c r="C206" s="119" t="s">
        <v>79</v>
      </c>
      <c r="D206" s="120">
        <v>41004</v>
      </c>
      <c r="E206" s="118">
        <v>17857</v>
      </c>
      <c r="F206" s="128">
        <v>1.0780000000000001</v>
      </c>
      <c r="G206" s="129">
        <f t="shared" si="32"/>
        <v>19249.846000000001</v>
      </c>
      <c r="H206" s="145"/>
      <c r="I206" s="120">
        <v>41094</v>
      </c>
      <c r="J206" s="128">
        <v>0.93600000000000005</v>
      </c>
      <c r="K206" s="133">
        <f t="shared" si="36"/>
        <v>16714.152000000002</v>
      </c>
      <c r="L206" s="163">
        <f t="shared" si="37"/>
        <v>2535.6939999999995</v>
      </c>
      <c r="M206" s="163">
        <v>1</v>
      </c>
      <c r="N206" s="163">
        <f t="shared" si="30"/>
        <v>2535.6939999999995</v>
      </c>
      <c r="O206" s="169"/>
      <c r="P206" s="187"/>
    </row>
    <row r="207" spans="1:16" s="26" customFormat="1" ht="15" customHeight="1">
      <c r="A207" s="118" t="s">
        <v>333</v>
      </c>
      <c r="B207" s="118" t="s">
        <v>334</v>
      </c>
      <c r="C207" s="119" t="s">
        <v>79</v>
      </c>
      <c r="D207" s="120">
        <v>41065</v>
      </c>
      <c r="E207" s="118">
        <v>11111</v>
      </c>
      <c r="F207" s="128">
        <v>1.1599999999999999</v>
      </c>
      <c r="G207" s="129">
        <f t="shared" ref="G207:G238" si="38">SUM(E207*F207)</f>
        <v>12888.759999999998</v>
      </c>
      <c r="H207" s="145"/>
      <c r="I207" s="120">
        <v>41095</v>
      </c>
      <c r="J207" s="128">
        <v>1.1200000000000001</v>
      </c>
      <c r="K207" s="133">
        <f t="shared" si="36"/>
        <v>12444.320000000002</v>
      </c>
      <c r="L207" s="163">
        <f t="shared" si="37"/>
        <v>444.43999999999687</v>
      </c>
      <c r="M207" s="163">
        <v>1</v>
      </c>
      <c r="N207" s="163">
        <f t="shared" si="30"/>
        <v>444.43999999999687</v>
      </c>
      <c r="O207" s="169"/>
      <c r="P207" s="187"/>
    </row>
    <row r="208" spans="1:16" s="26" customFormat="1" ht="15" customHeight="1">
      <c r="A208" s="118" t="s">
        <v>428</v>
      </c>
      <c r="B208" s="118" t="s">
        <v>429</v>
      </c>
      <c r="C208" s="119" t="s">
        <v>79</v>
      </c>
      <c r="D208" s="120">
        <v>41081</v>
      </c>
      <c r="E208" s="118">
        <v>4838</v>
      </c>
      <c r="F208" s="118">
        <v>7.3620000000000001</v>
      </c>
      <c r="G208" s="129">
        <f t="shared" si="38"/>
        <v>35617.356</v>
      </c>
      <c r="H208" s="145"/>
      <c r="I208" s="120">
        <v>41108</v>
      </c>
      <c r="J208" s="128">
        <v>7.6260000000000003</v>
      </c>
      <c r="K208" s="133">
        <f t="shared" si="36"/>
        <v>36894.588000000003</v>
      </c>
      <c r="L208" s="163">
        <f t="shared" si="37"/>
        <v>-1277.2320000000036</v>
      </c>
      <c r="M208" s="163">
        <v>1</v>
      </c>
      <c r="N208" s="163">
        <f t="shared" si="30"/>
        <v>-1277.2320000000036</v>
      </c>
      <c r="O208" s="169"/>
      <c r="P208" s="187"/>
    </row>
    <row r="209" spans="1:16" s="26" customFormat="1" ht="15" customHeight="1">
      <c r="A209" s="118" t="s">
        <v>430</v>
      </c>
      <c r="B209" s="118" t="s">
        <v>431</v>
      </c>
      <c r="C209" s="119" t="s">
        <v>79</v>
      </c>
      <c r="D209" s="120">
        <v>41064</v>
      </c>
      <c r="E209" s="118">
        <v>14285</v>
      </c>
      <c r="F209" s="128">
        <v>0.38</v>
      </c>
      <c r="G209" s="129">
        <f t="shared" si="38"/>
        <v>5428.3</v>
      </c>
      <c r="H209" s="145"/>
      <c r="I209" s="120">
        <v>41109</v>
      </c>
      <c r="J209" s="128">
        <v>0.41699999999999998</v>
      </c>
      <c r="K209" s="133">
        <f t="shared" si="36"/>
        <v>5956.8449999999993</v>
      </c>
      <c r="L209" s="163">
        <f t="shared" si="37"/>
        <v>-528.54499999999916</v>
      </c>
      <c r="M209" s="163">
        <v>1</v>
      </c>
      <c r="N209" s="163">
        <f t="shared" si="30"/>
        <v>-528.54499999999916</v>
      </c>
      <c r="O209" s="169"/>
      <c r="P209" s="187"/>
    </row>
    <row r="210" spans="1:16" s="26" customFormat="1" ht="15" customHeight="1">
      <c r="A210" s="118" t="s">
        <v>311</v>
      </c>
      <c r="B210" s="118" t="s">
        <v>312</v>
      </c>
      <c r="C210" s="119" t="s">
        <v>79</v>
      </c>
      <c r="D210" s="120">
        <v>41045</v>
      </c>
      <c r="E210" s="118">
        <v>1271</v>
      </c>
      <c r="F210" s="128">
        <v>18.350000000000001</v>
      </c>
      <c r="G210" s="129">
        <f t="shared" si="38"/>
        <v>23322.850000000002</v>
      </c>
      <c r="H210" s="145"/>
      <c r="I210" s="120">
        <v>41120</v>
      </c>
      <c r="J210" s="128">
        <v>17.03</v>
      </c>
      <c r="K210" s="133">
        <f t="shared" si="36"/>
        <v>21645.13</v>
      </c>
      <c r="L210" s="163">
        <f t="shared" si="37"/>
        <v>1677.7200000000012</v>
      </c>
      <c r="M210" s="163">
        <v>1</v>
      </c>
      <c r="N210" s="163">
        <f t="shared" si="30"/>
        <v>1677.7200000000012</v>
      </c>
      <c r="O210" s="169"/>
      <c r="P210" s="187"/>
    </row>
    <row r="211" spans="1:16" s="26" customFormat="1" ht="15" customHeight="1">
      <c r="A211" s="118" t="s">
        <v>432</v>
      </c>
      <c r="B211" s="118" t="s">
        <v>433</v>
      </c>
      <c r="C211" s="119" t="s">
        <v>79</v>
      </c>
      <c r="D211" s="120">
        <v>41081</v>
      </c>
      <c r="E211" s="118">
        <v>1562</v>
      </c>
      <c r="F211" s="128">
        <v>11.34</v>
      </c>
      <c r="G211" s="129">
        <f t="shared" si="38"/>
        <v>17713.079999999998</v>
      </c>
      <c r="H211" s="145"/>
      <c r="I211" s="120">
        <v>41130</v>
      </c>
      <c r="J211" s="128">
        <v>9.75</v>
      </c>
      <c r="K211" s="133">
        <f t="shared" si="36"/>
        <v>15229.5</v>
      </c>
      <c r="L211" s="163">
        <f t="shared" si="37"/>
        <v>2483.5799999999981</v>
      </c>
      <c r="M211" s="163">
        <v>1</v>
      </c>
      <c r="N211" s="163">
        <f t="shared" si="30"/>
        <v>2483.5799999999981</v>
      </c>
      <c r="O211" s="169"/>
      <c r="P211" s="187"/>
    </row>
    <row r="212" spans="1:16" s="26" customFormat="1" ht="15" customHeight="1">
      <c r="A212" s="118" t="s">
        <v>407</v>
      </c>
      <c r="B212" s="118" t="s">
        <v>408</v>
      </c>
      <c r="C212" s="119" t="s">
        <v>79</v>
      </c>
      <c r="D212" s="120">
        <v>41109</v>
      </c>
      <c r="E212" s="118">
        <v>937.5</v>
      </c>
      <c r="F212" s="128">
        <v>24.35</v>
      </c>
      <c r="G212" s="129">
        <f t="shared" si="38"/>
        <v>22828.125</v>
      </c>
      <c r="H212" s="145"/>
      <c r="I212" s="120">
        <v>41130</v>
      </c>
      <c r="J212" s="128">
        <v>25.65</v>
      </c>
      <c r="K212" s="133">
        <f t="shared" si="36"/>
        <v>24046.875</v>
      </c>
      <c r="L212" s="163">
        <f t="shared" si="37"/>
        <v>-1218.75</v>
      </c>
      <c r="M212" s="163">
        <v>1</v>
      </c>
      <c r="N212" s="163">
        <f t="shared" si="30"/>
        <v>-1218.75</v>
      </c>
      <c r="O212" s="169"/>
      <c r="P212" s="187"/>
    </row>
    <row r="213" spans="1:16" s="26" customFormat="1" ht="15" customHeight="1">
      <c r="A213" s="118" t="s">
        <v>232</v>
      </c>
      <c r="B213" s="118" t="s">
        <v>233</v>
      </c>
      <c r="C213" s="119" t="s">
        <v>79</v>
      </c>
      <c r="D213" s="120">
        <v>41127</v>
      </c>
      <c r="E213" s="118">
        <v>3521</v>
      </c>
      <c r="F213" s="128">
        <v>3.8580000000000001</v>
      </c>
      <c r="G213" s="129">
        <f t="shared" si="38"/>
        <v>13584.018</v>
      </c>
      <c r="H213" s="145"/>
      <c r="I213" s="120">
        <v>41130</v>
      </c>
      <c r="J213" s="128">
        <v>4.1420000000000003</v>
      </c>
      <c r="K213" s="133">
        <f t="shared" si="36"/>
        <v>14583.982000000002</v>
      </c>
      <c r="L213" s="163">
        <f t="shared" si="37"/>
        <v>-999.96400000000176</v>
      </c>
      <c r="M213" s="163">
        <v>1</v>
      </c>
      <c r="N213" s="163">
        <f t="shared" si="30"/>
        <v>-999.96400000000176</v>
      </c>
      <c r="O213" s="169"/>
      <c r="P213" s="187"/>
    </row>
    <row r="214" spans="1:16" s="11" customFormat="1" ht="15" customHeight="1">
      <c r="A214" s="104" t="s">
        <v>434</v>
      </c>
      <c r="B214" s="104" t="s">
        <v>435</v>
      </c>
      <c r="C214" s="106" t="s">
        <v>54</v>
      </c>
      <c r="D214" s="105">
        <v>41032</v>
      </c>
      <c r="E214" s="104">
        <v>2830</v>
      </c>
      <c r="F214" s="113">
        <v>20.47</v>
      </c>
      <c r="G214" s="127">
        <f t="shared" si="38"/>
        <v>57930.1</v>
      </c>
      <c r="H214" s="148"/>
      <c r="I214" s="105">
        <v>41134</v>
      </c>
      <c r="J214" s="113">
        <v>22.72</v>
      </c>
      <c r="K214" s="132">
        <f>SUM(E214*J214)</f>
        <v>64297.599999999999</v>
      </c>
      <c r="L214" s="163">
        <f>SUM(K214-G214)</f>
        <v>6367.5</v>
      </c>
      <c r="M214" s="163">
        <v>1</v>
      </c>
      <c r="N214" s="163">
        <f t="shared" si="30"/>
        <v>6367.5</v>
      </c>
      <c r="O214" s="174"/>
      <c r="P214" s="186"/>
    </row>
    <row r="215" spans="1:16" s="11" customFormat="1" ht="15" customHeight="1">
      <c r="A215" s="104" t="s">
        <v>436</v>
      </c>
      <c r="B215" s="104" t="s">
        <v>437</v>
      </c>
      <c r="C215" s="106" t="s">
        <v>54</v>
      </c>
      <c r="D215" s="105">
        <v>41113</v>
      </c>
      <c r="E215" s="104">
        <v>13000</v>
      </c>
      <c r="F215" s="113">
        <v>2.64</v>
      </c>
      <c r="G215" s="127">
        <f t="shared" si="38"/>
        <v>34320</v>
      </c>
      <c r="H215" s="148"/>
      <c r="I215" s="113"/>
      <c r="J215" s="113">
        <v>2.65</v>
      </c>
      <c r="K215" s="132">
        <f>SUM(E215*J215)</f>
        <v>34450</v>
      </c>
      <c r="L215" s="163">
        <f>SUM(K215-G215)</f>
        <v>130</v>
      </c>
      <c r="M215" s="163">
        <v>1</v>
      </c>
      <c r="N215" s="163">
        <f t="shared" si="30"/>
        <v>130</v>
      </c>
      <c r="O215" s="174"/>
      <c r="P215" s="186"/>
    </row>
    <row r="216" spans="1:16" s="11" customFormat="1" ht="15" customHeight="1">
      <c r="A216" s="104" t="s">
        <v>438</v>
      </c>
      <c r="B216" s="104" t="s">
        <v>439</v>
      </c>
      <c r="C216" s="106" t="s">
        <v>54</v>
      </c>
      <c r="D216" s="105">
        <v>41115</v>
      </c>
      <c r="E216" s="104">
        <v>949</v>
      </c>
      <c r="F216" s="113">
        <v>54.79</v>
      </c>
      <c r="G216" s="127">
        <f t="shared" si="38"/>
        <v>51995.71</v>
      </c>
      <c r="H216" s="148"/>
      <c r="I216" s="105">
        <v>41141</v>
      </c>
      <c r="J216" s="113">
        <v>54.73</v>
      </c>
      <c r="K216" s="132">
        <f>SUM(E216*J216)</f>
        <v>51938.77</v>
      </c>
      <c r="L216" s="163">
        <f>SUM(K216-G216)</f>
        <v>-56.940000000002328</v>
      </c>
      <c r="M216" s="163">
        <v>1</v>
      </c>
      <c r="N216" s="163">
        <f t="shared" si="30"/>
        <v>-56.940000000002328</v>
      </c>
      <c r="O216" s="174"/>
      <c r="P216" s="186"/>
    </row>
    <row r="217" spans="1:16" s="26" customFormat="1" ht="15" customHeight="1">
      <c r="A217" s="118" t="s">
        <v>440</v>
      </c>
      <c r="B217" s="118" t="s">
        <v>441</v>
      </c>
      <c r="C217" s="119" t="s">
        <v>79</v>
      </c>
      <c r="D217" s="120">
        <v>41043</v>
      </c>
      <c r="E217" s="118">
        <v>18292</v>
      </c>
      <c r="F217" s="128">
        <v>0.89</v>
      </c>
      <c r="G217" s="129">
        <f t="shared" si="38"/>
        <v>16279.880000000001</v>
      </c>
      <c r="H217" s="145"/>
      <c r="I217" s="120">
        <v>41144</v>
      </c>
      <c r="J217" s="128">
        <v>0.60499999999999998</v>
      </c>
      <c r="K217" s="133">
        <f>SUM(E217*J217)</f>
        <v>11066.66</v>
      </c>
      <c r="L217" s="163">
        <f>SUM(G217-K217)</f>
        <v>5213.2200000000012</v>
      </c>
      <c r="M217" s="163">
        <v>1</v>
      </c>
      <c r="N217" s="163">
        <f t="shared" si="30"/>
        <v>5213.2200000000012</v>
      </c>
      <c r="O217" s="169"/>
      <c r="P217" s="187"/>
    </row>
    <row r="218" spans="1:16" s="11" customFormat="1" ht="15" customHeight="1">
      <c r="A218" s="104" t="s">
        <v>243</v>
      </c>
      <c r="B218" s="104" t="s">
        <v>244</v>
      </c>
      <c r="C218" s="106" t="s">
        <v>54</v>
      </c>
      <c r="D218" s="105">
        <v>41135</v>
      </c>
      <c r="E218" s="104">
        <v>10000</v>
      </c>
      <c r="F218" s="113">
        <v>1.385</v>
      </c>
      <c r="G218" s="127">
        <f t="shared" si="38"/>
        <v>13850</v>
      </c>
      <c r="H218" s="148"/>
      <c r="I218" s="105">
        <v>41145</v>
      </c>
      <c r="J218" s="113">
        <v>1.2849999999999999</v>
      </c>
      <c r="K218" s="132">
        <f t="shared" ref="K218:K223" si="39">SUM(E218*J218)</f>
        <v>12850</v>
      </c>
      <c r="L218" s="163">
        <f>SUM(K218-G218)</f>
        <v>-1000</v>
      </c>
      <c r="M218" s="163">
        <v>1</v>
      </c>
      <c r="N218" s="163">
        <f t="shared" si="30"/>
        <v>-1000</v>
      </c>
      <c r="O218" s="174"/>
      <c r="P218" s="186"/>
    </row>
    <row r="219" spans="1:16" s="11" customFormat="1" ht="15" customHeight="1">
      <c r="A219" s="104" t="s">
        <v>442</v>
      </c>
      <c r="B219" s="104" t="s">
        <v>443</v>
      </c>
      <c r="C219" s="106" t="s">
        <v>54</v>
      </c>
      <c r="D219" s="105">
        <v>41161</v>
      </c>
      <c r="E219" s="104">
        <v>8333</v>
      </c>
      <c r="F219" s="113">
        <v>1.94</v>
      </c>
      <c r="G219" s="127">
        <f t="shared" si="38"/>
        <v>16166.02</v>
      </c>
      <c r="H219" s="148"/>
      <c r="I219" s="105">
        <v>41155</v>
      </c>
      <c r="J219" s="113">
        <v>1.82</v>
      </c>
      <c r="K219" s="132">
        <f t="shared" si="39"/>
        <v>15166.060000000001</v>
      </c>
      <c r="L219" s="163">
        <f>SUM(K219-G219)</f>
        <v>-999.95999999999913</v>
      </c>
      <c r="M219" s="163">
        <v>1</v>
      </c>
      <c r="N219" s="163">
        <f t="shared" si="30"/>
        <v>-999.95999999999913</v>
      </c>
      <c r="O219" s="174"/>
      <c r="P219" s="186"/>
    </row>
    <row r="220" spans="1:16" s="11" customFormat="1" ht="15" customHeight="1">
      <c r="A220" s="104" t="s">
        <v>444</v>
      </c>
      <c r="B220" s="104" t="s">
        <v>445</v>
      </c>
      <c r="C220" s="106" t="s">
        <v>54</v>
      </c>
      <c r="D220" s="105">
        <v>41151</v>
      </c>
      <c r="E220" s="104">
        <v>2941</v>
      </c>
      <c r="F220" s="113">
        <v>8.44</v>
      </c>
      <c r="G220" s="127">
        <f t="shared" si="38"/>
        <v>24822.039999999997</v>
      </c>
      <c r="H220" s="148"/>
      <c r="I220" s="105">
        <v>41162</v>
      </c>
      <c r="J220" s="113">
        <v>8.1</v>
      </c>
      <c r="K220" s="132">
        <f t="shared" si="39"/>
        <v>23822.1</v>
      </c>
      <c r="L220" s="163">
        <f>SUM(K220-G220)</f>
        <v>-999.93999999999869</v>
      </c>
      <c r="M220" s="163">
        <v>1</v>
      </c>
      <c r="N220" s="163">
        <f t="shared" si="30"/>
        <v>-999.93999999999869</v>
      </c>
      <c r="O220" s="174"/>
      <c r="P220" s="186"/>
    </row>
    <row r="221" spans="1:16" s="26" customFormat="1" ht="15" customHeight="1">
      <c r="A221" s="118" t="s">
        <v>179</v>
      </c>
      <c r="B221" s="118" t="s">
        <v>180</v>
      </c>
      <c r="C221" s="119" t="s">
        <v>79</v>
      </c>
      <c r="D221" s="120">
        <v>41043</v>
      </c>
      <c r="E221" s="118">
        <v>5000</v>
      </c>
      <c r="F221" s="128">
        <v>1.77</v>
      </c>
      <c r="G221" s="129">
        <f t="shared" si="38"/>
        <v>8850</v>
      </c>
      <c r="H221" s="145"/>
      <c r="I221" s="120">
        <v>41166</v>
      </c>
      <c r="J221" s="172">
        <v>0.72499999999999998</v>
      </c>
      <c r="K221" s="133">
        <f t="shared" si="39"/>
        <v>3625</v>
      </c>
      <c r="L221" s="163">
        <f>SUM(G221-K221)</f>
        <v>5225</v>
      </c>
      <c r="M221" s="163">
        <v>1</v>
      </c>
      <c r="N221" s="163">
        <f t="shared" si="30"/>
        <v>5225</v>
      </c>
      <c r="O221" s="169"/>
      <c r="P221" s="187"/>
    </row>
    <row r="222" spans="1:16" s="26" customFormat="1" ht="15" customHeight="1">
      <c r="A222" s="118" t="s">
        <v>446</v>
      </c>
      <c r="B222" s="118" t="s">
        <v>447</v>
      </c>
      <c r="C222" s="119" t="s">
        <v>79</v>
      </c>
      <c r="D222" s="120">
        <v>41081</v>
      </c>
      <c r="E222" s="118">
        <v>6048</v>
      </c>
      <c r="F222" s="128">
        <v>1.8660000000000001</v>
      </c>
      <c r="G222" s="129">
        <f t="shared" si="38"/>
        <v>11285.568000000001</v>
      </c>
      <c r="H222" s="145"/>
      <c r="I222" s="120">
        <v>41166</v>
      </c>
      <c r="J222" s="128">
        <v>1.615</v>
      </c>
      <c r="K222" s="133">
        <f t="shared" si="39"/>
        <v>9767.52</v>
      </c>
      <c r="L222" s="163">
        <f>SUM(G222-K222)</f>
        <v>1518.0480000000007</v>
      </c>
      <c r="M222" s="163">
        <v>1</v>
      </c>
      <c r="N222" s="163">
        <f t="shared" si="30"/>
        <v>1518.0480000000007</v>
      </c>
      <c r="O222" s="169"/>
      <c r="P222" s="187"/>
    </row>
    <row r="223" spans="1:16" s="26" customFormat="1" ht="15" customHeight="1">
      <c r="A223" s="118" t="s">
        <v>448</v>
      </c>
      <c r="B223" s="118" t="s">
        <v>449</v>
      </c>
      <c r="C223" s="119" t="s">
        <v>79</v>
      </c>
      <c r="D223" s="120">
        <v>41031</v>
      </c>
      <c r="E223" s="118">
        <v>4687</v>
      </c>
      <c r="F223" s="128">
        <v>4.55</v>
      </c>
      <c r="G223" s="129">
        <f t="shared" si="38"/>
        <v>21325.85</v>
      </c>
      <c r="H223" s="145"/>
      <c r="I223" s="120">
        <v>41169</v>
      </c>
      <c r="J223" s="128">
        <v>2.82</v>
      </c>
      <c r="K223" s="133">
        <f t="shared" si="39"/>
        <v>13217.34</v>
      </c>
      <c r="L223" s="163">
        <f>SUM(G223-K223)</f>
        <v>8108.5099999999984</v>
      </c>
      <c r="M223" s="163">
        <v>1</v>
      </c>
      <c r="N223" s="163">
        <f t="shared" si="30"/>
        <v>8108.5099999999984</v>
      </c>
      <c r="O223" s="169"/>
      <c r="P223" s="187"/>
    </row>
    <row r="224" spans="1:16" s="11" customFormat="1" ht="15" customHeight="1">
      <c r="A224" s="104" t="s">
        <v>450</v>
      </c>
      <c r="B224" s="104" t="s">
        <v>451</v>
      </c>
      <c r="C224" s="106" t="s">
        <v>54</v>
      </c>
      <c r="D224" s="105">
        <v>41113</v>
      </c>
      <c r="E224" s="104">
        <v>22000</v>
      </c>
      <c r="F224" s="113">
        <v>0.70899999999999996</v>
      </c>
      <c r="G224" s="127">
        <f t="shared" si="38"/>
        <v>15598</v>
      </c>
      <c r="H224" s="148"/>
      <c r="I224" s="105">
        <v>41169</v>
      </c>
      <c r="J224" s="113">
        <v>0.73599999999999999</v>
      </c>
      <c r="K224" s="132">
        <f t="shared" ref="K224:K249" si="40">SUM(E224*J224)</f>
        <v>16192</v>
      </c>
      <c r="L224" s="163">
        <f>SUM(K224-G224)</f>
        <v>594</v>
      </c>
      <c r="M224" s="163">
        <v>1</v>
      </c>
      <c r="N224" s="163">
        <f t="shared" si="30"/>
        <v>594</v>
      </c>
      <c r="O224" s="174"/>
      <c r="P224" s="186"/>
    </row>
    <row r="225" spans="1:16" s="11" customFormat="1" ht="15" customHeight="1">
      <c r="A225" s="104" t="s">
        <v>452</v>
      </c>
      <c r="B225" s="104" t="s">
        <v>453</v>
      </c>
      <c r="C225" s="106" t="s">
        <v>54</v>
      </c>
      <c r="D225" s="105">
        <v>41138</v>
      </c>
      <c r="E225" s="104">
        <v>3061</v>
      </c>
      <c r="F225" s="113">
        <v>13.03</v>
      </c>
      <c r="G225" s="127">
        <f t="shared" si="38"/>
        <v>39884.829999999994</v>
      </c>
      <c r="H225" s="148"/>
      <c r="I225" s="105">
        <v>41169</v>
      </c>
      <c r="J225" s="113">
        <v>12.82</v>
      </c>
      <c r="K225" s="132">
        <f t="shared" si="40"/>
        <v>39242.020000000004</v>
      </c>
      <c r="L225" s="163">
        <f>SUM(K225-G225)</f>
        <v>-642.8099999999904</v>
      </c>
      <c r="M225" s="163">
        <v>1</v>
      </c>
      <c r="N225" s="163">
        <f t="shared" si="30"/>
        <v>-642.8099999999904</v>
      </c>
      <c r="O225" s="174"/>
      <c r="P225" s="186"/>
    </row>
    <row r="226" spans="1:16" s="11" customFormat="1" ht="15" customHeight="1">
      <c r="A226" s="104" t="s">
        <v>454</v>
      </c>
      <c r="B226" s="104" t="s">
        <v>455</v>
      </c>
      <c r="C226" s="106" t="s">
        <v>54</v>
      </c>
      <c r="D226" s="105">
        <v>41155</v>
      </c>
      <c r="E226" s="104">
        <v>10000</v>
      </c>
      <c r="F226" s="113">
        <v>1.44</v>
      </c>
      <c r="G226" s="127">
        <f t="shared" si="38"/>
        <v>14400</v>
      </c>
      <c r="H226" s="148"/>
      <c r="I226" s="105">
        <v>41173</v>
      </c>
      <c r="J226" s="113">
        <v>1.34</v>
      </c>
      <c r="K226" s="132">
        <f t="shared" si="40"/>
        <v>13400</v>
      </c>
      <c r="L226" s="163">
        <f>SUM(K226-G226)</f>
        <v>-1000</v>
      </c>
      <c r="M226" s="163">
        <v>1</v>
      </c>
      <c r="N226" s="163">
        <f t="shared" si="30"/>
        <v>-1000</v>
      </c>
      <c r="O226" s="174"/>
      <c r="P226" s="186"/>
    </row>
    <row r="227" spans="1:16" s="11" customFormat="1" ht="15" customHeight="1">
      <c r="A227" s="104" t="s">
        <v>456</v>
      </c>
      <c r="B227" s="104" t="s">
        <v>206</v>
      </c>
      <c r="C227" s="106" t="s">
        <v>54</v>
      </c>
      <c r="D227" s="105">
        <v>41143</v>
      </c>
      <c r="E227" s="104">
        <v>30000</v>
      </c>
      <c r="F227" s="113">
        <v>0.45500000000000002</v>
      </c>
      <c r="G227" s="127">
        <f t="shared" si="38"/>
        <v>13650</v>
      </c>
      <c r="H227" s="148"/>
      <c r="I227" s="105">
        <v>41178</v>
      </c>
      <c r="J227" s="113">
        <v>0.47499999999999998</v>
      </c>
      <c r="K227" s="132">
        <f t="shared" si="40"/>
        <v>14250</v>
      </c>
      <c r="L227" s="163">
        <f>SUM(K227-G227)</f>
        <v>600</v>
      </c>
      <c r="M227" s="163">
        <v>1</v>
      </c>
      <c r="N227" s="163">
        <f t="shared" si="30"/>
        <v>600</v>
      </c>
      <c r="O227" s="174"/>
      <c r="P227" s="186"/>
    </row>
    <row r="228" spans="1:16" s="11" customFormat="1" ht="15" customHeight="1">
      <c r="A228" s="104" t="s">
        <v>457</v>
      </c>
      <c r="B228" s="104" t="s">
        <v>458</v>
      </c>
      <c r="C228" s="106" t="s">
        <v>54</v>
      </c>
      <c r="D228" s="105">
        <v>41138</v>
      </c>
      <c r="E228" s="104">
        <v>633</v>
      </c>
      <c r="F228" s="113">
        <v>26.18</v>
      </c>
      <c r="G228" s="127">
        <f t="shared" si="38"/>
        <v>16571.939999999999</v>
      </c>
      <c r="H228" s="148"/>
      <c r="I228" s="105">
        <v>41180</v>
      </c>
      <c r="J228" s="113">
        <v>25.83</v>
      </c>
      <c r="K228" s="132">
        <f t="shared" si="40"/>
        <v>16350.39</v>
      </c>
      <c r="L228" s="163">
        <f>SUM(K228-G228)</f>
        <v>-221.54999999999927</v>
      </c>
      <c r="M228" s="163">
        <v>1</v>
      </c>
      <c r="N228" s="163">
        <f t="shared" si="30"/>
        <v>-221.54999999999927</v>
      </c>
      <c r="O228" s="174"/>
      <c r="P228" s="186"/>
    </row>
    <row r="229" spans="1:16" s="26" customFormat="1" ht="15" customHeight="1">
      <c r="A229" s="118" t="s">
        <v>224</v>
      </c>
      <c r="B229" s="118" t="s">
        <v>225</v>
      </c>
      <c r="C229" s="119" t="s">
        <v>79</v>
      </c>
      <c r="D229" s="120">
        <v>41138</v>
      </c>
      <c r="E229" s="118">
        <v>3571</v>
      </c>
      <c r="F229" s="128">
        <v>4.6500000000000004</v>
      </c>
      <c r="G229" s="129">
        <f t="shared" si="38"/>
        <v>16605.150000000001</v>
      </c>
      <c r="H229" s="145"/>
      <c r="I229" s="120">
        <v>41186</v>
      </c>
      <c r="J229" s="128">
        <v>4.8600000000000003</v>
      </c>
      <c r="K229" s="133">
        <f t="shared" si="40"/>
        <v>17355.060000000001</v>
      </c>
      <c r="L229" s="163">
        <f>SUM(G229-K229)</f>
        <v>-749.90999999999985</v>
      </c>
      <c r="M229" s="163">
        <v>1</v>
      </c>
      <c r="N229" s="163">
        <f t="shared" si="30"/>
        <v>-749.90999999999985</v>
      </c>
      <c r="O229" s="169"/>
      <c r="P229" s="187"/>
    </row>
    <row r="230" spans="1:16" s="11" customFormat="1" ht="15" customHeight="1">
      <c r="A230" s="104" t="s">
        <v>264</v>
      </c>
      <c r="B230" s="104" t="s">
        <v>265</v>
      </c>
      <c r="C230" s="106" t="s">
        <v>54</v>
      </c>
      <c r="D230" s="105">
        <v>41190</v>
      </c>
      <c r="E230" s="104">
        <v>2343</v>
      </c>
      <c r="F230" s="113">
        <v>16.32</v>
      </c>
      <c r="G230" s="127">
        <f t="shared" si="38"/>
        <v>38237.760000000002</v>
      </c>
      <c r="H230" s="148"/>
      <c r="I230" s="105">
        <v>41205</v>
      </c>
      <c r="J230" s="113">
        <v>15.87</v>
      </c>
      <c r="K230" s="132">
        <f t="shared" si="40"/>
        <v>37183.409999999996</v>
      </c>
      <c r="L230" s="163">
        <f t="shared" ref="L230:L243" si="41">SUM(K230-G230)</f>
        <v>-1054.3500000000058</v>
      </c>
      <c r="M230" s="163">
        <v>1</v>
      </c>
      <c r="N230" s="163">
        <f t="shared" si="30"/>
        <v>-1054.3500000000058</v>
      </c>
      <c r="O230" s="174"/>
      <c r="P230" s="186"/>
    </row>
    <row r="231" spans="1:16" s="11" customFormat="1" ht="15" customHeight="1">
      <c r="A231" s="104" t="s">
        <v>459</v>
      </c>
      <c r="B231" s="104" t="s">
        <v>460</v>
      </c>
      <c r="C231" s="106" t="s">
        <v>54</v>
      </c>
      <c r="D231" s="105">
        <v>41194</v>
      </c>
      <c r="E231" s="104">
        <v>5000</v>
      </c>
      <c r="F231" s="113">
        <v>3.9</v>
      </c>
      <c r="G231" s="127">
        <f t="shared" si="38"/>
        <v>19500</v>
      </c>
      <c r="H231" s="148"/>
      <c r="I231" s="105">
        <v>41206</v>
      </c>
      <c r="J231" s="113">
        <v>3.7</v>
      </c>
      <c r="K231" s="132">
        <f t="shared" si="40"/>
        <v>18500</v>
      </c>
      <c r="L231" s="163">
        <f t="shared" si="41"/>
        <v>-1000</v>
      </c>
      <c r="M231" s="163">
        <v>1</v>
      </c>
      <c r="N231" s="163">
        <f t="shared" si="30"/>
        <v>-1000</v>
      </c>
      <c r="O231" s="174"/>
      <c r="P231" s="186"/>
    </row>
    <row r="232" spans="1:16" s="11" customFormat="1" ht="15" customHeight="1">
      <c r="A232" s="104" t="s">
        <v>440</v>
      </c>
      <c r="B232" s="104" t="s">
        <v>441</v>
      </c>
      <c r="C232" s="106" t="s">
        <v>54</v>
      </c>
      <c r="D232" s="105">
        <v>41144</v>
      </c>
      <c r="E232" s="104">
        <v>5769</v>
      </c>
      <c r="F232" s="113">
        <v>0.60499999999999998</v>
      </c>
      <c r="G232" s="127">
        <f t="shared" si="38"/>
        <v>3490.2449999999999</v>
      </c>
      <c r="H232" s="148"/>
      <c r="I232" s="105">
        <v>41213</v>
      </c>
      <c r="J232" s="113">
        <v>0.45900000000000002</v>
      </c>
      <c r="K232" s="132">
        <f t="shared" si="40"/>
        <v>2647.971</v>
      </c>
      <c r="L232" s="163">
        <f t="shared" si="41"/>
        <v>-842.27399999999989</v>
      </c>
      <c r="M232" s="163">
        <v>1</v>
      </c>
      <c r="N232" s="163">
        <f t="shared" ref="N232:N249" si="42">SUM(L232*M232)</f>
        <v>-842.27399999999989</v>
      </c>
      <c r="O232" s="174"/>
      <c r="P232" s="186"/>
    </row>
    <row r="233" spans="1:16" s="11" customFormat="1" ht="15" customHeight="1">
      <c r="A233" s="104" t="s">
        <v>268</v>
      </c>
      <c r="B233" s="104" t="s">
        <v>269</v>
      </c>
      <c r="C233" s="106" t="s">
        <v>54</v>
      </c>
      <c r="D233" s="105">
        <v>41192</v>
      </c>
      <c r="E233" s="104">
        <v>1807</v>
      </c>
      <c r="F233" s="113">
        <v>26.1</v>
      </c>
      <c r="G233" s="127">
        <f t="shared" si="38"/>
        <v>47162.700000000004</v>
      </c>
      <c r="H233" s="148"/>
      <c r="I233" s="105">
        <v>41213</v>
      </c>
      <c r="J233" s="113">
        <v>25.66</v>
      </c>
      <c r="K233" s="132">
        <f t="shared" si="40"/>
        <v>46367.62</v>
      </c>
      <c r="L233" s="163">
        <f t="shared" si="41"/>
        <v>-795.08000000000175</v>
      </c>
      <c r="M233" s="163">
        <v>1</v>
      </c>
      <c r="N233" s="163">
        <f t="shared" si="42"/>
        <v>-795.08000000000175</v>
      </c>
      <c r="O233" s="174"/>
      <c r="P233" s="186"/>
    </row>
    <row r="234" spans="1:16" s="11" customFormat="1" ht="15" customHeight="1">
      <c r="A234" s="104" t="s">
        <v>448</v>
      </c>
      <c r="B234" s="104" t="s">
        <v>449</v>
      </c>
      <c r="C234" s="106" t="s">
        <v>54</v>
      </c>
      <c r="D234" s="105">
        <v>41169</v>
      </c>
      <c r="E234" s="104">
        <v>2027</v>
      </c>
      <c r="F234" s="113">
        <v>2.82</v>
      </c>
      <c r="G234" s="127">
        <f t="shared" si="38"/>
        <v>5716.1399999999994</v>
      </c>
      <c r="H234" s="148"/>
      <c r="I234" s="105">
        <v>41219</v>
      </c>
      <c r="J234" s="113">
        <v>2.4359999999999999</v>
      </c>
      <c r="K234" s="132">
        <f t="shared" si="40"/>
        <v>4937.7719999999999</v>
      </c>
      <c r="L234" s="163">
        <f t="shared" si="41"/>
        <v>-778.36799999999948</v>
      </c>
      <c r="M234" s="163">
        <v>1</v>
      </c>
      <c r="N234" s="163">
        <f t="shared" si="42"/>
        <v>-778.36799999999948</v>
      </c>
      <c r="O234" s="174"/>
      <c r="P234" s="186"/>
    </row>
    <row r="235" spans="1:16" s="11" customFormat="1" ht="15" customHeight="1">
      <c r="A235" s="104" t="s">
        <v>239</v>
      </c>
      <c r="B235" s="104" t="s">
        <v>240</v>
      </c>
      <c r="C235" s="106" t="s">
        <v>54</v>
      </c>
      <c r="D235" s="105">
        <v>41194</v>
      </c>
      <c r="E235" s="104">
        <v>11112</v>
      </c>
      <c r="F235" s="113">
        <v>0.95</v>
      </c>
      <c r="G235" s="127">
        <f t="shared" si="38"/>
        <v>10556.4</v>
      </c>
      <c r="H235" s="148"/>
      <c r="I235" s="105">
        <v>41219</v>
      </c>
      <c r="J235" s="113">
        <v>0.86</v>
      </c>
      <c r="K235" s="132">
        <f t="shared" si="40"/>
        <v>9556.32</v>
      </c>
      <c r="L235" s="163">
        <f t="shared" si="41"/>
        <v>-1000.0799999999999</v>
      </c>
      <c r="M235" s="163">
        <v>1</v>
      </c>
      <c r="N235" s="163">
        <f t="shared" si="42"/>
        <v>-1000.0799999999999</v>
      </c>
      <c r="O235" s="174"/>
      <c r="P235" s="186"/>
    </row>
    <row r="236" spans="1:16" s="11" customFormat="1" ht="15" customHeight="1">
      <c r="A236" s="104" t="s">
        <v>461</v>
      </c>
      <c r="B236" s="104" t="s">
        <v>462</v>
      </c>
      <c r="C236" s="106" t="s">
        <v>54</v>
      </c>
      <c r="D236" s="105">
        <v>41194</v>
      </c>
      <c r="E236" s="104">
        <v>2050</v>
      </c>
      <c r="F236" s="113">
        <v>12.9</v>
      </c>
      <c r="G236" s="127">
        <f t="shared" si="38"/>
        <v>26445</v>
      </c>
      <c r="H236" s="148"/>
      <c r="I236" s="105">
        <v>41219</v>
      </c>
      <c r="J236" s="113">
        <v>12.42</v>
      </c>
      <c r="K236" s="132">
        <f t="shared" si="40"/>
        <v>25461</v>
      </c>
      <c r="L236" s="163">
        <f t="shared" si="41"/>
        <v>-984</v>
      </c>
      <c r="M236" s="163">
        <v>1</v>
      </c>
      <c r="N236" s="163">
        <f t="shared" si="42"/>
        <v>-984</v>
      </c>
      <c r="O236" s="174"/>
      <c r="P236" s="186"/>
    </row>
    <row r="237" spans="1:16" s="11" customFormat="1" ht="15" customHeight="1">
      <c r="A237" s="104" t="s">
        <v>463</v>
      </c>
      <c r="B237" s="104" t="s">
        <v>244</v>
      </c>
      <c r="C237" s="106" t="s">
        <v>54</v>
      </c>
      <c r="D237" s="105">
        <v>41213</v>
      </c>
      <c r="E237" s="104">
        <v>8323</v>
      </c>
      <c r="F237" s="113">
        <v>1.43</v>
      </c>
      <c r="G237" s="127">
        <f t="shared" si="38"/>
        <v>11901.89</v>
      </c>
      <c r="H237" s="148"/>
      <c r="I237" s="105">
        <v>41220</v>
      </c>
      <c r="J237" s="113">
        <v>1.36</v>
      </c>
      <c r="K237" s="132">
        <f t="shared" si="40"/>
        <v>11319.28</v>
      </c>
      <c r="L237" s="163">
        <f t="shared" si="41"/>
        <v>-582.60999999999876</v>
      </c>
      <c r="M237" s="163">
        <v>1</v>
      </c>
      <c r="N237" s="163">
        <f t="shared" si="42"/>
        <v>-582.60999999999876</v>
      </c>
      <c r="O237" s="174"/>
      <c r="P237" s="186"/>
    </row>
    <row r="238" spans="1:16" s="11" customFormat="1" ht="15" customHeight="1">
      <c r="A238" s="104" t="s">
        <v>356</v>
      </c>
      <c r="B238" s="104" t="s">
        <v>223</v>
      </c>
      <c r="C238" s="106" t="s">
        <v>54</v>
      </c>
      <c r="D238" s="105">
        <v>41169</v>
      </c>
      <c r="E238" s="104">
        <v>15700</v>
      </c>
      <c r="F238" s="113">
        <v>1.59</v>
      </c>
      <c r="G238" s="127">
        <f t="shared" si="38"/>
        <v>24963</v>
      </c>
      <c r="H238" s="148"/>
      <c r="I238" s="105">
        <v>41221</v>
      </c>
      <c r="J238" s="113">
        <v>1.617</v>
      </c>
      <c r="K238" s="132">
        <f t="shared" si="40"/>
        <v>25386.9</v>
      </c>
      <c r="L238" s="163">
        <f t="shared" si="41"/>
        <v>423.90000000000146</v>
      </c>
      <c r="M238" s="163">
        <v>1</v>
      </c>
      <c r="N238" s="163">
        <f t="shared" si="42"/>
        <v>423.90000000000146</v>
      </c>
      <c r="O238" s="174"/>
      <c r="P238" s="186"/>
    </row>
    <row r="239" spans="1:16" s="11" customFormat="1" ht="15" customHeight="1">
      <c r="A239" s="104" t="s">
        <v>464</v>
      </c>
      <c r="B239" s="104" t="s">
        <v>465</v>
      </c>
      <c r="C239" s="106" t="s">
        <v>54</v>
      </c>
      <c r="D239" s="105">
        <v>41066</v>
      </c>
      <c r="E239" s="104">
        <v>862</v>
      </c>
      <c r="F239" s="114">
        <v>47.37</v>
      </c>
      <c r="G239" s="127">
        <f t="shared" ref="G239:G249" si="43">SUM(E239*F239)</f>
        <v>40832.939999999995</v>
      </c>
      <c r="H239" s="148"/>
      <c r="I239" s="105">
        <v>41220</v>
      </c>
      <c r="J239" s="113">
        <v>47.34</v>
      </c>
      <c r="K239" s="132">
        <f t="shared" si="40"/>
        <v>40807.08</v>
      </c>
      <c r="L239" s="163">
        <f t="shared" si="41"/>
        <v>-25.859999999993306</v>
      </c>
      <c r="M239" s="163">
        <v>1</v>
      </c>
      <c r="N239" s="163">
        <f t="shared" si="42"/>
        <v>-25.859999999993306</v>
      </c>
      <c r="O239" s="174"/>
      <c r="P239" s="186"/>
    </row>
    <row r="240" spans="1:16" s="11" customFormat="1" ht="15" customHeight="1">
      <c r="A240" s="104" t="s">
        <v>466</v>
      </c>
      <c r="B240" s="104" t="s">
        <v>467</v>
      </c>
      <c r="C240" s="106" t="s">
        <v>54</v>
      </c>
      <c r="D240" s="105">
        <v>41159</v>
      </c>
      <c r="E240" s="104">
        <v>408</v>
      </c>
      <c r="F240" s="114">
        <v>89.41</v>
      </c>
      <c r="G240" s="127">
        <f t="shared" si="43"/>
        <v>36479.279999999999</v>
      </c>
      <c r="H240" s="148"/>
      <c r="I240" s="105">
        <v>41220</v>
      </c>
      <c r="J240" s="113">
        <v>88.91</v>
      </c>
      <c r="K240" s="132">
        <f t="shared" si="40"/>
        <v>36275.279999999999</v>
      </c>
      <c r="L240" s="163">
        <f t="shared" si="41"/>
        <v>-204</v>
      </c>
      <c r="M240" s="163">
        <v>1</v>
      </c>
      <c r="N240" s="163">
        <f t="shared" si="42"/>
        <v>-204</v>
      </c>
      <c r="O240" s="174"/>
      <c r="P240" s="186"/>
    </row>
    <row r="241" spans="1:16" s="11" customFormat="1" ht="15" customHeight="1">
      <c r="A241" s="104" t="s">
        <v>468</v>
      </c>
      <c r="B241" s="104" t="s">
        <v>469</v>
      </c>
      <c r="C241" s="106" t="s">
        <v>54</v>
      </c>
      <c r="D241" s="105">
        <v>41221</v>
      </c>
      <c r="E241" s="104">
        <v>465</v>
      </c>
      <c r="F241" s="114">
        <v>51.45</v>
      </c>
      <c r="G241" s="127">
        <f t="shared" si="43"/>
        <v>23924.25</v>
      </c>
      <c r="H241" s="148"/>
      <c r="I241" s="105">
        <v>41222</v>
      </c>
      <c r="J241" s="114">
        <v>49.31</v>
      </c>
      <c r="K241" s="132">
        <f t="shared" si="40"/>
        <v>22929.15</v>
      </c>
      <c r="L241" s="163">
        <f t="shared" si="41"/>
        <v>-995.09999999999854</v>
      </c>
      <c r="M241" s="163">
        <v>1</v>
      </c>
      <c r="N241" s="163">
        <f t="shared" si="42"/>
        <v>-995.09999999999854</v>
      </c>
      <c r="O241" s="174"/>
      <c r="P241" s="186"/>
    </row>
    <row r="242" spans="1:16" s="11" customFormat="1" ht="15" customHeight="1">
      <c r="A242" s="104" t="s">
        <v>425</v>
      </c>
      <c r="B242" s="104" t="s">
        <v>247</v>
      </c>
      <c r="C242" s="106" t="s">
        <v>54</v>
      </c>
      <c r="D242" s="105">
        <v>41194</v>
      </c>
      <c r="E242" s="104">
        <v>867</v>
      </c>
      <c r="F242" s="113">
        <v>34.4</v>
      </c>
      <c r="G242" s="127">
        <f t="shared" si="43"/>
        <v>29824.799999999999</v>
      </c>
      <c r="H242" s="148"/>
      <c r="I242" s="105">
        <v>41228</v>
      </c>
      <c r="J242" s="113">
        <v>33.25</v>
      </c>
      <c r="K242" s="132">
        <f t="shared" si="40"/>
        <v>28827.75</v>
      </c>
      <c r="L242" s="163">
        <f t="shared" si="41"/>
        <v>-997.04999999999927</v>
      </c>
      <c r="M242" s="163">
        <v>1</v>
      </c>
      <c r="N242" s="163">
        <f t="shared" si="42"/>
        <v>-997.04999999999927</v>
      </c>
      <c r="O242" s="174"/>
      <c r="P242" s="186"/>
    </row>
    <row r="243" spans="1:16" s="11" customFormat="1" ht="15" customHeight="1">
      <c r="A243" s="104" t="s">
        <v>470</v>
      </c>
      <c r="B243" s="104" t="s">
        <v>401</v>
      </c>
      <c r="C243" s="106" t="s">
        <v>54</v>
      </c>
      <c r="D243" s="105">
        <v>41155</v>
      </c>
      <c r="E243" s="104">
        <v>2083</v>
      </c>
      <c r="F243" s="113">
        <v>23.07</v>
      </c>
      <c r="G243" s="127">
        <f t="shared" si="43"/>
        <v>48054.81</v>
      </c>
      <c r="H243" s="148"/>
      <c r="I243" s="105">
        <v>41229</v>
      </c>
      <c r="J243" s="113">
        <v>22.84</v>
      </c>
      <c r="K243" s="132">
        <f t="shared" si="40"/>
        <v>47575.72</v>
      </c>
      <c r="L243" s="163">
        <f t="shared" si="41"/>
        <v>-479.08999999999651</v>
      </c>
      <c r="M243" s="163">
        <v>1</v>
      </c>
      <c r="N243" s="163">
        <f t="shared" si="42"/>
        <v>-479.08999999999651</v>
      </c>
      <c r="O243" s="174"/>
      <c r="P243" s="186"/>
    </row>
    <row r="244" spans="1:16" s="26" customFormat="1" ht="15" customHeight="1">
      <c r="A244" s="118" t="s">
        <v>471</v>
      </c>
      <c r="B244" s="118" t="s">
        <v>472</v>
      </c>
      <c r="C244" s="119" t="s">
        <v>79</v>
      </c>
      <c r="D244" s="120">
        <v>41064</v>
      </c>
      <c r="E244" s="118">
        <v>3410</v>
      </c>
      <c r="F244" s="128">
        <v>2.27</v>
      </c>
      <c r="G244" s="129">
        <f t="shared" si="43"/>
        <v>7740.7</v>
      </c>
      <c r="H244" s="145"/>
      <c r="I244" s="120">
        <v>41229</v>
      </c>
      <c r="J244" s="128">
        <v>1.37</v>
      </c>
      <c r="K244" s="133">
        <f t="shared" si="40"/>
        <v>4671.7000000000007</v>
      </c>
      <c r="L244" s="163">
        <f>SUM(G244-K244)</f>
        <v>3068.9999999999991</v>
      </c>
      <c r="M244" s="163">
        <v>1</v>
      </c>
      <c r="N244" s="163">
        <f t="shared" si="42"/>
        <v>3068.9999999999991</v>
      </c>
      <c r="O244" s="169"/>
      <c r="P244" s="187"/>
    </row>
    <row r="245" spans="1:16" s="11" customFormat="1" ht="15" customHeight="1">
      <c r="A245" s="104" t="s">
        <v>473</v>
      </c>
      <c r="B245" s="104" t="s">
        <v>474</v>
      </c>
      <c r="C245" s="106" t="s">
        <v>54</v>
      </c>
      <c r="D245" s="105">
        <v>41194</v>
      </c>
      <c r="E245" s="104">
        <v>4166</v>
      </c>
      <c r="F245" s="113">
        <v>3.07</v>
      </c>
      <c r="G245" s="127">
        <f t="shared" si="43"/>
        <v>12789.619999999999</v>
      </c>
      <c r="H245" s="148"/>
      <c r="I245" s="105">
        <v>41239</v>
      </c>
      <c r="J245" s="113">
        <v>2.83</v>
      </c>
      <c r="K245" s="132">
        <f t="shared" si="40"/>
        <v>11789.78</v>
      </c>
      <c r="L245" s="163">
        <f t="shared" ref="L245:L250" si="44">SUM(K245-G245)</f>
        <v>-999.83999999999833</v>
      </c>
      <c r="M245" s="163">
        <v>1</v>
      </c>
      <c r="N245" s="163">
        <f t="shared" si="42"/>
        <v>-999.83999999999833</v>
      </c>
      <c r="O245" s="174"/>
      <c r="P245" s="186"/>
    </row>
    <row r="246" spans="1:16" s="11" customFormat="1" ht="15" customHeight="1">
      <c r="A246" s="104" t="s">
        <v>461</v>
      </c>
      <c r="B246" s="104" t="s">
        <v>462</v>
      </c>
      <c r="C246" s="106" t="s">
        <v>54</v>
      </c>
      <c r="D246" s="105">
        <v>41246</v>
      </c>
      <c r="E246" s="104">
        <v>2678</v>
      </c>
      <c r="F246" s="113">
        <v>13.43</v>
      </c>
      <c r="G246" s="127">
        <f t="shared" si="43"/>
        <v>35965.54</v>
      </c>
      <c r="H246" s="148"/>
      <c r="I246" s="105">
        <v>41288</v>
      </c>
      <c r="J246" s="113">
        <v>13.31</v>
      </c>
      <c r="K246" s="132">
        <f t="shared" si="40"/>
        <v>35644.18</v>
      </c>
      <c r="L246" s="163">
        <f t="shared" si="44"/>
        <v>-321.36000000000058</v>
      </c>
      <c r="M246" s="163">
        <v>1</v>
      </c>
      <c r="N246" s="163">
        <f t="shared" si="42"/>
        <v>-321.36000000000058</v>
      </c>
      <c r="O246" s="174"/>
      <c r="P246" s="186"/>
    </row>
    <row r="247" spans="1:16" s="11" customFormat="1" ht="15" customHeight="1">
      <c r="A247" s="104" t="s">
        <v>475</v>
      </c>
      <c r="B247" s="104" t="s">
        <v>476</v>
      </c>
      <c r="C247" s="106" t="s">
        <v>54</v>
      </c>
      <c r="D247" s="105">
        <v>41260</v>
      </c>
      <c r="E247" s="104">
        <v>5000</v>
      </c>
      <c r="F247" s="113">
        <v>2.25</v>
      </c>
      <c r="G247" s="127">
        <f t="shared" si="43"/>
        <v>11250</v>
      </c>
      <c r="H247" s="148"/>
      <c r="I247" s="105">
        <v>41296</v>
      </c>
      <c r="J247" s="113">
        <v>2.1320000000000001</v>
      </c>
      <c r="K247" s="132">
        <f t="shared" si="40"/>
        <v>10660</v>
      </c>
      <c r="L247" s="163">
        <f t="shared" si="44"/>
        <v>-590</v>
      </c>
      <c r="M247" s="163">
        <v>1</v>
      </c>
      <c r="N247" s="163">
        <f t="shared" si="42"/>
        <v>-590</v>
      </c>
      <c r="O247" s="174"/>
      <c r="P247" s="186"/>
    </row>
    <row r="248" spans="1:16" s="11" customFormat="1" ht="15" customHeight="1">
      <c r="A248" s="104" t="s">
        <v>477</v>
      </c>
      <c r="B248" s="104" t="s">
        <v>227</v>
      </c>
      <c r="C248" s="106" t="s">
        <v>54</v>
      </c>
      <c r="D248" s="105">
        <v>41260</v>
      </c>
      <c r="E248" s="104">
        <v>2678</v>
      </c>
      <c r="F248" s="113">
        <v>8.42</v>
      </c>
      <c r="G248" s="127">
        <f t="shared" si="43"/>
        <v>22548.76</v>
      </c>
      <c r="H248" s="148"/>
      <c r="I248" s="105">
        <v>41298</v>
      </c>
      <c r="J248" s="113">
        <v>8.06</v>
      </c>
      <c r="K248" s="132">
        <f t="shared" si="40"/>
        <v>21584.68</v>
      </c>
      <c r="L248" s="163">
        <f t="shared" si="44"/>
        <v>-964.07999999999811</v>
      </c>
      <c r="M248" s="163">
        <v>1</v>
      </c>
      <c r="N248" s="163">
        <f t="shared" si="42"/>
        <v>-964.07999999999811</v>
      </c>
      <c r="O248" s="174"/>
      <c r="P248" s="186"/>
    </row>
    <row r="249" spans="1:16" s="11" customFormat="1" ht="15" customHeight="1">
      <c r="A249" s="104" t="s">
        <v>478</v>
      </c>
      <c r="B249" s="104" t="s">
        <v>479</v>
      </c>
      <c r="C249" s="106" t="s">
        <v>54</v>
      </c>
      <c r="D249" s="105">
        <v>41270</v>
      </c>
      <c r="E249" s="104">
        <v>3554</v>
      </c>
      <c r="F249" s="113">
        <v>3.49</v>
      </c>
      <c r="G249" s="127">
        <f t="shared" si="43"/>
        <v>12403.460000000001</v>
      </c>
      <c r="H249" s="148"/>
      <c r="I249" s="105">
        <v>41298</v>
      </c>
      <c r="J249" s="113">
        <v>3.42</v>
      </c>
      <c r="K249" s="132">
        <f t="shared" si="40"/>
        <v>12154.68</v>
      </c>
      <c r="L249" s="163">
        <f t="shared" si="44"/>
        <v>-248.78000000000065</v>
      </c>
      <c r="M249" s="163">
        <v>1</v>
      </c>
      <c r="N249" s="163">
        <f t="shared" si="42"/>
        <v>-248.78000000000065</v>
      </c>
      <c r="O249" s="174"/>
      <c r="P249" s="186"/>
    </row>
    <row r="250" spans="1:16" s="177" customFormat="1" ht="15" customHeight="1">
      <c r="A250" s="102" t="s">
        <v>179</v>
      </c>
      <c r="B250" s="102" t="s">
        <v>180</v>
      </c>
      <c r="C250" s="117" t="s">
        <v>54</v>
      </c>
      <c r="D250" s="103">
        <v>41166</v>
      </c>
      <c r="E250" s="102">
        <v>5970</v>
      </c>
      <c r="F250" s="111">
        <v>0.72499999999999998</v>
      </c>
      <c r="G250" s="127">
        <f>SUM(E250*F250)</f>
        <v>4328.25</v>
      </c>
      <c r="I250" s="105">
        <v>41304</v>
      </c>
      <c r="J250" s="111">
        <v>0.96</v>
      </c>
      <c r="K250" s="132">
        <f>SUM(E250*J250)</f>
        <v>5731.2</v>
      </c>
      <c r="L250" s="163">
        <f t="shared" si="44"/>
        <v>1402.9499999999998</v>
      </c>
      <c r="M250" s="161">
        <v>1</v>
      </c>
      <c r="N250" s="163">
        <f>SUM(L250*M250)</f>
        <v>1402.9499999999998</v>
      </c>
      <c r="O250" s="176"/>
      <c r="P250" s="189"/>
    </row>
    <row r="251" spans="1:16" s="177" customFormat="1" ht="15" customHeight="1">
      <c r="A251" s="118" t="s">
        <v>404</v>
      </c>
      <c r="B251" s="118" t="s">
        <v>278</v>
      </c>
      <c r="C251" s="119" t="s">
        <v>79</v>
      </c>
      <c r="D251" s="120">
        <v>41246</v>
      </c>
      <c r="E251" s="118">
        <v>12500</v>
      </c>
      <c r="F251" s="128">
        <v>1.23</v>
      </c>
      <c r="G251" s="129">
        <f>SUM(E251*F251)</f>
        <v>15375</v>
      </c>
      <c r="I251" s="393">
        <v>41304</v>
      </c>
      <c r="J251" s="128">
        <v>1.24</v>
      </c>
      <c r="K251" s="133">
        <f>SUM(E251*J251)</f>
        <v>15500</v>
      </c>
      <c r="L251" s="163">
        <f>SUM(G251-K251)</f>
        <v>-125</v>
      </c>
      <c r="M251" s="161">
        <v>1</v>
      </c>
      <c r="N251" s="163">
        <f>SUM(L251*M251)</f>
        <v>-125</v>
      </c>
      <c r="O251" s="176"/>
      <c r="P251" s="189"/>
    </row>
    <row r="252" spans="1:16" ht="15" customHeight="1">
      <c r="D252" s="5"/>
      <c r="G252" s="127"/>
      <c r="H252" s="7"/>
      <c r="J252" s="6"/>
      <c r="K252" s="50"/>
      <c r="L252" s="163"/>
      <c r="M252" s="163"/>
      <c r="N252" s="163"/>
      <c r="O252" s="13"/>
    </row>
    <row r="253" spans="1:16" ht="15" customHeight="1">
      <c r="D253" s="5"/>
      <c r="G253" s="127"/>
      <c r="H253" s="7"/>
      <c r="J253" s="6"/>
      <c r="K253" s="50"/>
      <c r="L253" s="163"/>
      <c r="M253" s="163"/>
      <c r="N253" s="1"/>
      <c r="O253" s="13"/>
    </row>
    <row r="254" spans="1:16" s="19" customFormat="1" ht="16.2" thickBot="1">
      <c r="A254" s="60" t="s">
        <v>36</v>
      </c>
      <c r="B254" s="60"/>
      <c r="C254" s="60"/>
      <c r="D254" s="60"/>
      <c r="E254" s="60"/>
      <c r="F254" s="61"/>
      <c r="G254" s="61"/>
      <c r="H254" s="62"/>
      <c r="I254" s="63"/>
      <c r="J254" s="62"/>
      <c r="K254" s="61"/>
      <c r="L254" s="168"/>
      <c r="M254" s="168"/>
      <c r="N254" s="306">
        <f>SUM(N38:N253)</f>
        <v>40282.102500000008</v>
      </c>
      <c r="O254" s="62"/>
      <c r="P254" s="185"/>
    </row>
    <row r="255" spans="1:16" ht="11.25" customHeight="1" thickTop="1">
      <c r="A255" s="13"/>
      <c r="B255" s="13"/>
      <c r="C255" s="41"/>
      <c r="D255" s="12"/>
      <c r="E255" s="13"/>
      <c r="F255" s="49"/>
      <c r="G255" s="49"/>
      <c r="H255" s="12"/>
      <c r="I255" s="40"/>
      <c r="J255" s="12"/>
      <c r="K255" s="49"/>
      <c r="L255" s="108"/>
      <c r="M255" s="108"/>
      <c r="N255" s="108"/>
      <c r="O255" s="13"/>
    </row>
  </sheetData>
  <sheetProtection password="9EDD" sheet="1" objects="1" scenarios="1"/>
  <sortState ref="A14:L15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2 L53 L73:L74 L85 L91 L94 L105 L110 L118:L119 L120 L131 L141:L142 L146 L153 L157:L160 L179 L217 L229 L2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R182"/>
  <sheetViews>
    <sheetView workbookViewId="0">
      <selection activeCell="J36" sqref="J36"/>
    </sheetView>
  </sheetViews>
  <sheetFormatPr defaultColWidth="9.109375" defaultRowHeight="11.25" customHeight="1"/>
  <cols>
    <col min="1" max="1" width="22.88671875" style="1" customWidth="1"/>
    <col min="2" max="2" width="6.109375" style="1" bestFit="1" customWidth="1"/>
    <col min="3" max="3" width="4.44140625" style="1" customWidth="1"/>
    <col min="4" max="4" width="11.44140625" style="1" bestFit="1" customWidth="1"/>
    <col min="5" max="5" width="7.88671875" style="1" customWidth="1"/>
    <col min="6" max="6" width="8.5546875" style="220" bestFit="1" customWidth="1"/>
    <col min="7" max="7" width="12.44140625" style="195" bestFit="1" customWidth="1"/>
    <col min="8" max="8" width="3.109375" style="1" customWidth="1"/>
    <col min="9" max="9" width="10.44140625" style="24" bestFit="1" customWidth="1"/>
    <col min="10" max="10" width="8.6640625" style="220" bestFit="1" customWidth="1"/>
    <col min="11" max="11" width="14.44140625" style="195" bestFit="1" customWidth="1"/>
    <col min="12" max="12" width="10.88671875" style="280" bestFit="1" customWidth="1"/>
    <col min="13" max="13" width="8.44140625" style="243" bestFit="1" customWidth="1"/>
    <col min="14" max="14" width="13.33203125" style="22" bestFit="1" customWidth="1"/>
    <col min="15" max="15" width="5.6640625" style="1" bestFit="1" customWidth="1"/>
    <col min="16" max="16" width="24.33203125" style="291" customWidth="1"/>
    <col min="17" max="18" width="8.88671875" customWidth="1"/>
    <col min="19" max="16384" width="9.109375" style="1"/>
  </cols>
  <sheetData>
    <row r="2" spans="1:16" ht="18">
      <c r="A2" s="51" t="s">
        <v>887</v>
      </c>
    </row>
    <row r="3" spans="1:16" ht="9" customHeight="1">
      <c r="A3" s="51"/>
    </row>
    <row r="4" spans="1:16" s="10" customFormat="1" ht="18.600000000000001" thickBot="1">
      <c r="A4" s="52">
        <f>SUM(K6+K44)</f>
        <v>46667.046445000044</v>
      </c>
      <c r="D4" s="8"/>
      <c r="F4" s="241"/>
      <c r="G4" s="276"/>
      <c r="I4" s="37"/>
      <c r="J4" s="231"/>
      <c r="K4" s="276"/>
      <c r="L4" s="281"/>
      <c r="M4" s="244"/>
      <c r="N4" s="160"/>
      <c r="P4" s="292"/>
    </row>
    <row r="5" spans="1:16" s="14" customFormat="1" ht="16.2" thickTop="1">
      <c r="A5" s="8"/>
      <c r="B5" s="4"/>
      <c r="C5" s="4"/>
      <c r="D5" s="38"/>
      <c r="E5" s="4"/>
      <c r="F5" s="222"/>
      <c r="G5" s="197"/>
      <c r="H5" s="22"/>
      <c r="I5" s="5"/>
      <c r="J5" s="220"/>
      <c r="K5" s="195"/>
      <c r="L5" s="280"/>
      <c r="M5" s="245"/>
      <c r="N5" s="22"/>
      <c r="O5" s="81"/>
      <c r="P5" s="293"/>
    </row>
    <row r="6" spans="1:16" s="19" customFormat="1" ht="18">
      <c r="A6" s="311"/>
      <c r="B6" s="312"/>
      <c r="C6" s="312"/>
      <c r="D6" s="312"/>
      <c r="E6" s="313" t="s">
        <v>670</v>
      </c>
      <c r="F6" s="318"/>
      <c r="G6" s="319"/>
      <c r="H6" s="312"/>
      <c r="I6" s="315"/>
      <c r="J6" s="320"/>
      <c r="K6" s="343">
        <f>SUM(N39)</f>
        <v>71596.306692000013</v>
      </c>
      <c r="L6" s="322"/>
      <c r="M6" s="323"/>
      <c r="N6" s="316"/>
      <c r="O6" s="312"/>
      <c r="P6" s="294"/>
    </row>
    <row r="7" spans="1:16" s="2" customFormat="1" ht="13.8">
      <c r="B7" s="2" t="s">
        <v>674</v>
      </c>
      <c r="C7" s="2" t="s">
        <v>184</v>
      </c>
      <c r="D7" s="2" t="s">
        <v>17</v>
      </c>
      <c r="E7" s="2" t="s">
        <v>26</v>
      </c>
      <c r="F7" s="223" t="s">
        <v>19</v>
      </c>
      <c r="G7" s="196" t="s">
        <v>682</v>
      </c>
      <c r="I7" s="83" t="s">
        <v>896</v>
      </c>
      <c r="J7" s="223" t="s">
        <v>688</v>
      </c>
      <c r="K7" s="196" t="s">
        <v>681</v>
      </c>
      <c r="L7" s="282" t="s">
        <v>900</v>
      </c>
      <c r="M7" s="246" t="s">
        <v>27</v>
      </c>
      <c r="N7" s="161" t="s">
        <v>15</v>
      </c>
      <c r="O7" s="2" t="s">
        <v>4</v>
      </c>
      <c r="P7" s="295"/>
    </row>
    <row r="8" spans="1:16" s="2" customFormat="1" ht="13.8">
      <c r="B8" s="2" t="s">
        <v>0</v>
      </c>
      <c r="D8" s="2" t="s">
        <v>25</v>
      </c>
      <c r="E8" s="2" t="s">
        <v>21</v>
      </c>
      <c r="F8" s="223" t="s">
        <v>679</v>
      </c>
      <c r="G8" s="196" t="s">
        <v>894</v>
      </c>
      <c r="I8" s="83" t="s">
        <v>897</v>
      </c>
      <c r="J8" s="223" t="s">
        <v>898</v>
      </c>
      <c r="K8" s="196" t="s">
        <v>894</v>
      </c>
      <c r="L8" s="282" t="s">
        <v>894</v>
      </c>
      <c r="M8" s="246" t="s">
        <v>901</v>
      </c>
      <c r="N8" s="161" t="s">
        <v>382</v>
      </c>
      <c r="O8" s="2" t="s">
        <v>24</v>
      </c>
      <c r="P8" s="295"/>
    </row>
    <row r="9" spans="1:16" s="4" customFormat="1" ht="13.8">
      <c r="F9" s="222"/>
      <c r="G9" s="197"/>
      <c r="I9" s="370"/>
      <c r="J9" s="222"/>
      <c r="K9" s="197"/>
      <c r="L9" s="283"/>
      <c r="M9" s="246" t="s">
        <v>680</v>
      </c>
      <c r="N9" s="162"/>
      <c r="P9" s="296"/>
    </row>
    <row r="10" spans="1:16" s="21" customFormat="1" ht="15.6">
      <c r="A10" s="11" t="s">
        <v>938</v>
      </c>
      <c r="B10" s="102" t="s">
        <v>33</v>
      </c>
      <c r="C10" s="117" t="s">
        <v>54</v>
      </c>
      <c r="D10" s="103">
        <v>36892</v>
      </c>
      <c r="E10" s="102">
        <v>1</v>
      </c>
      <c r="F10" s="224">
        <v>1</v>
      </c>
      <c r="G10" s="277">
        <f>SUM(E10*F10)</f>
        <v>1</v>
      </c>
      <c r="I10" s="366"/>
      <c r="J10" s="224">
        <v>1</v>
      </c>
      <c r="K10" s="279">
        <f>SUM(E10*J10)</f>
        <v>1</v>
      </c>
      <c r="L10" s="284">
        <f>SUM(K10-G10)</f>
        <v>0</v>
      </c>
      <c r="M10" s="247">
        <v>1</v>
      </c>
      <c r="N10" s="163">
        <f>SUM(L10*M10)</f>
        <v>0</v>
      </c>
      <c r="O10" s="126"/>
      <c r="P10" s="297"/>
    </row>
    <row r="11" spans="1:16" s="130" customFormat="1" ht="15.6">
      <c r="A11" s="26" t="s">
        <v>939</v>
      </c>
      <c r="B11" s="118" t="s">
        <v>33</v>
      </c>
      <c r="C11" s="119" t="s">
        <v>79</v>
      </c>
      <c r="D11" s="120">
        <v>36893</v>
      </c>
      <c r="E11" s="118">
        <v>1</v>
      </c>
      <c r="F11" s="238">
        <v>1</v>
      </c>
      <c r="G11" s="278">
        <f>SUM(E11*F11)</f>
        <v>1</v>
      </c>
      <c r="I11" s="366"/>
      <c r="J11" s="238">
        <v>1</v>
      </c>
      <c r="K11" s="267">
        <f>SUM(E11*J11)</f>
        <v>1</v>
      </c>
      <c r="L11" s="285">
        <f>SUM(G11-K11)</f>
        <v>0</v>
      </c>
      <c r="M11" s="252">
        <v>1</v>
      </c>
      <c r="N11" s="164">
        <f>SUM(L11*M11)</f>
        <v>0</v>
      </c>
      <c r="O11" s="131"/>
      <c r="P11" s="297"/>
    </row>
    <row r="12" spans="1:16" s="177" customFormat="1" ht="13.8">
      <c r="A12" s="25"/>
      <c r="B12" s="118"/>
      <c r="C12" s="119"/>
      <c r="D12" s="103"/>
      <c r="E12" s="102"/>
      <c r="F12" s="224"/>
      <c r="G12" s="277"/>
      <c r="H12" s="175"/>
      <c r="I12" s="366"/>
      <c r="J12" s="224"/>
      <c r="K12" s="279"/>
      <c r="L12" s="284"/>
      <c r="M12" s="247"/>
      <c r="N12" s="164"/>
      <c r="O12" s="176"/>
      <c r="P12" s="298"/>
    </row>
    <row r="13" spans="1:16" s="177" customFormat="1" ht="13.8">
      <c r="A13" s="102" t="s">
        <v>856</v>
      </c>
      <c r="B13" s="102" t="s">
        <v>857</v>
      </c>
      <c r="C13" s="117" t="s">
        <v>54</v>
      </c>
      <c r="D13" s="103">
        <v>40900</v>
      </c>
      <c r="E13" s="102">
        <v>410</v>
      </c>
      <c r="F13" s="224">
        <v>89.06</v>
      </c>
      <c r="G13" s="277">
        <f>SUM(E13*F13)</f>
        <v>36514.6</v>
      </c>
      <c r="H13" s="175"/>
      <c r="I13" s="366">
        <v>157</v>
      </c>
      <c r="J13" s="224">
        <v>163.9</v>
      </c>
      <c r="K13" s="279">
        <f t="shared" ref="K13:K36" si="0">SUM(E13*J13)</f>
        <v>67199</v>
      </c>
      <c r="L13" s="284">
        <f t="shared" ref="L13:L36" si="1">SUM(K13-G13)</f>
        <v>30684.400000000001</v>
      </c>
      <c r="M13" s="247">
        <v>0.98909999999999998</v>
      </c>
      <c r="N13" s="163">
        <f t="shared" ref="N13:N28" si="2">SUM(K13-G13)*M13</f>
        <v>30349.940040000001</v>
      </c>
      <c r="O13" s="176"/>
      <c r="P13" s="298"/>
    </row>
    <row r="14" spans="1:16" s="177" customFormat="1" ht="13.8">
      <c r="A14" s="102" t="s">
        <v>858</v>
      </c>
      <c r="B14" s="102" t="s">
        <v>859</v>
      </c>
      <c r="C14" s="117" t="s">
        <v>54</v>
      </c>
      <c r="D14" s="103">
        <v>41158</v>
      </c>
      <c r="E14" s="102">
        <v>364</v>
      </c>
      <c r="F14" s="224">
        <v>72.5</v>
      </c>
      <c r="G14" s="277">
        <f t="shared" ref="G14:G36" si="3">SUM(E14*F14)</f>
        <v>26390</v>
      </c>
      <c r="H14" s="175"/>
      <c r="I14" s="366">
        <v>77.430000000000007</v>
      </c>
      <c r="J14" s="224">
        <v>81.97</v>
      </c>
      <c r="K14" s="279">
        <f t="shared" si="0"/>
        <v>29837.079999999998</v>
      </c>
      <c r="L14" s="284">
        <f t="shared" si="1"/>
        <v>3447.0799999999981</v>
      </c>
      <c r="M14" s="247">
        <v>0.98050000000000004</v>
      </c>
      <c r="N14" s="163">
        <f t="shared" si="2"/>
        <v>3379.8619399999984</v>
      </c>
      <c r="O14" s="176"/>
      <c r="P14" s="298"/>
    </row>
    <row r="15" spans="1:16" s="177" customFormat="1" ht="13.8">
      <c r="A15" s="102" t="s">
        <v>860</v>
      </c>
      <c r="B15" s="102" t="s">
        <v>861</v>
      </c>
      <c r="C15" s="117" t="s">
        <v>54</v>
      </c>
      <c r="D15" s="103">
        <v>41163</v>
      </c>
      <c r="E15" s="102">
        <v>1052</v>
      </c>
      <c r="F15" s="224">
        <v>66.25</v>
      </c>
      <c r="G15" s="277">
        <f t="shared" si="3"/>
        <v>69695</v>
      </c>
      <c r="H15" s="175"/>
      <c r="I15" s="366">
        <v>75.27</v>
      </c>
      <c r="J15" s="224">
        <v>79.98</v>
      </c>
      <c r="K15" s="279">
        <f t="shared" si="0"/>
        <v>84138.96</v>
      </c>
      <c r="L15" s="284">
        <f t="shared" si="1"/>
        <v>14443.960000000006</v>
      </c>
      <c r="M15" s="247">
        <v>0.96550000000000002</v>
      </c>
      <c r="N15" s="163">
        <f t="shared" si="2"/>
        <v>13945.643380000007</v>
      </c>
      <c r="O15" s="176"/>
      <c r="P15" s="298"/>
    </row>
    <row r="16" spans="1:16" s="177" customFormat="1" ht="13.8">
      <c r="A16" s="102" t="s">
        <v>862</v>
      </c>
      <c r="B16" s="102" t="s">
        <v>863</v>
      </c>
      <c r="C16" s="117" t="s">
        <v>54</v>
      </c>
      <c r="D16" s="103">
        <v>41177</v>
      </c>
      <c r="E16" s="102">
        <v>253</v>
      </c>
      <c r="F16" s="224">
        <v>61.54</v>
      </c>
      <c r="G16" s="277">
        <f t="shared" si="3"/>
        <v>15569.619999999999</v>
      </c>
      <c r="H16" s="175"/>
      <c r="I16" s="366">
        <v>64.42</v>
      </c>
      <c r="J16" s="224">
        <v>68.81</v>
      </c>
      <c r="K16" s="279">
        <f t="shared" si="0"/>
        <v>17408.93</v>
      </c>
      <c r="L16" s="284">
        <f t="shared" si="1"/>
        <v>1839.3100000000013</v>
      </c>
      <c r="M16" s="247">
        <v>0.95979999999999999</v>
      </c>
      <c r="N16" s="163">
        <f t="shared" si="2"/>
        <v>1765.3697380000012</v>
      </c>
      <c r="O16" s="176"/>
      <c r="P16" s="298"/>
    </row>
    <row r="17" spans="1:16" s="177" customFormat="1" ht="13.8">
      <c r="A17" s="102" t="s">
        <v>864</v>
      </c>
      <c r="B17" s="102" t="s">
        <v>865</v>
      </c>
      <c r="C17" s="117" t="s">
        <v>54</v>
      </c>
      <c r="D17" s="103">
        <v>41180</v>
      </c>
      <c r="E17" s="102">
        <v>1205</v>
      </c>
      <c r="F17" s="224">
        <v>17.190000000000001</v>
      </c>
      <c r="G17" s="277">
        <f t="shared" si="3"/>
        <v>20713.95</v>
      </c>
      <c r="H17" s="175"/>
      <c r="I17" s="366">
        <v>21.15</v>
      </c>
      <c r="J17" s="224">
        <v>22.74</v>
      </c>
      <c r="K17" s="279">
        <f t="shared" si="0"/>
        <v>27401.699999999997</v>
      </c>
      <c r="L17" s="284">
        <f t="shared" si="1"/>
        <v>6687.7499999999964</v>
      </c>
      <c r="M17" s="247">
        <v>0.9607</v>
      </c>
      <c r="N17" s="163">
        <f t="shared" si="2"/>
        <v>6424.9214249999968</v>
      </c>
      <c r="O17" s="176"/>
      <c r="P17" s="298"/>
    </row>
    <row r="18" spans="1:16" s="177" customFormat="1" ht="13.8">
      <c r="A18" s="102" t="s">
        <v>866</v>
      </c>
      <c r="B18" s="102" t="s">
        <v>867</v>
      </c>
      <c r="C18" s="117" t="s">
        <v>54</v>
      </c>
      <c r="D18" s="103">
        <v>41250</v>
      </c>
      <c r="E18" s="102">
        <v>128</v>
      </c>
      <c r="F18" s="224">
        <v>195.89</v>
      </c>
      <c r="G18" s="277">
        <f t="shared" si="3"/>
        <v>25073.919999999998</v>
      </c>
      <c r="H18" s="175"/>
      <c r="I18" s="366">
        <v>223.3</v>
      </c>
      <c r="J18" s="224">
        <v>237.2</v>
      </c>
      <c r="K18" s="279">
        <f t="shared" si="0"/>
        <v>30361.599999999999</v>
      </c>
      <c r="L18" s="284">
        <f t="shared" si="1"/>
        <v>5287.68</v>
      </c>
      <c r="M18" s="247">
        <v>0.9546</v>
      </c>
      <c r="N18" s="163">
        <f t="shared" si="2"/>
        <v>5047.6193280000007</v>
      </c>
      <c r="O18" s="176"/>
      <c r="P18" s="298"/>
    </row>
    <row r="19" spans="1:16" s="177" customFormat="1" ht="13.8">
      <c r="A19" s="102" t="s">
        <v>868</v>
      </c>
      <c r="B19" s="102" t="s">
        <v>869</v>
      </c>
      <c r="C19" s="117" t="s">
        <v>54</v>
      </c>
      <c r="D19" s="103">
        <v>41254</v>
      </c>
      <c r="E19" s="102">
        <v>266</v>
      </c>
      <c r="F19" s="224">
        <v>81.44</v>
      </c>
      <c r="G19" s="277">
        <f t="shared" si="3"/>
        <v>21663.040000000001</v>
      </c>
      <c r="H19" s="175"/>
      <c r="I19" s="366">
        <v>84.07</v>
      </c>
      <c r="J19" s="224">
        <v>90.9</v>
      </c>
      <c r="K19" s="279">
        <f t="shared" si="0"/>
        <v>24179.4</v>
      </c>
      <c r="L19" s="284">
        <f t="shared" si="1"/>
        <v>2516.3600000000006</v>
      </c>
      <c r="M19" s="247">
        <v>0.95369999999999999</v>
      </c>
      <c r="N19" s="163">
        <f t="shared" si="2"/>
        <v>2399.8525320000003</v>
      </c>
      <c r="O19" s="176"/>
      <c r="P19" s="298"/>
    </row>
    <row r="20" spans="1:16" s="177" customFormat="1" ht="13.8">
      <c r="A20" s="102" t="s">
        <v>871</v>
      </c>
      <c r="B20" s="102" t="s">
        <v>575</v>
      </c>
      <c r="C20" s="117" t="s">
        <v>54</v>
      </c>
      <c r="D20" s="103">
        <v>41276</v>
      </c>
      <c r="E20" s="102">
        <v>380</v>
      </c>
      <c r="F20" s="224">
        <v>78.39</v>
      </c>
      <c r="G20" s="277">
        <f t="shared" si="3"/>
        <v>29788.2</v>
      </c>
      <c r="H20" s="175"/>
      <c r="I20" s="366">
        <v>74.930000000000007</v>
      </c>
      <c r="J20" s="224">
        <v>76.650000000000006</v>
      </c>
      <c r="K20" s="279">
        <f t="shared" si="0"/>
        <v>29127.000000000004</v>
      </c>
      <c r="L20" s="284">
        <f t="shared" si="1"/>
        <v>-661.19999999999709</v>
      </c>
      <c r="M20" s="247">
        <v>0.96299999999999997</v>
      </c>
      <c r="N20" s="163">
        <f t="shared" si="2"/>
        <v>-636.73559999999713</v>
      </c>
      <c r="O20" s="176"/>
      <c r="P20" s="298"/>
    </row>
    <row r="21" spans="1:16" s="177" customFormat="1" ht="13.8">
      <c r="A21" s="102" t="s">
        <v>872</v>
      </c>
      <c r="B21" s="102" t="s">
        <v>873</v>
      </c>
      <c r="C21" s="117" t="s">
        <v>54</v>
      </c>
      <c r="D21" s="103">
        <v>41283</v>
      </c>
      <c r="E21" s="102">
        <v>1219</v>
      </c>
      <c r="F21" s="224">
        <v>26.5</v>
      </c>
      <c r="G21" s="277">
        <f t="shared" si="3"/>
        <v>32303.5</v>
      </c>
      <c r="H21" s="175"/>
      <c r="I21" s="366">
        <v>25.94</v>
      </c>
      <c r="J21" s="224">
        <v>27.63</v>
      </c>
      <c r="K21" s="279">
        <f t="shared" si="0"/>
        <v>33680.97</v>
      </c>
      <c r="L21" s="284">
        <f t="shared" si="1"/>
        <v>1377.4700000000012</v>
      </c>
      <c r="M21" s="247">
        <v>0.95289999999999997</v>
      </c>
      <c r="N21" s="163">
        <f t="shared" si="2"/>
        <v>1312.591163000001</v>
      </c>
      <c r="O21" s="176"/>
      <c r="P21" s="298"/>
    </row>
    <row r="22" spans="1:16" s="177" customFormat="1" ht="13.8">
      <c r="A22" s="102" t="s">
        <v>660</v>
      </c>
      <c r="B22" s="102" t="s">
        <v>661</v>
      </c>
      <c r="C22" s="117" t="s">
        <v>54</v>
      </c>
      <c r="D22" s="103">
        <v>41284</v>
      </c>
      <c r="E22" s="102">
        <v>1315</v>
      </c>
      <c r="F22" s="224">
        <v>34.97</v>
      </c>
      <c r="G22" s="277">
        <f t="shared" si="3"/>
        <v>45985.549999999996</v>
      </c>
      <c r="H22" s="175"/>
      <c r="I22" s="366">
        <v>33.83</v>
      </c>
      <c r="J22" s="224">
        <v>36.64</v>
      </c>
      <c r="K22" s="279">
        <f t="shared" si="0"/>
        <v>48181.599999999999</v>
      </c>
      <c r="L22" s="284">
        <f t="shared" si="1"/>
        <v>2196.0500000000029</v>
      </c>
      <c r="M22" s="247">
        <v>0.9516</v>
      </c>
      <c r="N22" s="163">
        <f t="shared" si="2"/>
        <v>2089.7611800000027</v>
      </c>
      <c r="O22" s="176"/>
      <c r="P22" s="298"/>
    </row>
    <row r="23" spans="1:16" s="177" customFormat="1" ht="13.8">
      <c r="A23" s="102" t="s">
        <v>874</v>
      </c>
      <c r="B23" s="102" t="s">
        <v>875</v>
      </c>
      <c r="C23" s="117" t="s">
        <v>54</v>
      </c>
      <c r="D23" s="103">
        <v>41292</v>
      </c>
      <c r="E23" s="102">
        <v>1041</v>
      </c>
      <c r="F23" s="224">
        <v>41.42</v>
      </c>
      <c r="G23" s="277">
        <f t="shared" si="3"/>
        <v>43118.22</v>
      </c>
      <c r="H23" s="175"/>
      <c r="I23" s="366">
        <v>41.42</v>
      </c>
      <c r="J23" s="224">
        <v>43.5</v>
      </c>
      <c r="K23" s="279">
        <f t="shared" si="0"/>
        <v>45283.5</v>
      </c>
      <c r="L23" s="284">
        <f t="shared" si="1"/>
        <v>2165.2799999999988</v>
      </c>
      <c r="M23" s="247">
        <v>0.94930000000000003</v>
      </c>
      <c r="N23" s="163">
        <f t="shared" si="2"/>
        <v>2055.5003039999988</v>
      </c>
      <c r="O23" s="176"/>
      <c r="P23" s="298"/>
    </row>
    <row r="24" spans="1:16" s="177" customFormat="1" ht="13.8">
      <c r="A24" s="102" t="s">
        <v>503</v>
      </c>
      <c r="B24" s="102" t="s">
        <v>504</v>
      </c>
      <c r="C24" s="117" t="s">
        <v>54</v>
      </c>
      <c r="D24" s="103">
        <v>41292</v>
      </c>
      <c r="E24" s="102">
        <v>937</v>
      </c>
      <c r="F24" s="224">
        <v>53.93</v>
      </c>
      <c r="G24" s="277">
        <f t="shared" si="3"/>
        <v>50532.409999999996</v>
      </c>
      <c r="H24" s="175"/>
      <c r="I24" s="366">
        <v>52.52</v>
      </c>
      <c r="J24" s="224">
        <v>56.02</v>
      </c>
      <c r="K24" s="279">
        <f t="shared" si="0"/>
        <v>52490.740000000005</v>
      </c>
      <c r="L24" s="284">
        <f t="shared" si="1"/>
        <v>1958.330000000009</v>
      </c>
      <c r="M24" s="247">
        <v>0.94930000000000003</v>
      </c>
      <c r="N24" s="163">
        <f t="shared" si="2"/>
        <v>1859.0426690000086</v>
      </c>
      <c r="O24" s="176"/>
      <c r="P24" s="298"/>
    </row>
    <row r="25" spans="1:16" s="177" customFormat="1" ht="13.8">
      <c r="A25" s="102" t="s">
        <v>878</v>
      </c>
      <c r="B25" s="102" t="s">
        <v>659</v>
      </c>
      <c r="C25" s="117" t="s">
        <v>54</v>
      </c>
      <c r="D25" s="103">
        <v>41295</v>
      </c>
      <c r="E25" s="102">
        <v>417</v>
      </c>
      <c r="F25" s="224">
        <v>83.87</v>
      </c>
      <c r="G25" s="277">
        <f t="shared" si="3"/>
        <v>34973.79</v>
      </c>
      <c r="H25" s="175"/>
      <c r="I25" s="366">
        <v>81.849999999999994</v>
      </c>
      <c r="J25" s="224">
        <v>85.59</v>
      </c>
      <c r="K25" s="279">
        <f t="shared" si="0"/>
        <v>35691.03</v>
      </c>
      <c r="L25" s="284">
        <f t="shared" si="1"/>
        <v>717.23999999999796</v>
      </c>
      <c r="M25" s="247">
        <v>0.95130000000000003</v>
      </c>
      <c r="N25" s="163">
        <f t="shared" si="2"/>
        <v>682.31041199999811</v>
      </c>
      <c r="O25" s="176"/>
      <c r="P25" s="298"/>
    </row>
    <row r="26" spans="1:16" s="177" customFormat="1" ht="13.8">
      <c r="A26" s="102" t="s">
        <v>594</v>
      </c>
      <c r="B26" s="102" t="s">
        <v>595</v>
      </c>
      <c r="C26" s="117" t="s">
        <v>54</v>
      </c>
      <c r="D26" s="103">
        <v>41296</v>
      </c>
      <c r="E26" s="102">
        <v>1351</v>
      </c>
      <c r="F26" s="224">
        <v>25.35</v>
      </c>
      <c r="G26" s="277">
        <f t="shared" si="3"/>
        <v>34247.85</v>
      </c>
      <c r="H26" s="175"/>
      <c r="I26" s="366">
        <v>24.61</v>
      </c>
      <c r="J26" s="224">
        <v>25.83</v>
      </c>
      <c r="K26" s="279">
        <f t="shared" si="0"/>
        <v>34896.329999999994</v>
      </c>
      <c r="L26" s="284">
        <f t="shared" si="1"/>
        <v>648.47999999999593</v>
      </c>
      <c r="M26" s="247">
        <v>0.95099999999999996</v>
      </c>
      <c r="N26" s="163">
        <f t="shared" si="2"/>
        <v>616.70447999999612</v>
      </c>
      <c r="O26" s="176"/>
      <c r="P26" s="298"/>
    </row>
    <row r="27" spans="1:16" s="2" customFormat="1" ht="13.8">
      <c r="A27" s="102" t="s">
        <v>879</v>
      </c>
      <c r="B27" s="102" t="s">
        <v>880</v>
      </c>
      <c r="C27" s="117" t="s">
        <v>54</v>
      </c>
      <c r="D27" s="103">
        <v>41298</v>
      </c>
      <c r="E27" s="102">
        <v>600</v>
      </c>
      <c r="F27" s="224">
        <v>64.77</v>
      </c>
      <c r="G27" s="277">
        <f t="shared" si="3"/>
        <v>38862</v>
      </c>
      <c r="H27" s="260"/>
      <c r="I27" s="371">
        <v>62.27</v>
      </c>
      <c r="J27" s="224">
        <v>62.9</v>
      </c>
      <c r="K27" s="279">
        <f t="shared" si="0"/>
        <v>37740</v>
      </c>
      <c r="L27" s="284">
        <f t="shared" si="1"/>
        <v>-1122</v>
      </c>
      <c r="M27" s="247">
        <v>0.94779999999999998</v>
      </c>
      <c r="N27" s="163">
        <f t="shared" si="2"/>
        <v>-1063.4315999999999</v>
      </c>
      <c r="P27" s="295"/>
    </row>
    <row r="28" spans="1:16" s="2" customFormat="1" ht="13.8">
      <c r="A28" s="102" t="s">
        <v>881</v>
      </c>
      <c r="B28" s="102" t="s">
        <v>882</v>
      </c>
      <c r="C28" s="117" t="s">
        <v>54</v>
      </c>
      <c r="D28" s="103">
        <v>41299</v>
      </c>
      <c r="E28" s="102">
        <v>163</v>
      </c>
      <c r="F28" s="224">
        <v>170.15</v>
      </c>
      <c r="G28" s="277">
        <f t="shared" si="3"/>
        <v>27734.45</v>
      </c>
      <c r="H28" s="260"/>
      <c r="I28" s="371">
        <v>160.65</v>
      </c>
      <c r="J28" s="224">
        <v>161.5</v>
      </c>
      <c r="K28" s="279">
        <f t="shared" si="0"/>
        <v>26324.5</v>
      </c>
      <c r="L28" s="284">
        <f t="shared" si="1"/>
        <v>-1409.9500000000007</v>
      </c>
      <c r="M28" s="247">
        <v>0.95209999999999995</v>
      </c>
      <c r="N28" s="163">
        <f t="shared" si="2"/>
        <v>-1342.4133950000007</v>
      </c>
      <c r="P28" s="295"/>
    </row>
    <row r="29" spans="1:16" s="21" customFormat="1" ht="15.6">
      <c r="A29" s="11" t="s">
        <v>940</v>
      </c>
      <c r="B29" s="102" t="s">
        <v>941</v>
      </c>
      <c r="C29" s="117" t="s">
        <v>54</v>
      </c>
      <c r="D29" s="103">
        <v>41302</v>
      </c>
      <c r="E29" s="102">
        <v>943</v>
      </c>
      <c r="F29" s="224">
        <v>35.18</v>
      </c>
      <c r="G29" s="277">
        <f>SUM(E29*F29)</f>
        <v>33174.74</v>
      </c>
      <c r="I29" s="366">
        <v>34.119999999999997</v>
      </c>
      <c r="J29" s="224">
        <v>35.11</v>
      </c>
      <c r="K29" s="279">
        <f>SUM(E29*J29)</f>
        <v>33108.729999999996</v>
      </c>
      <c r="L29" s="284">
        <f>SUM(K29-G29)</f>
        <v>-66.010000000002037</v>
      </c>
      <c r="M29" s="247">
        <v>0.95950000000000002</v>
      </c>
      <c r="N29" s="163">
        <f t="shared" ref="N29:N36" si="4">SUM(L29*M29)</f>
        <v>-63.336595000001957</v>
      </c>
      <c r="O29" s="126"/>
      <c r="P29" s="297"/>
    </row>
    <row r="30" spans="1:16" s="21" customFormat="1" ht="15.6">
      <c r="A30" s="11" t="s">
        <v>610</v>
      </c>
      <c r="B30" s="102" t="s">
        <v>611</v>
      </c>
      <c r="C30" s="117" t="s">
        <v>54</v>
      </c>
      <c r="D30" s="103">
        <v>41304</v>
      </c>
      <c r="E30" s="102">
        <v>625</v>
      </c>
      <c r="F30" s="224">
        <v>47.28</v>
      </c>
      <c r="G30" s="277">
        <f t="shared" si="3"/>
        <v>29550</v>
      </c>
      <c r="I30" s="366">
        <v>45.82</v>
      </c>
      <c r="J30" s="224">
        <v>48.19</v>
      </c>
      <c r="K30" s="279">
        <f t="shared" si="0"/>
        <v>30118.75</v>
      </c>
      <c r="L30" s="284">
        <f t="shared" si="1"/>
        <v>568.75</v>
      </c>
      <c r="M30" s="247">
        <v>0.95569999999999999</v>
      </c>
      <c r="N30" s="163">
        <f t="shared" si="4"/>
        <v>543.55437500000005</v>
      </c>
      <c r="O30" s="126"/>
      <c r="P30" s="297"/>
    </row>
    <row r="31" spans="1:16" s="21" customFormat="1" ht="15.6">
      <c r="A31" s="11" t="s">
        <v>943</v>
      </c>
      <c r="B31" s="102" t="s">
        <v>942</v>
      </c>
      <c r="C31" s="117" t="s">
        <v>54</v>
      </c>
      <c r="D31" s="103">
        <v>41304</v>
      </c>
      <c r="E31" s="102">
        <v>862</v>
      </c>
      <c r="F31" s="224">
        <v>23.39</v>
      </c>
      <c r="G31" s="277">
        <f t="shared" si="3"/>
        <v>20162.18</v>
      </c>
      <c r="I31" s="366">
        <v>22.23</v>
      </c>
      <c r="J31" s="224">
        <v>23.93</v>
      </c>
      <c r="K31" s="279">
        <f t="shared" si="0"/>
        <v>20627.66</v>
      </c>
      <c r="L31" s="284">
        <f t="shared" si="1"/>
        <v>465.47999999999956</v>
      </c>
      <c r="M31" s="247">
        <v>0.95569999999999999</v>
      </c>
      <c r="N31" s="163">
        <f t="shared" si="4"/>
        <v>444.85923599999956</v>
      </c>
      <c r="O31" s="126"/>
      <c r="P31" s="297"/>
    </row>
    <row r="32" spans="1:16" s="21" customFormat="1" ht="15.6">
      <c r="A32" s="11" t="s">
        <v>608</v>
      </c>
      <c r="B32" s="102" t="s">
        <v>609</v>
      </c>
      <c r="C32" s="117" t="s">
        <v>54</v>
      </c>
      <c r="D32" s="103">
        <v>41305</v>
      </c>
      <c r="E32" s="102">
        <v>625</v>
      </c>
      <c r="F32" s="224">
        <v>63.36</v>
      </c>
      <c r="G32" s="277">
        <f t="shared" si="3"/>
        <v>39600</v>
      </c>
      <c r="I32" s="366">
        <v>61.76</v>
      </c>
      <c r="J32" s="224">
        <v>63.97</v>
      </c>
      <c r="K32" s="279">
        <f t="shared" si="0"/>
        <v>39981.25</v>
      </c>
      <c r="L32" s="284">
        <f t="shared" si="1"/>
        <v>381.25</v>
      </c>
      <c r="M32" s="247">
        <v>0.95889999999999997</v>
      </c>
      <c r="N32" s="163">
        <f t="shared" si="4"/>
        <v>365.580625</v>
      </c>
      <c r="O32" s="126"/>
      <c r="P32" s="297"/>
    </row>
    <row r="33" spans="1:16" s="21" customFormat="1" ht="15.6">
      <c r="A33" s="11" t="s">
        <v>944</v>
      </c>
      <c r="B33" s="102" t="s">
        <v>945</v>
      </c>
      <c r="C33" s="117" t="s">
        <v>54</v>
      </c>
      <c r="D33" s="103">
        <v>41305</v>
      </c>
      <c r="E33" s="102">
        <v>600</v>
      </c>
      <c r="F33" s="224">
        <v>68.150000000000006</v>
      </c>
      <c r="G33" s="277">
        <f t="shared" si="3"/>
        <v>40890</v>
      </c>
      <c r="I33" s="366">
        <v>65.650000000000006</v>
      </c>
      <c r="J33" s="224">
        <v>68.98</v>
      </c>
      <c r="K33" s="279">
        <f t="shared" si="0"/>
        <v>41388</v>
      </c>
      <c r="L33" s="284">
        <f t="shared" si="1"/>
        <v>498</v>
      </c>
      <c r="M33" s="247">
        <v>0.95889999999999997</v>
      </c>
      <c r="N33" s="163">
        <f t="shared" si="4"/>
        <v>477.53219999999999</v>
      </c>
      <c r="O33" s="126"/>
      <c r="P33" s="297"/>
    </row>
    <row r="34" spans="1:16" s="21" customFormat="1" ht="15.6">
      <c r="A34" s="11" t="s">
        <v>946</v>
      </c>
      <c r="B34" s="102" t="s">
        <v>538</v>
      </c>
      <c r="C34" s="117" t="s">
        <v>54</v>
      </c>
      <c r="D34" s="103">
        <v>41305</v>
      </c>
      <c r="E34" s="102">
        <v>535</v>
      </c>
      <c r="F34" s="224">
        <v>65.959999999999994</v>
      </c>
      <c r="G34" s="277">
        <f t="shared" si="3"/>
        <v>35288.6</v>
      </c>
      <c r="I34" s="366">
        <v>64.05</v>
      </c>
      <c r="J34" s="224">
        <v>66.73</v>
      </c>
      <c r="K34" s="279">
        <f t="shared" si="0"/>
        <v>35700.550000000003</v>
      </c>
      <c r="L34" s="284">
        <f t="shared" si="1"/>
        <v>411.95000000000437</v>
      </c>
      <c r="M34" s="247">
        <v>0.95889999999999997</v>
      </c>
      <c r="N34" s="163">
        <f t="shared" si="4"/>
        <v>395.01885500000418</v>
      </c>
      <c r="O34" s="126"/>
      <c r="P34" s="297"/>
    </row>
    <row r="35" spans="1:16" s="21" customFormat="1" ht="15.6">
      <c r="A35" s="11" t="s">
        <v>533</v>
      </c>
      <c r="B35" s="102" t="s">
        <v>534</v>
      </c>
      <c r="C35" s="117" t="s">
        <v>54</v>
      </c>
      <c r="D35" s="103">
        <v>41306</v>
      </c>
      <c r="E35" s="102">
        <v>581</v>
      </c>
      <c r="F35" s="224">
        <v>73.2</v>
      </c>
      <c r="G35" s="277">
        <f t="shared" si="3"/>
        <v>42529.200000000004</v>
      </c>
      <c r="I35" s="366">
        <v>70.62</v>
      </c>
      <c r="J35" s="224">
        <v>73.8</v>
      </c>
      <c r="K35" s="279">
        <f t="shared" si="0"/>
        <v>42877.799999999996</v>
      </c>
      <c r="L35" s="284">
        <f t="shared" si="1"/>
        <v>348.59999999999127</v>
      </c>
      <c r="M35" s="247">
        <v>1</v>
      </c>
      <c r="N35" s="163">
        <f t="shared" si="4"/>
        <v>348.59999999999127</v>
      </c>
      <c r="O35" s="126"/>
      <c r="P35" s="297"/>
    </row>
    <row r="36" spans="1:16" s="21" customFormat="1" ht="15.6">
      <c r="A36" s="11" t="s">
        <v>953</v>
      </c>
      <c r="B36" s="102" t="s">
        <v>653</v>
      </c>
      <c r="C36" s="117" t="s">
        <v>54</v>
      </c>
      <c r="D36" s="103">
        <v>41306</v>
      </c>
      <c r="E36" s="102">
        <v>707</v>
      </c>
      <c r="F36" s="224">
        <v>38.58</v>
      </c>
      <c r="G36" s="277">
        <f t="shared" si="3"/>
        <v>27276.059999999998</v>
      </c>
      <c r="I36" s="366">
        <v>36.76</v>
      </c>
      <c r="J36" s="224">
        <v>38.86</v>
      </c>
      <c r="K36" s="279">
        <f t="shared" si="0"/>
        <v>27474.02</v>
      </c>
      <c r="L36" s="284">
        <f t="shared" si="1"/>
        <v>197.96000000000276</v>
      </c>
      <c r="M36" s="247">
        <v>1</v>
      </c>
      <c r="N36" s="163">
        <f t="shared" si="4"/>
        <v>197.96000000000276</v>
      </c>
      <c r="O36" s="126"/>
      <c r="P36" s="297"/>
    </row>
    <row r="37" spans="1:16" s="2" customFormat="1" ht="15" customHeight="1">
      <c r="D37" s="83"/>
      <c r="F37" s="223"/>
      <c r="G37" s="277"/>
      <c r="H37" s="260"/>
      <c r="I37" s="371"/>
      <c r="J37" s="275"/>
      <c r="K37" s="279"/>
      <c r="L37" s="284"/>
      <c r="M37" s="246"/>
      <c r="N37" s="164"/>
      <c r="P37" s="295"/>
    </row>
    <row r="38" spans="1:16" ht="15" customHeight="1">
      <c r="A38" s="13"/>
      <c r="B38" s="13"/>
      <c r="C38" s="13"/>
      <c r="D38" s="33"/>
      <c r="E38" s="13"/>
      <c r="F38" s="225"/>
      <c r="G38" s="200"/>
      <c r="H38" s="33"/>
      <c r="I38" s="369"/>
      <c r="J38" s="225"/>
      <c r="M38" s="248"/>
      <c r="N38" s="108"/>
      <c r="O38" s="13"/>
    </row>
    <row r="39" spans="1:16" s="19" customFormat="1" ht="16.2" thickBot="1">
      <c r="A39" s="56" t="s">
        <v>671</v>
      </c>
      <c r="B39" s="56"/>
      <c r="C39" s="56"/>
      <c r="D39" s="56"/>
      <c r="E39" s="56"/>
      <c r="F39" s="226"/>
      <c r="G39" s="201"/>
      <c r="H39" s="58"/>
      <c r="I39" s="59"/>
      <c r="J39" s="226"/>
      <c r="K39" s="201"/>
      <c r="L39" s="286"/>
      <c r="M39" s="249"/>
      <c r="N39" s="306">
        <f>SUM(N13:N38)</f>
        <v>71596.306692000013</v>
      </c>
      <c r="O39" s="58"/>
      <c r="P39" s="294"/>
    </row>
    <row r="40" spans="1:16" s="19" customFormat="1" ht="16.2" thickTop="1">
      <c r="A40" s="69"/>
      <c r="B40" s="69"/>
      <c r="C40" s="69"/>
      <c r="D40" s="69"/>
      <c r="E40" s="69"/>
      <c r="F40" s="227"/>
      <c r="G40" s="202"/>
      <c r="H40" s="71"/>
      <c r="I40" s="72"/>
      <c r="J40" s="227"/>
      <c r="K40" s="202"/>
      <c r="L40" s="287"/>
      <c r="M40" s="250"/>
      <c r="N40" s="166"/>
      <c r="O40" s="71"/>
      <c r="P40" s="294"/>
    </row>
    <row r="41" spans="1:16" ht="11.25" customHeight="1">
      <c r="A41" s="64"/>
      <c r="B41" s="64"/>
      <c r="C41" s="64"/>
      <c r="D41" s="65"/>
      <c r="E41" s="64"/>
      <c r="F41" s="228"/>
      <c r="G41" s="203"/>
      <c r="H41" s="65"/>
      <c r="I41" s="67"/>
      <c r="J41" s="228"/>
      <c r="K41" s="203"/>
      <c r="L41" s="288"/>
      <c r="M41" s="251"/>
      <c r="N41" s="167"/>
      <c r="O41" s="64"/>
    </row>
    <row r="42" spans="1:16" ht="11.25" customHeight="1">
      <c r="A42" s="64"/>
      <c r="B42" s="64"/>
      <c r="C42" s="64"/>
      <c r="D42" s="64"/>
      <c r="E42" s="64"/>
      <c r="F42" s="228"/>
      <c r="G42" s="203"/>
      <c r="H42" s="64"/>
      <c r="I42" s="67"/>
      <c r="J42" s="228"/>
      <c r="K42" s="203"/>
      <c r="L42" s="288"/>
      <c r="M42" s="251"/>
      <c r="N42" s="167"/>
      <c r="O42" s="68"/>
    </row>
    <row r="43" spans="1:16" ht="11.25" customHeight="1">
      <c r="A43" s="13"/>
      <c r="B43" s="13"/>
      <c r="C43" s="13"/>
      <c r="D43" s="13"/>
      <c r="E43" s="13"/>
      <c r="F43" s="225"/>
      <c r="G43" s="200"/>
      <c r="H43" s="13"/>
      <c r="I43" s="40"/>
      <c r="J43" s="225"/>
      <c r="K43" s="200"/>
      <c r="L43" s="289"/>
      <c r="M43" s="248"/>
      <c r="N43" s="108"/>
      <c r="O43" s="29"/>
    </row>
    <row r="44" spans="1:16" s="35" customFormat="1" ht="18">
      <c r="A44" s="307"/>
      <c r="B44" s="308"/>
      <c r="C44" s="308"/>
      <c r="D44" s="308"/>
      <c r="E44" s="308" t="s">
        <v>672</v>
      </c>
      <c r="F44" s="332"/>
      <c r="G44" s="330"/>
      <c r="H44" s="308"/>
      <c r="I44" s="310"/>
      <c r="J44" s="332"/>
      <c r="K44" s="355">
        <f>SUM(N179)</f>
        <v>-24929.260246999966</v>
      </c>
      <c r="L44" s="352"/>
      <c r="M44" s="353"/>
      <c r="N44" s="333"/>
      <c r="O44" s="308"/>
      <c r="P44" s="299"/>
    </row>
    <row r="45" spans="1:16" s="2" customFormat="1" ht="13.8">
      <c r="B45" s="2" t="s">
        <v>674</v>
      </c>
      <c r="C45" s="2" t="s">
        <v>184</v>
      </c>
      <c r="D45" s="2" t="s">
        <v>17</v>
      </c>
      <c r="E45" s="2" t="s">
        <v>26</v>
      </c>
      <c r="F45" s="223" t="s">
        <v>19</v>
      </c>
      <c r="G45" s="196" t="s">
        <v>682</v>
      </c>
      <c r="I45" s="83" t="s">
        <v>18</v>
      </c>
      <c r="J45" s="223" t="s">
        <v>688</v>
      </c>
      <c r="K45" s="196" t="s">
        <v>681</v>
      </c>
      <c r="L45" s="282" t="s">
        <v>900</v>
      </c>
      <c r="M45" s="246" t="s">
        <v>27</v>
      </c>
      <c r="N45" s="161" t="s">
        <v>15</v>
      </c>
      <c r="O45" s="2" t="s">
        <v>4</v>
      </c>
      <c r="P45" s="295"/>
    </row>
    <row r="46" spans="1:16" s="2" customFormat="1" ht="13.8">
      <c r="B46" s="2" t="s">
        <v>0</v>
      </c>
      <c r="D46" s="2" t="s">
        <v>25</v>
      </c>
      <c r="E46" s="2" t="s">
        <v>21</v>
      </c>
      <c r="F46" s="223" t="s">
        <v>679</v>
      </c>
      <c r="G46" s="196" t="s">
        <v>894</v>
      </c>
      <c r="I46" s="83" t="s">
        <v>7</v>
      </c>
      <c r="J46" s="223" t="s">
        <v>898</v>
      </c>
      <c r="K46" s="196" t="s">
        <v>894</v>
      </c>
      <c r="L46" s="282" t="s">
        <v>894</v>
      </c>
      <c r="M46" s="246" t="s">
        <v>901</v>
      </c>
      <c r="N46" s="161" t="s">
        <v>382</v>
      </c>
      <c r="O46" s="2" t="s">
        <v>24</v>
      </c>
      <c r="P46" s="295"/>
    </row>
    <row r="47" spans="1:16" s="4" customFormat="1" ht="13.8">
      <c r="F47" s="222"/>
      <c r="G47" s="197"/>
      <c r="I47" s="38"/>
      <c r="J47" s="222"/>
      <c r="K47" s="197"/>
      <c r="L47" s="283"/>
      <c r="M47" s="246" t="s">
        <v>680</v>
      </c>
      <c r="N47" s="162"/>
      <c r="P47" s="296"/>
    </row>
    <row r="48" spans="1:16" s="130" customFormat="1" ht="15.6">
      <c r="A48" s="41"/>
      <c r="B48" s="118"/>
      <c r="C48" s="119"/>
      <c r="D48" s="103"/>
      <c r="E48" s="102"/>
      <c r="F48" s="224"/>
      <c r="G48" s="277"/>
      <c r="H48" s="21"/>
      <c r="I48" s="105"/>
      <c r="J48" s="224"/>
      <c r="K48" s="279"/>
      <c r="L48" s="284"/>
      <c r="M48" s="247"/>
      <c r="N48" s="164"/>
      <c r="O48" s="131"/>
      <c r="P48" s="297"/>
    </row>
    <row r="49" spans="1:16" s="177" customFormat="1" ht="13.8">
      <c r="A49" s="118" t="s">
        <v>372</v>
      </c>
      <c r="B49" s="118" t="s">
        <v>373</v>
      </c>
      <c r="C49" s="119" t="s">
        <v>79</v>
      </c>
      <c r="D49" s="120">
        <v>40798</v>
      </c>
      <c r="E49" s="118">
        <v>500</v>
      </c>
      <c r="F49" s="238">
        <v>25.03</v>
      </c>
      <c r="G49" s="278">
        <f t="shared" ref="G49:G55" si="5">SUM(E49*F49)</f>
        <v>12515</v>
      </c>
      <c r="I49" s="128"/>
      <c r="J49" s="238">
        <v>24</v>
      </c>
      <c r="K49" s="267">
        <f t="shared" ref="K49:K55" si="6">SUM(E49*J49)</f>
        <v>12000</v>
      </c>
      <c r="L49" s="285">
        <f t="shared" ref="L49:L54" si="7">SUM(G49-K49)</f>
        <v>515</v>
      </c>
      <c r="M49" s="252">
        <v>0.96699999999999997</v>
      </c>
      <c r="N49" s="163">
        <f t="shared" ref="N49:N54" si="8">SUM(G49-K49)*M49</f>
        <v>498.005</v>
      </c>
      <c r="O49" s="176"/>
      <c r="P49" s="298"/>
    </row>
    <row r="50" spans="1:16" s="177" customFormat="1" ht="13.8">
      <c r="A50" s="118" t="s">
        <v>374</v>
      </c>
      <c r="B50" s="118" t="s">
        <v>375</v>
      </c>
      <c r="C50" s="119" t="s">
        <v>79</v>
      </c>
      <c r="D50" s="120">
        <v>40808</v>
      </c>
      <c r="E50" s="118">
        <v>136</v>
      </c>
      <c r="F50" s="238">
        <v>81.93</v>
      </c>
      <c r="G50" s="278">
        <f t="shared" si="5"/>
        <v>11142.480000000001</v>
      </c>
      <c r="I50" s="128"/>
      <c r="J50" s="238">
        <v>73.72</v>
      </c>
      <c r="K50" s="267">
        <f t="shared" si="6"/>
        <v>10025.92</v>
      </c>
      <c r="L50" s="285">
        <f t="shared" si="7"/>
        <v>1116.5600000000013</v>
      </c>
      <c r="M50" s="252">
        <v>0.99</v>
      </c>
      <c r="N50" s="163">
        <f t="shared" si="8"/>
        <v>1105.3944000000013</v>
      </c>
      <c r="O50" s="176"/>
      <c r="P50" s="298"/>
    </row>
    <row r="51" spans="1:16" s="177" customFormat="1" ht="13.8">
      <c r="A51" s="118" t="s">
        <v>376</v>
      </c>
      <c r="B51" s="118" t="s">
        <v>377</v>
      </c>
      <c r="C51" s="119" t="s">
        <v>79</v>
      </c>
      <c r="D51" s="120">
        <v>40808</v>
      </c>
      <c r="E51" s="118">
        <v>376</v>
      </c>
      <c r="F51" s="238">
        <v>24.11</v>
      </c>
      <c r="G51" s="278">
        <f t="shared" si="5"/>
        <v>9065.36</v>
      </c>
      <c r="I51" s="128"/>
      <c r="J51" s="238">
        <v>22.23</v>
      </c>
      <c r="K51" s="267">
        <f t="shared" si="6"/>
        <v>8358.48</v>
      </c>
      <c r="L51" s="285">
        <f t="shared" si="7"/>
        <v>706.88000000000102</v>
      </c>
      <c r="M51" s="252">
        <v>0.99</v>
      </c>
      <c r="N51" s="163">
        <f t="shared" si="8"/>
        <v>699.81120000000101</v>
      </c>
      <c r="O51" s="176"/>
      <c r="P51" s="298"/>
    </row>
    <row r="52" spans="1:16" s="177" customFormat="1" ht="13.8">
      <c r="A52" s="118" t="s">
        <v>378</v>
      </c>
      <c r="B52" s="118" t="s">
        <v>379</v>
      </c>
      <c r="C52" s="119" t="s">
        <v>79</v>
      </c>
      <c r="D52" s="120">
        <v>40808</v>
      </c>
      <c r="E52" s="118">
        <v>1020</v>
      </c>
      <c r="F52" s="238">
        <v>9.3219999999999992</v>
      </c>
      <c r="G52" s="278">
        <f t="shared" si="5"/>
        <v>9508.4399999999987</v>
      </c>
      <c r="I52" s="128"/>
      <c r="J52" s="238">
        <v>9.81</v>
      </c>
      <c r="K52" s="267">
        <f t="shared" si="6"/>
        <v>10006.200000000001</v>
      </c>
      <c r="L52" s="285">
        <f t="shared" si="7"/>
        <v>-497.76000000000204</v>
      </c>
      <c r="M52" s="252">
        <v>0.99</v>
      </c>
      <c r="N52" s="163">
        <f t="shared" si="8"/>
        <v>-492.78240000000199</v>
      </c>
      <c r="O52" s="176"/>
      <c r="P52" s="298"/>
    </row>
    <row r="53" spans="1:16" s="177" customFormat="1" ht="13.8">
      <c r="A53" s="118" t="s">
        <v>380</v>
      </c>
      <c r="B53" s="118" t="s">
        <v>381</v>
      </c>
      <c r="C53" s="119" t="s">
        <v>79</v>
      </c>
      <c r="D53" s="120">
        <v>40798</v>
      </c>
      <c r="E53" s="118">
        <v>2777</v>
      </c>
      <c r="F53" s="238">
        <v>3.66</v>
      </c>
      <c r="G53" s="278">
        <f t="shared" si="5"/>
        <v>10163.82</v>
      </c>
      <c r="I53" s="128"/>
      <c r="J53" s="238">
        <v>3.13</v>
      </c>
      <c r="K53" s="267">
        <f t="shared" si="6"/>
        <v>8692.01</v>
      </c>
      <c r="L53" s="285">
        <f t="shared" si="7"/>
        <v>1471.8099999999995</v>
      </c>
      <c r="M53" s="252">
        <v>0.96699999999999997</v>
      </c>
      <c r="N53" s="163">
        <f t="shared" si="8"/>
        <v>1423.2402699999996</v>
      </c>
      <c r="O53" s="176"/>
      <c r="P53" s="298"/>
    </row>
    <row r="54" spans="1:16" s="177" customFormat="1" ht="13.8">
      <c r="A54" s="26" t="s">
        <v>372</v>
      </c>
      <c r="B54" s="26" t="s">
        <v>373</v>
      </c>
      <c r="C54" s="25" t="s">
        <v>79</v>
      </c>
      <c r="D54" s="217">
        <v>40798</v>
      </c>
      <c r="E54" s="26">
        <v>500</v>
      </c>
      <c r="F54" s="229">
        <v>25.03</v>
      </c>
      <c r="G54" s="278">
        <f t="shared" si="5"/>
        <v>12515</v>
      </c>
      <c r="I54" s="169"/>
      <c r="J54" s="229">
        <v>24</v>
      </c>
      <c r="K54" s="267">
        <f t="shared" si="6"/>
        <v>12000</v>
      </c>
      <c r="L54" s="285">
        <f t="shared" si="7"/>
        <v>515</v>
      </c>
      <c r="M54" s="272">
        <v>0.96699999999999997</v>
      </c>
      <c r="N54" s="163">
        <f t="shared" si="8"/>
        <v>498.005</v>
      </c>
      <c r="O54" s="176"/>
      <c r="P54" s="298" t="s">
        <v>3</v>
      </c>
    </row>
    <row r="55" spans="1:16" s="177" customFormat="1" ht="13.8">
      <c r="A55" s="102" t="s">
        <v>481</v>
      </c>
      <c r="B55" s="102" t="s">
        <v>482</v>
      </c>
      <c r="C55" s="117" t="s">
        <v>54</v>
      </c>
      <c r="D55" s="103">
        <v>40918</v>
      </c>
      <c r="E55" s="102">
        <v>435</v>
      </c>
      <c r="F55" s="224">
        <v>52.31</v>
      </c>
      <c r="G55" s="277">
        <f t="shared" si="5"/>
        <v>22754.850000000002</v>
      </c>
      <c r="H55" s="175"/>
      <c r="I55" s="103">
        <v>40991</v>
      </c>
      <c r="J55" s="224">
        <v>52.88</v>
      </c>
      <c r="K55" s="279">
        <f t="shared" si="6"/>
        <v>23002.800000000003</v>
      </c>
      <c r="L55" s="284">
        <f t="shared" ref="L55:L80" si="9">SUM(K55-G55)</f>
        <v>247.95000000000073</v>
      </c>
      <c r="M55" s="247">
        <v>0.97</v>
      </c>
      <c r="N55" s="163">
        <f t="shared" ref="N55:N80" si="10">SUM(K55-G55)*M55</f>
        <v>240.51150000000069</v>
      </c>
      <c r="O55" s="176"/>
      <c r="P55" s="298"/>
    </row>
    <row r="56" spans="1:16" s="177" customFormat="1" ht="13.8">
      <c r="A56" s="102" t="s">
        <v>483</v>
      </c>
      <c r="B56" s="102" t="s">
        <v>484</v>
      </c>
      <c r="C56" s="117" t="s">
        <v>54</v>
      </c>
      <c r="D56" s="103">
        <v>40947</v>
      </c>
      <c r="E56" s="102">
        <v>403</v>
      </c>
      <c r="F56" s="224">
        <v>38.35</v>
      </c>
      <c r="G56" s="277">
        <f t="shared" ref="G56:G104" si="11">SUM(E56*F56)</f>
        <v>15455.050000000001</v>
      </c>
      <c r="H56" s="175"/>
      <c r="I56" s="103">
        <v>40973</v>
      </c>
      <c r="J56" s="224">
        <v>38.549999999999997</v>
      </c>
      <c r="K56" s="279">
        <f t="shared" ref="K56:K104" si="12">SUM(E56*J56)</f>
        <v>15535.65</v>
      </c>
      <c r="L56" s="284">
        <f t="shared" si="9"/>
        <v>80.599999999998545</v>
      </c>
      <c r="M56" s="247">
        <v>0.93</v>
      </c>
      <c r="N56" s="163">
        <f t="shared" si="10"/>
        <v>74.957999999998648</v>
      </c>
      <c r="O56" s="176"/>
      <c r="P56" s="298"/>
    </row>
    <row r="57" spans="1:16" s="177" customFormat="1" ht="13.8">
      <c r="A57" s="102" t="s">
        <v>485</v>
      </c>
      <c r="B57" s="102" t="s">
        <v>486</v>
      </c>
      <c r="C57" s="117" t="s">
        <v>54</v>
      </c>
      <c r="D57" s="103">
        <v>40948</v>
      </c>
      <c r="E57" s="102">
        <v>141</v>
      </c>
      <c r="F57" s="224">
        <v>87.76</v>
      </c>
      <c r="G57" s="277">
        <f t="shared" si="11"/>
        <v>12374.16</v>
      </c>
      <c r="H57" s="175"/>
      <c r="I57" s="103">
        <v>40973</v>
      </c>
      <c r="J57" s="224">
        <v>82.06</v>
      </c>
      <c r="K57" s="279">
        <f t="shared" si="12"/>
        <v>11570.460000000001</v>
      </c>
      <c r="L57" s="284">
        <f t="shared" si="9"/>
        <v>-803.69999999999891</v>
      </c>
      <c r="M57" s="247">
        <v>0.93</v>
      </c>
      <c r="N57" s="163">
        <f t="shared" si="10"/>
        <v>-747.44099999999901</v>
      </c>
      <c r="O57" s="176"/>
      <c r="P57" s="298"/>
    </row>
    <row r="58" spans="1:16" s="177" customFormat="1" ht="13.8">
      <c r="A58" s="102" t="s">
        <v>3</v>
      </c>
      <c r="B58" s="102" t="s">
        <v>487</v>
      </c>
      <c r="C58" s="117" t="s">
        <v>54</v>
      </c>
      <c r="D58" s="103">
        <v>40948</v>
      </c>
      <c r="E58" s="102">
        <v>203</v>
      </c>
      <c r="F58" s="224">
        <v>82.74</v>
      </c>
      <c r="G58" s="277">
        <f t="shared" si="11"/>
        <v>16796.219999999998</v>
      </c>
      <c r="H58" s="175"/>
      <c r="I58" s="103">
        <v>40974</v>
      </c>
      <c r="J58" s="224">
        <v>81.150000000000006</v>
      </c>
      <c r="K58" s="279">
        <f t="shared" si="12"/>
        <v>16473.45</v>
      </c>
      <c r="L58" s="284">
        <f t="shared" si="9"/>
        <v>-322.7699999999968</v>
      </c>
      <c r="M58" s="247">
        <v>0.93</v>
      </c>
      <c r="N58" s="163">
        <f t="shared" si="10"/>
        <v>-300.17609999999706</v>
      </c>
      <c r="O58" s="176"/>
      <c r="P58" s="298"/>
    </row>
    <row r="59" spans="1:16" s="177" customFormat="1" ht="13.8">
      <c r="A59" s="301" t="s">
        <v>488</v>
      </c>
      <c r="B59" s="301" t="s">
        <v>489</v>
      </c>
      <c r="C59" s="302" t="s">
        <v>54</v>
      </c>
      <c r="D59" s="303">
        <v>609</v>
      </c>
      <c r="E59" s="301">
        <v>609</v>
      </c>
      <c r="F59" s="304">
        <v>30.22</v>
      </c>
      <c r="G59" s="277">
        <f t="shared" si="11"/>
        <v>18403.98</v>
      </c>
      <c r="H59" s="175"/>
      <c r="I59" s="303">
        <v>40974</v>
      </c>
      <c r="J59" s="304">
        <v>31.29</v>
      </c>
      <c r="K59" s="279">
        <f t="shared" si="12"/>
        <v>19055.61</v>
      </c>
      <c r="L59" s="284">
        <f t="shared" si="9"/>
        <v>651.63000000000102</v>
      </c>
      <c r="M59" s="305">
        <v>0.93</v>
      </c>
      <c r="N59" s="163">
        <f t="shared" si="10"/>
        <v>606.01590000000101</v>
      </c>
      <c r="O59" s="176"/>
      <c r="P59" s="298" t="s">
        <v>3</v>
      </c>
    </row>
    <row r="60" spans="1:16" s="177" customFormat="1" ht="13.8">
      <c r="A60" s="301" t="s">
        <v>490</v>
      </c>
      <c r="B60" s="301" t="s">
        <v>491</v>
      </c>
      <c r="C60" s="302" t="s">
        <v>54</v>
      </c>
      <c r="D60" s="303">
        <v>40913</v>
      </c>
      <c r="E60" s="301">
        <v>505</v>
      </c>
      <c r="F60" s="304">
        <v>38.64</v>
      </c>
      <c r="G60" s="277">
        <f t="shared" si="11"/>
        <v>19513.2</v>
      </c>
      <c r="H60" s="175"/>
      <c r="I60" s="303">
        <v>40974</v>
      </c>
      <c r="J60" s="304">
        <v>37.43</v>
      </c>
      <c r="K60" s="279">
        <f t="shared" si="12"/>
        <v>18902.150000000001</v>
      </c>
      <c r="L60" s="284">
        <f t="shared" si="9"/>
        <v>-611.04999999999927</v>
      </c>
      <c r="M60" s="305">
        <v>0.93</v>
      </c>
      <c r="N60" s="163">
        <f>SUM(K60-G60)*M60</f>
        <v>-568.27649999999937</v>
      </c>
      <c r="O60" s="176"/>
      <c r="P60" s="298" t="s">
        <v>3</v>
      </c>
    </row>
    <row r="61" spans="1:16" s="177" customFormat="1" ht="13.8">
      <c r="A61" s="102" t="s">
        <v>492</v>
      </c>
      <c r="B61" s="102" t="s">
        <v>493</v>
      </c>
      <c r="C61" s="117" t="s">
        <v>54</v>
      </c>
      <c r="D61" s="103">
        <v>40953</v>
      </c>
      <c r="E61" s="102">
        <v>485</v>
      </c>
      <c r="F61" s="224">
        <v>29.5</v>
      </c>
      <c r="G61" s="277">
        <f t="shared" si="11"/>
        <v>14307.5</v>
      </c>
      <c r="H61" s="175"/>
      <c r="I61" s="103">
        <v>40974</v>
      </c>
      <c r="J61" s="224">
        <v>28.52</v>
      </c>
      <c r="K61" s="279">
        <f t="shared" si="12"/>
        <v>13832.199999999999</v>
      </c>
      <c r="L61" s="284">
        <f t="shared" si="9"/>
        <v>-475.30000000000109</v>
      </c>
      <c r="M61" s="247">
        <v>0.93</v>
      </c>
      <c r="N61" s="163">
        <f t="shared" si="10"/>
        <v>-442.02900000000102</v>
      </c>
      <c r="O61" s="176"/>
      <c r="P61" s="298"/>
    </row>
    <row r="62" spans="1:16" s="177" customFormat="1" ht="13.8">
      <c r="A62" s="102" t="s">
        <v>494</v>
      </c>
      <c r="B62" s="102" t="s">
        <v>495</v>
      </c>
      <c r="C62" s="117" t="s">
        <v>54</v>
      </c>
      <c r="D62" s="103">
        <v>40962</v>
      </c>
      <c r="E62" s="102">
        <v>1510</v>
      </c>
      <c r="F62" s="224">
        <v>13.82</v>
      </c>
      <c r="G62" s="277">
        <f t="shared" si="11"/>
        <v>20868.2</v>
      </c>
      <c r="H62" s="175"/>
      <c r="I62" s="103">
        <v>40974</v>
      </c>
      <c r="J62" s="224">
        <v>13.17</v>
      </c>
      <c r="K62" s="279">
        <f t="shared" si="12"/>
        <v>19886.7</v>
      </c>
      <c r="L62" s="284">
        <f t="shared" si="9"/>
        <v>-981.5</v>
      </c>
      <c r="M62" s="247">
        <v>0.93</v>
      </c>
      <c r="N62" s="163">
        <f t="shared" si="10"/>
        <v>-912.79500000000007</v>
      </c>
      <c r="O62" s="176"/>
      <c r="P62" s="298"/>
    </row>
    <row r="63" spans="1:16" s="177" customFormat="1" ht="13.8">
      <c r="A63" s="102" t="s">
        <v>496</v>
      </c>
      <c r="B63" s="102" t="s">
        <v>497</v>
      </c>
      <c r="C63" s="117" t="s">
        <v>54</v>
      </c>
      <c r="D63" s="103">
        <v>40953</v>
      </c>
      <c r="E63" s="102">
        <v>421</v>
      </c>
      <c r="F63" s="224">
        <v>54.32</v>
      </c>
      <c r="G63" s="277">
        <f t="shared" si="11"/>
        <v>22868.720000000001</v>
      </c>
      <c r="H63" s="175"/>
      <c r="I63" s="103">
        <v>40989</v>
      </c>
      <c r="J63" s="224">
        <v>53.96</v>
      </c>
      <c r="K63" s="279">
        <f t="shared" si="12"/>
        <v>22717.16</v>
      </c>
      <c r="L63" s="284">
        <f t="shared" si="9"/>
        <v>-151.56000000000131</v>
      </c>
      <c r="M63" s="247">
        <v>0.93</v>
      </c>
      <c r="N63" s="163">
        <f t="shared" si="10"/>
        <v>-140.95080000000124</v>
      </c>
      <c r="O63" s="176"/>
      <c r="P63" s="298"/>
    </row>
    <row r="64" spans="1:16" s="177" customFormat="1" ht="13.8">
      <c r="A64" s="102" t="s">
        <v>3</v>
      </c>
      <c r="B64" s="102" t="s">
        <v>498</v>
      </c>
      <c r="C64" s="117" t="s">
        <v>54</v>
      </c>
      <c r="D64" s="103">
        <v>40980</v>
      </c>
      <c r="E64" s="178">
        <v>819</v>
      </c>
      <c r="F64" s="224">
        <v>59.32</v>
      </c>
      <c r="G64" s="277">
        <f t="shared" si="11"/>
        <v>48583.08</v>
      </c>
      <c r="H64" s="175"/>
      <c r="I64" s="103">
        <v>40988</v>
      </c>
      <c r="J64" s="224">
        <v>58.1</v>
      </c>
      <c r="K64" s="279">
        <f t="shared" si="12"/>
        <v>47583.9</v>
      </c>
      <c r="L64" s="284">
        <f t="shared" si="9"/>
        <v>-999.18000000000029</v>
      </c>
      <c r="M64" s="247">
        <v>0.94</v>
      </c>
      <c r="N64" s="163">
        <f t="shared" si="10"/>
        <v>-939.22920000000022</v>
      </c>
      <c r="O64" s="176"/>
      <c r="P64" s="298"/>
    </row>
    <row r="65" spans="1:16" s="177" customFormat="1" ht="13.8">
      <c r="A65" s="102" t="s">
        <v>499</v>
      </c>
      <c r="B65" s="102" t="s">
        <v>500</v>
      </c>
      <c r="C65" s="117" t="s">
        <v>54</v>
      </c>
      <c r="D65" s="103">
        <v>40987</v>
      </c>
      <c r="E65" s="102">
        <v>685</v>
      </c>
      <c r="F65" s="224">
        <v>94.58</v>
      </c>
      <c r="G65" s="277">
        <f t="shared" si="11"/>
        <v>64787.299999999996</v>
      </c>
      <c r="H65" s="175"/>
      <c r="I65" s="103">
        <v>40990</v>
      </c>
      <c r="J65" s="224">
        <v>93.12</v>
      </c>
      <c r="K65" s="279">
        <f t="shared" si="12"/>
        <v>63787.200000000004</v>
      </c>
      <c r="L65" s="284">
        <f t="shared" si="9"/>
        <v>-1000.0999999999913</v>
      </c>
      <c r="M65" s="247">
        <v>0.94</v>
      </c>
      <c r="N65" s="163">
        <f t="shared" si="10"/>
        <v>-940.09399999999175</v>
      </c>
      <c r="O65" s="176"/>
      <c r="P65" s="298"/>
    </row>
    <row r="66" spans="1:16" s="177" customFormat="1" ht="13.8">
      <c r="A66" s="102" t="s">
        <v>501</v>
      </c>
      <c r="B66" s="102" t="s">
        <v>502</v>
      </c>
      <c r="C66" s="117" t="s">
        <v>54</v>
      </c>
      <c r="D66" s="103">
        <v>40980</v>
      </c>
      <c r="E66" s="102">
        <v>555</v>
      </c>
      <c r="F66" s="224">
        <v>110.9</v>
      </c>
      <c r="G66" s="277">
        <f t="shared" si="11"/>
        <v>61549.5</v>
      </c>
      <c r="H66" s="175"/>
      <c r="I66" s="103">
        <v>40988</v>
      </c>
      <c r="J66" s="224">
        <v>109.1</v>
      </c>
      <c r="K66" s="279">
        <f t="shared" si="12"/>
        <v>60550.5</v>
      </c>
      <c r="L66" s="284">
        <f t="shared" si="9"/>
        <v>-999</v>
      </c>
      <c r="M66" s="247">
        <v>0.94</v>
      </c>
      <c r="N66" s="163">
        <f t="shared" si="10"/>
        <v>-939.06</v>
      </c>
      <c r="O66" s="176"/>
      <c r="P66" s="298"/>
    </row>
    <row r="67" spans="1:16" s="177" customFormat="1" ht="13.8">
      <c r="A67" s="102" t="s">
        <v>503</v>
      </c>
      <c r="B67" s="102" t="s">
        <v>504</v>
      </c>
      <c r="C67" s="117" t="s">
        <v>54</v>
      </c>
      <c r="D67" s="103">
        <v>40940</v>
      </c>
      <c r="E67" s="102">
        <v>1220</v>
      </c>
      <c r="F67" s="224">
        <v>45.78</v>
      </c>
      <c r="G67" s="277">
        <f t="shared" si="11"/>
        <v>55851.6</v>
      </c>
      <c r="H67" s="175"/>
      <c r="I67" s="103">
        <v>40991</v>
      </c>
      <c r="J67" s="224">
        <v>49.55</v>
      </c>
      <c r="K67" s="279">
        <f t="shared" si="12"/>
        <v>60451</v>
      </c>
      <c r="L67" s="284">
        <f t="shared" si="9"/>
        <v>4599.4000000000015</v>
      </c>
      <c r="M67" s="247">
        <v>0.93</v>
      </c>
      <c r="N67" s="163">
        <f t="shared" si="10"/>
        <v>4277.4420000000018</v>
      </c>
      <c r="O67" s="176"/>
      <c r="P67" s="298"/>
    </row>
    <row r="68" spans="1:16" s="177" customFormat="1" ht="13.8">
      <c r="A68" s="102" t="s">
        <v>505</v>
      </c>
      <c r="B68" s="102" t="s">
        <v>506</v>
      </c>
      <c r="C68" s="117" t="s">
        <v>54</v>
      </c>
      <c r="D68" s="103">
        <v>40994</v>
      </c>
      <c r="E68" s="102">
        <v>455</v>
      </c>
      <c r="F68" s="224">
        <v>151.1</v>
      </c>
      <c r="G68" s="277">
        <f t="shared" si="11"/>
        <v>68750.5</v>
      </c>
      <c r="H68" s="175"/>
      <c r="I68" s="103">
        <v>40996</v>
      </c>
      <c r="J68" s="224">
        <v>148.9</v>
      </c>
      <c r="K68" s="279">
        <f t="shared" si="12"/>
        <v>67749.5</v>
      </c>
      <c r="L68" s="284">
        <f t="shared" si="9"/>
        <v>-1001</v>
      </c>
      <c r="M68" s="247">
        <v>0.95</v>
      </c>
      <c r="N68" s="163">
        <f t="shared" si="10"/>
        <v>-950.94999999999993</v>
      </c>
      <c r="O68" s="176"/>
      <c r="P68" s="298"/>
    </row>
    <row r="69" spans="1:16" s="177" customFormat="1" ht="13.8">
      <c r="A69" s="170" t="s">
        <v>507</v>
      </c>
      <c r="B69" s="102" t="s">
        <v>508</v>
      </c>
      <c r="C69" s="117" t="s">
        <v>54</v>
      </c>
      <c r="D69" s="103">
        <v>41001</v>
      </c>
      <c r="E69" s="102">
        <v>813</v>
      </c>
      <c r="F69" s="224">
        <v>74.27</v>
      </c>
      <c r="G69" s="277">
        <f t="shared" si="11"/>
        <v>60381.509999999995</v>
      </c>
      <c r="H69" s="175"/>
      <c r="I69" s="103">
        <v>41002</v>
      </c>
      <c r="J69" s="224">
        <v>73.069999999999993</v>
      </c>
      <c r="K69" s="279">
        <f t="shared" si="12"/>
        <v>59405.909999999996</v>
      </c>
      <c r="L69" s="284">
        <f t="shared" si="9"/>
        <v>-975.59999999999854</v>
      </c>
      <c r="M69" s="247">
        <v>0.95499999999999996</v>
      </c>
      <c r="N69" s="163">
        <f t="shared" si="10"/>
        <v>-931.69799999999861</v>
      </c>
      <c r="O69" s="176"/>
      <c r="P69" s="298"/>
    </row>
    <row r="70" spans="1:16" s="177" customFormat="1" ht="13.8">
      <c r="A70" s="170" t="s">
        <v>509</v>
      </c>
      <c r="B70" s="102" t="s">
        <v>510</v>
      </c>
      <c r="C70" s="117" t="s">
        <v>54</v>
      </c>
      <c r="D70" s="103">
        <v>40981</v>
      </c>
      <c r="E70" s="102">
        <v>595</v>
      </c>
      <c r="F70" s="224">
        <v>20.440000000000001</v>
      </c>
      <c r="G70" s="277">
        <f t="shared" si="11"/>
        <v>12161.800000000001</v>
      </c>
      <c r="H70" s="175"/>
      <c r="I70" s="103">
        <v>41004</v>
      </c>
      <c r="J70" s="224">
        <v>18.760000000000002</v>
      </c>
      <c r="K70" s="279">
        <f t="shared" si="12"/>
        <v>11162.2</v>
      </c>
      <c r="L70" s="284">
        <f t="shared" si="9"/>
        <v>-999.60000000000036</v>
      </c>
      <c r="M70" s="247">
        <v>0.95</v>
      </c>
      <c r="N70" s="163">
        <f t="shared" si="10"/>
        <v>-949.62000000000035</v>
      </c>
      <c r="O70" s="176"/>
      <c r="P70" s="298"/>
    </row>
    <row r="71" spans="1:16" s="177" customFormat="1" ht="13.8">
      <c r="A71" s="102" t="s">
        <v>511</v>
      </c>
      <c r="B71" s="102" t="s">
        <v>512</v>
      </c>
      <c r="C71" s="117" t="s">
        <v>54</v>
      </c>
      <c r="D71" s="103">
        <v>41008</v>
      </c>
      <c r="E71" s="102">
        <v>847</v>
      </c>
      <c r="F71" s="224">
        <v>25.98</v>
      </c>
      <c r="G71" s="277">
        <f t="shared" si="11"/>
        <v>22005.06</v>
      </c>
      <c r="H71" s="175"/>
      <c r="I71" s="103">
        <v>41009</v>
      </c>
      <c r="J71" s="224">
        <v>25.89</v>
      </c>
      <c r="K71" s="279">
        <f t="shared" si="12"/>
        <v>21928.83</v>
      </c>
      <c r="L71" s="284">
        <f t="shared" si="9"/>
        <v>-76.229999999999563</v>
      </c>
      <c r="M71" s="247">
        <v>0.95499999999999996</v>
      </c>
      <c r="N71" s="163">
        <f t="shared" si="10"/>
        <v>-72.799649999999573</v>
      </c>
      <c r="O71" s="176"/>
      <c r="P71" s="298"/>
    </row>
    <row r="72" spans="1:16" s="177" customFormat="1" ht="13.8">
      <c r="A72" s="170" t="s">
        <v>513</v>
      </c>
      <c r="B72" s="102" t="s">
        <v>514</v>
      </c>
      <c r="C72" s="117" t="s">
        <v>54</v>
      </c>
      <c r="D72" s="103">
        <v>40980</v>
      </c>
      <c r="E72" s="102">
        <v>758</v>
      </c>
      <c r="F72" s="224">
        <v>51.27</v>
      </c>
      <c r="G72" s="277">
        <f t="shared" si="11"/>
        <v>38862.660000000003</v>
      </c>
      <c r="H72" s="175"/>
      <c r="I72" s="103">
        <v>41009</v>
      </c>
      <c r="J72" s="224">
        <v>51.36</v>
      </c>
      <c r="K72" s="279">
        <f t="shared" si="12"/>
        <v>38930.879999999997</v>
      </c>
      <c r="L72" s="284">
        <f t="shared" si="9"/>
        <v>68.219999999993888</v>
      </c>
      <c r="M72" s="247">
        <v>0.95</v>
      </c>
      <c r="N72" s="163">
        <f t="shared" si="10"/>
        <v>64.808999999994185</v>
      </c>
      <c r="O72" s="176"/>
      <c r="P72" s="298"/>
    </row>
    <row r="73" spans="1:16" s="177" customFormat="1" ht="13.8">
      <c r="A73" s="170" t="s">
        <v>515</v>
      </c>
      <c r="B73" s="102" t="s">
        <v>516</v>
      </c>
      <c r="C73" s="117" t="s">
        <v>54</v>
      </c>
      <c r="D73" s="103">
        <v>40980</v>
      </c>
      <c r="E73" s="102">
        <v>588</v>
      </c>
      <c r="F73" s="224">
        <v>112.1</v>
      </c>
      <c r="G73" s="277">
        <f t="shared" si="11"/>
        <v>65914.8</v>
      </c>
      <c r="H73" s="175"/>
      <c r="I73" s="103">
        <v>41009</v>
      </c>
      <c r="J73" s="224">
        <v>111.1</v>
      </c>
      <c r="K73" s="279">
        <f t="shared" si="12"/>
        <v>65326.799999999996</v>
      </c>
      <c r="L73" s="284">
        <f t="shared" si="9"/>
        <v>-588.00000000000728</v>
      </c>
      <c r="M73" s="247">
        <v>0.95</v>
      </c>
      <c r="N73" s="163">
        <f t="shared" si="10"/>
        <v>-558.60000000000684</v>
      </c>
      <c r="O73" s="176"/>
      <c r="P73" s="298"/>
    </row>
    <row r="74" spans="1:16" s="177" customFormat="1" ht="13.8">
      <c r="A74" s="170" t="s">
        <v>517</v>
      </c>
      <c r="B74" s="102" t="s">
        <v>518</v>
      </c>
      <c r="C74" s="117" t="s">
        <v>54</v>
      </c>
      <c r="D74" s="103">
        <v>40980</v>
      </c>
      <c r="E74" s="102">
        <v>1220</v>
      </c>
      <c r="F74" s="224">
        <v>36.880000000000003</v>
      </c>
      <c r="G74" s="277">
        <f t="shared" si="11"/>
        <v>44993.600000000006</v>
      </c>
      <c r="H74" s="175"/>
      <c r="I74" s="103">
        <v>41009</v>
      </c>
      <c r="J74" s="224">
        <v>36.06</v>
      </c>
      <c r="K74" s="279">
        <f t="shared" si="12"/>
        <v>43993.200000000004</v>
      </c>
      <c r="L74" s="284">
        <f t="shared" si="9"/>
        <v>-1000.4000000000015</v>
      </c>
      <c r="M74" s="247">
        <v>0.95</v>
      </c>
      <c r="N74" s="163">
        <f t="shared" si="10"/>
        <v>-950.38000000000136</v>
      </c>
      <c r="O74" s="176"/>
      <c r="P74" s="298"/>
    </row>
    <row r="75" spans="1:16" s="177" customFormat="1" ht="13.8">
      <c r="A75" s="170" t="s">
        <v>519</v>
      </c>
      <c r="B75" s="102" t="s">
        <v>520</v>
      </c>
      <c r="C75" s="117" t="s">
        <v>54</v>
      </c>
      <c r="D75" s="103">
        <v>40980</v>
      </c>
      <c r="E75" s="102">
        <v>424</v>
      </c>
      <c r="F75" s="224">
        <v>54.51</v>
      </c>
      <c r="G75" s="277">
        <f t="shared" si="11"/>
        <v>23112.239999999998</v>
      </c>
      <c r="H75" s="175"/>
      <c r="I75" s="103">
        <v>41009</v>
      </c>
      <c r="J75" s="224">
        <v>53.48</v>
      </c>
      <c r="K75" s="279">
        <f t="shared" si="12"/>
        <v>22675.52</v>
      </c>
      <c r="L75" s="284">
        <f t="shared" si="9"/>
        <v>-436.71999999999753</v>
      </c>
      <c r="M75" s="247">
        <v>0.95</v>
      </c>
      <c r="N75" s="163">
        <f t="shared" si="10"/>
        <v>-414.88399999999763</v>
      </c>
      <c r="O75" s="176"/>
      <c r="P75" s="298"/>
    </row>
    <row r="76" spans="1:16" s="177" customFormat="1" ht="13.8">
      <c r="A76" s="170" t="s">
        <v>521</v>
      </c>
      <c r="B76" s="102" t="s">
        <v>522</v>
      </c>
      <c r="C76" s="117" t="s">
        <v>54</v>
      </c>
      <c r="D76" s="103">
        <v>40980</v>
      </c>
      <c r="E76" s="102">
        <v>120</v>
      </c>
      <c r="F76" s="224">
        <v>139.5</v>
      </c>
      <c r="G76" s="277">
        <f t="shared" si="11"/>
        <v>16740</v>
      </c>
      <c r="H76" s="175"/>
      <c r="I76" s="103">
        <v>41009</v>
      </c>
      <c r="J76" s="224">
        <v>134.30000000000001</v>
      </c>
      <c r="K76" s="279">
        <f t="shared" si="12"/>
        <v>16116.000000000002</v>
      </c>
      <c r="L76" s="284">
        <f t="shared" si="9"/>
        <v>-623.99999999999818</v>
      </c>
      <c r="M76" s="247">
        <v>0.95</v>
      </c>
      <c r="N76" s="163">
        <f t="shared" si="10"/>
        <v>-592.79999999999825</v>
      </c>
      <c r="O76" s="176"/>
      <c r="P76" s="298"/>
    </row>
    <row r="77" spans="1:16" s="177" customFormat="1" ht="13.8">
      <c r="A77" s="170" t="s">
        <v>523</v>
      </c>
      <c r="B77" s="102" t="s">
        <v>524</v>
      </c>
      <c r="C77" s="117" t="s">
        <v>54</v>
      </c>
      <c r="D77" s="103">
        <v>40980</v>
      </c>
      <c r="E77" s="102">
        <v>1923</v>
      </c>
      <c r="F77" s="224">
        <v>47.14</v>
      </c>
      <c r="G77" s="277">
        <f t="shared" si="11"/>
        <v>90650.22</v>
      </c>
      <c r="H77" s="175"/>
      <c r="I77" s="103">
        <v>41009</v>
      </c>
      <c r="J77" s="224">
        <v>46.95</v>
      </c>
      <c r="K77" s="279">
        <f t="shared" si="12"/>
        <v>90284.85</v>
      </c>
      <c r="L77" s="284">
        <f t="shared" si="9"/>
        <v>-365.36999999999534</v>
      </c>
      <c r="M77" s="247">
        <v>0.95</v>
      </c>
      <c r="N77" s="163">
        <f t="shared" si="10"/>
        <v>-347.10149999999555</v>
      </c>
      <c r="O77" s="176"/>
      <c r="P77" s="298"/>
    </row>
    <row r="78" spans="1:16" s="177" customFormat="1" ht="13.8">
      <c r="A78" s="170" t="s">
        <v>525</v>
      </c>
      <c r="B78" s="102" t="s">
        <v>526</v>
      </c>
      <c r="C78" s="117" t="s">
        <v>54</v>
      </c>
      <c r="D78" s="103">
        <v>40980</v>
      </c>
      <c r="E78" s="102">
        <v>746</v>
      </c>
      <c r="F78" s="224">
        <v>42.66</v>
      </c>
      <c r="G78" s="277">
        <f t="shared" si="11"/>
        <v>31824.359999999997</v>
      </c>
      <c r="H78" s="175"/>
      <c r="I78" s="103">
        <v>41009</v>
      </c>
      <c r="J78" s="224">
        <v>41.69</v>
      </c>
      <c r="K78" s="279">
        <f t="shared" si="12"/>
        <v>31100.739999999998</v>
      </c>
      <c r="L78" s="284">
        <f t="shared" si="9"/>
        <v>-723.61999999999898</v>
      </c>
      <c r="M78" s="247">
        <v>0.95</v>
      </c>
      <c r="N78" s="163">
        <f t="shared" si="10"/>
        <v>-687.43899999999906</v>
      </c>
      <c r="O78" s="176"/>
      <c r="P78" s="298"/>
    </row>
    <row r="79" spans="1:16" s="177" customFormat="1" ht="13.8">
      <c r="A79" s="170" t="s">
        <v>527</v>
      </c>
      <c r="B79" s="102" t="s">
        <v>528</v>
      </c>
      <c r="C79" s="117" t="s">
        <v>54</v>
      </c>
      <c r="D79" s="103">
        <v>40918</v>
      </c>
      <c r="E79" s="102">
        <v>369</v>
      </c>
      <c r="F79" s="224">
        <v>28.71</v>
      </c>
      <c r="G79" s="277">
        <f t="shared" si="11"/>
        <v>10593.99</v>
      </c>
      <c r="H79" s="175"/>
      <c r="I79" s="103">
        <v>41009</v>
      </c>
      <c r="J79" s="224">
        <v>30.39</v>
      </c>
      <c r="K79" s="279">
        <f t="shared" si="12"/>
        <v>11213.91</v>
      </c>
      <c r="L79" s="284">
        <f t="shared" si="9"/>
        <v>619.92000000000007</v>
      </c>
      <c r="M79" s="247">
        <v>0.95</v>
      </c>
      <c r="N79" s="163">
        <f t="shared" si="10"/>
        <v>588.92400000000009</v>
      </c>
      <c r="O79" s="176"/>
      <c r="P79" s="298"/>
    </row>
    <row r="80" spans="1:16" s="177" customFormat="1" ht="13.8">
      <c r="A80" s="170" t="s">
        <v>529</v>
      </c>
      <c r="B80" s="102" t="s">
        <v>530</v>
      </c>
      <c r="C80" s="117" t="s">
        <v>54</v>
      </c>
      <c r="D80" s="103">
        <v>40983</v>
      </c>
      <c r="E80" s="102">
        <v>1042</v>
      </c>
      <c r="F80" s="224">
        <v>30.88</v>
      </c>
      <c r="G80" s="277">
        <f t="shared" si="11"/>
        <v>32176.959999999999</v>
      </c>
      <c r="H80" s="175"/>
      <c r="I80" s="103">
        <v>41009</v>
      </c>
      <c r="J80" s="224">
        <v>29.92</v>
      </c>
      <c r="K80" s="279">
        <f t="shared" si="12"/>
        <v>31176.640000000003</v>
      </c>
      <c r="L80" s="284">
        <f t="shared" si="9"/>
        <v>-1000.3199999999961</v>
      </c>
      <c r="M80" s="247">
        <v>0.95</v>
      </c>
      <c r="N80" s="163">
        <f t="shared" si="10"/>
        <v>-950.30399999999622</v>
      </c>
      <c r="O80" s="176"/>
      <c r="P80" s="298"/>
    </row>
    <row r="81" spans="1:16" s="177" customFormat="1" ht="13.8">
      <c r="A81" s="118" t="s">
        <v>531</v>
      </c>
      <c r="B81" s="118" t="s">
        <v>532</v>
      </c>
      <c r="C81" s="119" t="s">
        <v>79</v>
      </c>
      <c r="D81" s="120">
        <v>41008</v>
      </c>
      <c r="E81" s="118">
        <v>1281</v>
      </c>
      <c r="F81" s="238">
        <v>12.77</v>
      </c>
      <c r="G81" s="278">
        <f>SUM(E81*F81)</f>
        <v>16358.369999999999</v>
      </c>
      <c r="I81" s="120">
        <v>41011</v>
      </c>
      <c r="J81" s="238">
        <v>13.55</v>
      </c>
      <c r="K81" s="267">
        <f>SUM(E81*J81)</f>
        <v>17357.55</v>
      </c>
      <c r="L81" s="285">
        <f>SUM(G81-K81)</f>
        <v>-999.18000000000029</v>
      </c>
      <c r="M81" s="252">
        <v>0.97</v>
      </c>
      <c r="N81" s="163">
        <f>SUM(G81-K81)*M81</f>
        <v>-969.20460000000026</v>
      </c>
      <c r="O81" s="176"/>
      <c r="P81" s="298"/>
    </row>
    <row r="82" spans="1:16" s="177" customFormat="1" ht="13.8">
      <c r="A82" s="170" t="s">
        <v>533</v>
      </c>
      <c r="B82" s="102" t="s">
        <v>534</v>
      </c>
      <c r="C82" s="117" t="s">
        <v>54</v>
      </c>
      <c r="D82" s="103">
        <v>40994</v>
      </c>
      <c r="E82" s="102">
        <v>337</v>
      </c>
      <c r="F82" s="224">
        <v>64.97</v>
      </c>
      <c r="G82" s="277">
        <f t="shared" si="11"/>
        <v>21894.89</v>
      </c>
      <c r="H82" s="175"/>
      <c r="I82" s="103">
        <v>41015</v>
      </c>
      <c r="J82" s="224">
        <v>62.35</v>
      </c>
      <c r="K82" s="279">
        <f t="shared" si="12"/>
        <v>21011.95</v>
      </c>
      <c r="L82" s="284">
        <f t="shared" ref="L82:L99" si="13">SUM(K82-G82)</f>
        <v>-882.93999999999869</v>
      </c>
      <c r="M82" s="247">
        <v>0.95</v>
      </c>
      <c r="N82" s="163">
        <f t="shared" ref="N82:N99" si="14">SUM(K82-G82)*M82</f>
        <v>-838.79299999999876</v>
      </c>
      <c r="O82" s="176"/>
      <c r="P82" s="298"/>
    </row>
    <row r="83" spans="1:16" s="177" customFormat="1" ht="13.8">
      <c r="A83" s="170" t="s">
        <v>464</v>
      </c>
      <c r="B83" s="102" t="s">
        <v>465</v>
      </c>
      <c r="C83" s="117" t="s">
        <v>54</v>
      </c>
      <c r="D83" s="103">
        <v>40898</v>
      </c>
      <c r="E83" s="102">
        <v>490</v>
      </c>
      <c r="F83" s="224">
        <v>44.21</v>
      </c>
      <c r="G83" s="277">
        <f t="shared" si="11"/>
        <v>21662.9</v>
      </c>
      <c r="H83" s="175"/>
      <c r="I83" s="103">
        <v>41015</v>
      </c>
      <c r="J83" s="224">
        <v>43.46</v>
      </c>
      <c r="K83" s="279">
        <f t="shared" si="12"/>
        <v>21295.4</v>
      </c>
      <c r="L83" s="284">
        <f t="shared" si="13"/>
        <v>-367.5</v>
      </c>
      <c r="M83" s="247">
        <v>0.98499999999999999</v>
      </c>
      <c r="N83" s="163">
        <f t="shared" si="14"/>
        <v>-361.98750000000001</v>
      </c>
      <c r="O83" s="176"/>
      <c r="P83" s="298"/>
    </row>
    <row r="84" spans="1:16" s="177" customFormat="1" ht="13.8">
      <c r="A84" s="170" t="s">
        <v>535</v>
      </c>
      <c r="B84" s="102" t="s">
        <v>536</v>
      </c>
      <c r="C84" s="117" t="s">
        <v>54</v>
      </c>
      <c r="D84" s="103">
        <v>40953</v>
      </c>
      <c r="E84" s="102">
        <v>65</v>
      </c>
      <c r="F84" s="224">
        <v>572.12</v>
      </c>
      <c r="G84" s="277">
        <f t="shared" si="11"/>
        <v>37187.800000000003</v>
      </c>
      <c r="H84" s="175"/>
      <c r="I84" s="103">
        <v>41015</v>
      </c>
      <c r="J84" s="224">
        <v>709.6</v>
      </c>
      <c r="K84" s="279">
        <f t="shared" si="12"/>
        <v>46124</v>
      </c>
      <c r="L84" s="284">
        <f t="shared" si="13"/>
        <v>8936.1999999999971</v>
      </c>
      <c r="M84" s="247">
        <v>0.93</v>
      </c>
      <c r="N84" s="163">
        <f t="shared" si="14"/>
        <v>8310.6659999999974</v>
      </c>
      <c r="O84" s="176"/>
      <c r="P84" s="298"/>
    </row>
    <row r="85" spans="1:16" s="177" customFormat="1" ht="13.8">
      <c r="A85" s="170" t="s">
        <v>537</v>
      </c>
      <c r="B85" s="102" t="s">
        <v>538</v>
      </c>
      <c r="C85" s="117" t="s">
        <v>54</v>
      </c>
      <c r="D85" s="103">
        <v>40948</v>
      </c>
      <c r="E85" s="102">
        <v>473</v>
      </c>
      <c r="F85" s="224">
        <v>61.12</v>
      </c>
      <c r="G85" s="277">
        <f t="shared" si="11"/>
        <v>28909.759999999998</v>
      </c>
      <c r="H85" s="175"/>
      <c r="I85" s="103">
        <v>41015</v>
      </c>
      <c r="J85" s="224">
        <v>65.540000000000006</v>
      </c>
      <c r="K85" s="279">
        <f t="shared" si="12"/>
        <v>31000.420000000002</v>
      </c>
      <c r="L85" s="284">
        <f t="shared" si="13"/>
        <v>2090.6600000000035</v>
      </c>
      <c r="M85" s="247">
        <v>0.93</v>
      </c>
      <c r="N85" s="163">
        <f t="shared" si="14"/>
        <v>1944.3138000000033</v>
      </c>
      <c r="O85" s="176"/>
      <c r="P85" s="298"/>
    </row>
    <row r="86" spans="1:16" s="177" customFormat="1" ht="13.8">
      <c r="A86" s="170" t="s">
        <v>539</v>
      </c>
      <c r="B86" s="102" t="s">
        <v>540</v>
      </c>
      <c r="C86" s="117" t="s">
        <v>54</v>
      </c>
      <c r="D86" s="103">
        <v>41031</v>
      </c>
      <c r="E86" s="102">
        <v>3846</v>
      </c>
      <c r="F86" s="224">
        <v>22.17</v>
      </c>
      <c r="G86" s="277">
        <f t="shared" si="11"/>
        <v>85265.82</v>
      </c>
      <c r="H86" s="175"/>
      <c r="I86" s="103">
        <v>41033</v>
      </c>
      <c r="J86" s="224">
        <v>21.91</v>
      </c>
      <c r="K86" s="279">
        <f t="shared" si="12"/>
        <v>84265.86</v>
      </c>
      <c r="L86" s="284">
        <f t="shared" si="13"/>
        <v>-999.9600000000064</v>
      </c>
      <c r="M86" s="247">
        <v>0.96499999999999997</v>
      </c>
      <c r="N86" s="163">
        <f t="shared" si="14"/>
        <v>-964.96140000000617</v>
      </c>
      <c r="O86" s="176"/>
      <c r="P86" s="298"/>
    </row>
    <row r="87" spans="1:16" s="177" customFormat="1" ht="13.8">
      <c r="A87" s="170" t="s">
        <v>541</v>
      </c>
      <c r="B87" s="102" t="s">
        <v>542</v>
      </c>
      <c r="C87" s="117" t="s">
        <v>54</v>
      </c>
      <c r="D87" s="103">
        <v>41026</v>
      </c>
      <c r="E87" s="102">
        <v>714</v>
      </c>
      <c r="F87" s="224">
        <v>55.7</v>
      </c>
      <c r="G87" s="277">
        <f t="shared" si="11"/>
        <v>39769.800000000003</v>
      </c>
      <c r="H87" s="175"/>
      <c r="I87" s="103">
        <v>41033</v>
      </c>
      <c r="J87" s="224">
        <v>54.32</v>
      </c>
      <c r="K87" s="279">
        <f t="shared" si="12"/>
        <v>38784.480000000003</v>
      </c>
      <c r="L87" s="284">
        <f t="shared" si="13"/>
        <v>-985.31999999999971</v>
      </c>
      <c r="M87" s="247">
        <v>0.96499999999999997</v>
      </c>
      <c r="N87" s="163">
        <f t="shared" si="14"/>
        <v>-950.83379999999966</v>
      </c>
      <c r="O87" s="176"/>
      <c r="P87" s="298"/>
    </row>
    <row r="88" spans="1:16" s="177" customFormat="1" ht="13.8">
      <c r="A88" s="170" t="s">
        <v>543</v>
      </c>
      <c r="B88" s="102" t="s">
        <v>544</v>
      </c>
      <c r="C88" s="117" t="s">
        <v>54</v>
      </c>
      <c r="D88" s="103">
        <v>40940</v>
      </c>
      <c r="E88" s="102">
        <v>455</v>
      </c>
      <c r="F88" s="224">
        <v>83.53</v>
      </c>
      <c r="G88" s="277">
        <f t="shared" si="11"/>
        <v>38006.15</v>
      </c>
      <c r="H88" s="175"/>
      <c r="I88" s="103">
        <v>41033</v>
      </c>
      <c r="J88" s="224">
        <v>88.71</v>
      </c>
      <c r="K88" s="279">
        <f t="shared" si="12"/>
        <v>40363.049999999996</v>
      </c>
      <c r="L88" s="284">
        <f t="shared" si="13"/>
        <v>2356.8999999999942</v>
      </c>
      <c r="M88" s="247">
        <v>0.97</v>
      </c>
      <c r="N88" s="163">
        <f t="shared" si="14"/>
        <v>2286.1929999999943</v>
      </c>
      <c r="O88" s="176"/>
      <c r="P88" s="298"/>
    </row>
    <row r="89" spans="1:16" s="177" customFormat="1" ht="13.8">
      <c r="A89" s="170" t="s">
        <v>545</v>
      </c>
      <c r="B89" s="102" t="s">
        <v>546</v>
      </c>
      <c r="C89" s="117" t="s">
        <v>54</v>
      </c>
      <c r="D89" s="103">
        <v>40917</v>
      </c>
      <c r="E89" s="102">
        <v>450</v>
      </c>
      <c r="F89" s="224">
        <v>37.22</v>
      </c>
      <c r="G89" s="277">
        <f t="shared" si="11"/>
        <v>16749</v>
      </c>
      <c r="H89" s="175"/>
      <c r="I89" s="103">
        <v>41033</v>
      </c>
      <c r="J89" s="224">
        <v>41.23</v>
      </c>
      <c r="K89" s="279">
        <f t="shared" si="12"/>
        <v>18553.5</v>
      </c>
      <c r="L89" s="284">
        <f t="shared" si="13"/>
        <v>1804.5</v>
      </c>
      <c r="M89" s="247">
        <v>0.97</v>
      </c>
      <c r="N89" s="163">
        <f t="shared" si="14"/>
        <v>1750.365</v>
      </c>
      <c r="O89" s="176"/>
      <c r="P89" s="298"/>
    </row>
    <row r="90" spans="1:16" s="177" customFormat="1" ht="13.8">
      <c r="A90" s="102" t="s">
        <v>547</v>
      </c>
      <c r="B90" s="102" t="s">
        <v>548</v>
      </c>
      <c r="C90" s="117" t="s">
        <v>54</v>
      </c>
      <c r="D90" s="103">
        <v>41030</v>
      </c>
      <c r="E90" s="102">
        <v>1020</v>
      </c>
      <c r="F90" s="224">
        <v>33.89</v>
      </c>
      <c r="G90" s="277">
        <f t="shared" si="11"/>
        <v>34567.800000000003</v>
      </c>
      <c r="H90" s="175"/>
      <c r="I90" s="103">
        <v>41043</v>
      </c>
      <c r="J90" s="224">
        <v>32.909999999999997</v>
      </c>
      <c r="K90" s="279">
        <f t="shared" si="12"/>
        <v>33568.199999999997</v>
      </c>
      <c r="L90" s="284">
        <f t="shared" si="13"/>
        <v>-999.60000000000582</v>
      </c>
      <c r="M90" s="247">
        <v>0.96499999999999997</v>
      </c>
      <c r="N90" s="163">
        <f t="shared" si="14"/>
        <v>-964.6140000000056</v>
      </c>
      <c r="O90" s="176"/>
      <c r="P90" s="298"/>
    </row>
    <row r="91" spans="1:16" s="177" customFormat="1" ht="13.8">
      <c r="A91" s="170" t="s">
        <v>549</v>
      </c>
      <c r="B91" s="102" t="s">
        <v>550</v>
      </c>
      <c r="C91" s="117" t="s">
        <v>54</v>
      </c>
      <c r="D91" s="103">
        <v>40945</v>
      </c>
      <c r="E91" s="102">
        <v>634</v>
      </c>
      <c r="F91" s="224">
        <v>29.97</v>
      </c>
      <c r="G91" s="277">
        <f t="shared" si="11"/>
        <v>19000.98</v>
      </c>
      <c r="H91" s="175"/>
      <c r="I91" s="103">
        <v>41044</v>
      </c>
      <c r="J91" s="224">
        <v>31.58</v>
      </c>
      <c r="K91" s="279">
        <f t="shared" si="12"/>
        <v>20021.719999999998</v>
      </c>
      <c r="L91" s="284">
        <f t="shared" si="13"/>
        <v>1020.739999999998</v>
      </c>
      <c r="M91" s="247">
        <v>0.93</v>
      </c>
      <c r="N91" s="163">
        <f t="shared" si="14"/>
        <v>949.28819999999814</v>
      </c>
      <c r="O91" s="176"/>
      <c r="P91" s="298"/>
    </row>
    <row r="92" spans="1:16" s="177" customFormat="1" ht="13.8">
      <c r="A92" s="102" t="s">
        <v>551</v>
      </c>
      <c r="B92" s="102" t="s">
        <v>552</v>
      </c>
      <c r="C92" s="117" t="s">
        <v>54</v>
      </c>
      <c r="D92" s="103">
        <v>40945</v>
      </c>
      <c r="E92" s="102">
        <v>388</v>
      </c>
      <c r="F92" s="224">
        <v>28.52</v>
      </c>
      <c r="G92" s="277">
        <f t="shared" si="11"/>
        <v>11065.76</v>
      </c>
      <c r="H92" s="175"/>
      <c r="I92" s="103">
        <v>41044</v>
      </c>
      <c r="J92" s="224">
        <v>31.09</v>
      </c>
      <c r="K92" s="279">
        <f t="shared" si="12"/>
        <v>12062.92</v>
      </c>
      <c r="L92" s="284">
        <f t="shared" si="13"/>
        <v>997.15999999999985</v>
      </c>
      <c r="M92" s="247">
        <v>0.93</v>
      </c>
      <c r="N92" s="163">
        <f t="shared" si="14"/>
        <v>927.35879999999986</v>
      </c>
      <c r="O92" s="176"/>
      <c r="P92" s="298"/>
    </row>
    <row r="93" spans="1:16" s="177" customFormat="1" ht="13.8">
      <c r="A93" s="170" t="s">
        <v>553</v>
      </c>
      <c r="B93" s="102" t="s">
        <v>554</v>
      </c>
      <c r="C93" s="117" t="s">
        <v>54</v>
      </c>
      <c r="D93" s="103">
        <v>40981</v>
      </c>
      <c r="E93" s="102">
        <v>980</v>
      </c>
      <c r="F93" s="224">
        <v>54.31</v>
      </c>
      <c r="G93" s="277">
        <f t="shared" si="11"/>
        <v>53223.8</v>
      </c>
      <c r="H93" s="175"/>
      <c r="I93" s="103">
        <v>41045</v>
      </c>
      <c r="J93" s="224">
        <v>57.53</v>
      </c>
      <c r="K93" s="279">
        <f t="shared" si="12"/>
        <v>56379.4</v>
      </c>
      <c r="L93" s="284">
        <f t="shared" si="13"/>
        <v>3155.5999999999985</v>
      </c>
      <c r="M93" s="247">
        <v>0.94499999999999995</v>
      </c>
      <c r="N93" s="163">
        <f t="shared" si="14"/>
        <v>2982.0419999999986</v>
      </c>
      <c r="O93" s="176"/>
      <c r="P93" s="298"/>
    </row>
    <row r="94" spans="1:16" s="177" customFormat="1" ht="13.8">
      <c r="A94" s="102" t="s">
        <v>555</v>
      </c>
      <c r="B94" s="102" t="s">
        <v>556</v>
      </c>
      <c r="C94" s="117" t="s">
        <v>54</v>
      </c>
      <c r="D94" s="103">
        <v>41015</v>
      </c>
      <c r="E94" s="102">
        <v>300</v>
      </c>
      <c r="F94" s="224">
        <v>142.4</v>
      </c>
      <c r="G94" s="277">
        <f t="shared" si="11"/>
        <v>42720</v>
      </c>
      <c r="H94" s="175"/>
      <c r="I94" s="103">
        <v>41045</v>
      </c>
      <c r="J94" s="224">
        <v>142.9</v>
      </c>
      <c r="K94" s="279">
        <f t="shared" si="12"/>
        <v>42870</v>
      </c>
      <c r="L94" s="284">
        <f t="shared" si="13"/>
        <v>150</v>
      </c>
      <c r="M94" s="247">
        <v>0.96499999999999997</v>
      </c>
      <c r="N94" s="163">
        <f t="shared" si="14"/>
        <v>144.75</v>
      </c>
      <c r="O94" s="176"/>
      <c r="P94" s="298"/>
    </row>
    <row r="95" spans="1:16" s="177" customFormat="1" ht="13.8">
      <c r="A95" s="170" t="s">
        <v>557</v>
      </c>
      <c r="B95" s="102" t="s">
        <v>558</v>
      </c>
      <c r="C95" s="117" t="s">
        <v>54</v>
      </c>
      <c r="D95" s="103">
        <v>40945</v>
      </c>
      <c r="E95" s="102">
        <v>376</v>
      </c>
      <c r="F95" s="224">
        <v>91.38</v>
      </c>
      <c r="G95" s="277">
        <f t="shared" si="11"/>
        <v>34358.879999999997</v>
      </c>
      <c r="H95" s="175"/>
      <c r="I95" s="103">
        <v>41046</v>
      </c>
      <c r="J95" s="224">
        <v>90.62</v>
      </c>
      <c r="K95" s="279">
        <f t="shared" si="12"/>
        <v>34073.120000000003</v>
      </c>
      <c r="L95" s="284">
        <f t="shared" si="13"/>
        <v>-285.75999999999476</v>
      </c>
      <c r="M95" s="247">
        <v>0.93500000000000005</v>
      </c>
      <c r="N95" s="163">
        <f t="shared" si="14"/>
        <v>-267.18559999999513</v>
      </c>
      <c r="O95" s="176"/>
      <c r="P95" s="298"/>
    </row>
    <row r="96" spans="1:16" s="177" customFormat="1" ht="13.8">
      <c r="A96" s="102" t="s">
        <v>559</v>
      </c>
      <c r="B96" s="102" t="s">
        <v>560</v>
      </c>
      <c r="C96" s="117" t="s">
        <v>54</v>
      </c>
      <c r="D96" s="103">
        <v>41039</v>
      </c>
      <c r="E96" s="102">
        <v>400</v>
      </c>
      <c r="F96" s="224">
        <v>100.9</v>
      </c>
      <c r="G96" s="277">
        <f t="shared" si="11"/>
        <v>40360</v>
      </c>
      <c r="H96" s="175"/>
      <c r="I96" s="103">
        <v>41046</v>
      </c>
      <c r="J96" s="224">
        <v>98.39</v>
      </c>
      <c r="K96" s="279">
        <f t="shared" si="12"/>
        <v>39356</v>
      </c>
      <c r="L96" s="284">
        <f t="shared" si="13"/>
        <v>-1004</v>
      </c>
      <c r="M96" s="247">
        <v>0.98499999999999999</v>
      </c>
      <c r="N96" s="163">
        <f t="shared" si="14"/>
        <v>-988.93999999999994</v>
      </c>
      <c r="O96" s="176"/>
      <c r="P96" s="298"/>
    </row>
    <row r="97" spans="1:16" s="177" customFormat="1" ht="13.8">
      <c r="A97" s="102" t="s">
        <v>561</v>
      </c>
      <c r="B97" s="102" t="s">
        <v>484</v>
      </c>
      <c r="C97" s="117" t="s">
        <v>54</v>
      </c>
      <c r="D97" s="103">
        <v>41030</v>
      </c>
      <c r="E97" s="102">
        <v>414</v>
      </c>
      <c r="F97" s="224">
        <v>43.19</v>
      </c>
      <c r="G97" s="277">
        <f t="shared" si="11"/>
        <v>17880.66</v>
      </c>
      <c r="H97" s="175"/>
      <c r="I97" s="103">
        <v>41046</v>
      </c>
      <c r="J97" s="224">
        <v>40.97</v>
      </c>
      <c r="K97" s="279">
        <f t="shared" si="12"/>
        <v>16961.579999999998</v>
      </c>
      <c r="L97" s="284">
        <f t="shared" si="13"/>
        <v>-919.08000000000175</v>
      </c>
      <c r="M97" s="247">
        <v>0.98499999999999999</v>
      </c>
      <c r="N97" s="163">
        <f t="shared" si="14"/>
        <v>-905.29380000000174</v>
      </c>
      <c r="O97" s="176"/>
      <c r="P97" s="298"/>
    </row>
    <row r="98" spans="1:16" s="177" customFormat="1" ht="13.8">
      <c r="A98" s="102" t="s">
        <v>562</v>
      </c>
      <c r="B98" s="102" t="s">
        <v>563</v>
      </c>
      <c r="C98" s="117" t="s">
        <v>54</v>
      </c>
      <c r="D98" s="103">
        <v>40945</v>
      </c>
      <c r="E98" s="102">
        <v>332</v>
      </c>
      <c r="F98" s="224">
        <v>59.13</v>
      </c>
      <c r="G98" s="277">
        <f t="shared" si="11"/>
        <v>19631.16</v>
      </c>
      <c r="H98" s="175"/>
      <c r="I98" s="103">
        <v>41046</v>
      </c>
      <c r="J98" s="224">
        <v>68.98</v>
      </c>
      <c r="K98" s="279">
        <f t="shared" si="12"/>
        <v>22901.360000000001</v>
      </c>
      <c r="L98" s="284">
        <f t="shared" si="13"/>
        <v>3270.2000000000007</v>
      </c>
      <c r="M98" s="247">
        <v>0.93500000000000005</v>
      </c>
      <c r="N98" s="163">
        <f t="shared" si="14"/>
        <v>3057.6370000000011</v>
      </c>
      <c r="O98" s="176"/>
      <c r="P98" s="298"/>
    </row>
    <row r="99" spans="1:16" s="177" customFormat="1" ht="13.8">
      <c r="A99" s="102" t="s">
        <v>564</v>
      </c>
      <c r="B99" s="102" t="s">
        <v>565</v>
      </c>
      <c r="C99" s="117" t="s">
        <v>54</v>
      </c>
      <c r="D99" s="103">
        <v>41039</v>
      </c>
      <c r="E99" s="102">
        <v>1428</v>
      </c>
      <c r="F99" s="224">
        <v>34.29</v>
      </c>
      <c r="G99" s="277">
        <f t="shared" si="11"/>
        <v>48966.119999999995</v>
      </c>
      <c r="H99" s="175"/>
      <c r="I99" s="103">
        <v>41047</v>
      </c>
      <c r="J99" s="224">
        <v>33.590000000000003</v>
      </c>
      <c r="K99" s="279">
        <f t="shared" si="12"/>
        <v>47966.520000000004</v>
      </c>
      <c r="L99" s="284">
        <f t="shared" si="13"/>
        <v>-999.59999999999127</v>
      </c>
      <c r="M99" s="247">
        <v>0.98499999999999999</v>
      </c>
      <c r="N99" s="163">
        <f t="shared" si="14"/>
        <v>-984.60599999999135</v>
      </c>
      <c r="O99" s="176"/>
      <c r="P99" s="298"/>
    </row>
    <row r="100" spans="1:16" s="177" customFormat="1" ht="13.8">
      <c r="A100" s="118" t="s">
        <v>566</v>
      </c>
      <c r="B100" s="118" t="s">
        <v>567</v>
      </c>
      <c r="C100" s="119" t="s">
        <v>79</v>
      </c>
      <c r="D100" s="120">
        <v>41043</v>
      </c>
      <c r="E100" s="118">
        <v>602</v>
      </c>
      <c r="F100" s="238">
        <v>54.91</v>
      </c>
      <c r="G100" s="278">
        <f>SUM(E100*F100)</f>
        <v>33055.82</v>
      </c>
      <c r="I100" s="120">
        <v>41051</v>
      </c>
      <c r="J100" s="238">
        <v>56.83</v>
      </c>
      <c r="K100" s="267">
        <f>SUM(E100*J100)</f>
        <v>34211.659999999996</v>
      </c>
      <c r="L100" s="285">
        <f>SUM(G100-K100)</f>
        <v>-1155.8399999999965</v>
      </c>
      <c r="M100" s="252">
        <v>0.98499999999999999</v>
      </c>
      <c r="N100" s="163">
        <f>SUM(G100-K100)*M100</f>
        <v>-1138.5023999999964</v>
      </c>
      <c r="O100" s="176"/>
      <c r="P100" s="298"/>
    </row>
    <row r="101" spans="1:16" s="177" customFormat="1" ht="13.8">
      <c r="A101" s="102" t="s">
        <v>568</v>
      </c>
      <c r="B101" s="102" t="s">
        <v>569</v>
      </c>
      <c r="C101" s="117" t="s">
        <v>54</v>
      </c>
      <c r="D101" s="103">
        <v>41039</v>
      </c>
      <c r="E101" s="102">
        <v>1071</v>
      </c>
      <c r="F101" s="224">
        <v>47.21</v>
      </c>
      <c r="G101" s="277">
        <f t="shared" si="11"/>
        <v>50561.91</v>
      </c>
      <c r="H101" s="175"/>
      <c r="I101" s="103">
        <v>41052</v>
      </c>
      <c r="J101" s="224">
        <v>46.89</v>
      </c>
      <c r="K101" s="279">
        <f t="shared" si="12"/>
        <v>50219.19</v>
      </c>
      <c r="L101" s="284">
        <f>SUM(K101-G101)</f>
        <v>-342.72000000000116</v>
      </c>
      <c r="M101" s="247">
        <v>1</v>
      </c>
      <c r="N101" s="163">
        <f>SUM(G101-K101)*M101</f>
        <v>342.72000000000116</v>
      </c>
      <c r="O101" s="176"/>
      <c r="P101" s="298"/>
    </row>
    <row r="102" spans="1:16" s="177" customFormat="1" ht="13.8">
      <c r="A102" s="118" t="s">
        <v>570</v>
      </c>
      <c r="B102" s="118" t="s">
        <v>571</v>
      </c>
      <c r="C102" s="119" t="s">
        <v>79</v>
      </c>
      <c r="D102" s="120">
        <v>41044</v>
      </c>
      <c r="E102" s="118">
        <v>909</v>
      </c>
      <c r="F102" s="238">
        <v>31.06</v>
      </c>
      <c r="G102" s="278">
        <f>SUM(E102*F102)</f>
        <v>28233.539999999997</v>
      </c>
      <c r="I102" s="120">
        <v>41058</v>
      </c>
      <c r="J102" s="238">
        <v>32.159999999999997</v>
      </c>
      <c r="K102" s="267">
        <f>SUM(E102*J102)</f>
        <v>29233.439999999999</v>
      </c>
      <c r="L102" s="285">
        <f>SUM(G102-K102)</f>
        <v>-999.90000000000146</v>
      </c>
      <c r="M102" s="252">
        <v>1</v>
      </c>
      <c r="N102" s="163">
        <f>SUM(G102-K102)*M102</f>
        <v>-999.90000000000146</v>
      </c>
      <c r="O102" s="176"/>
      <c r="P102" s="298"/>
    </row>
    <row r="103" spans="1:16" s="177" customFormat="1" ht="13.8">
      <c r="A103" s="170" t="s">
        <v>572</v>
      </c>
      <c r="B103" s="102" t="s">
        <v>573</v>
      </c>
      <c r="C103" s="117" t="s">
        <v>54</v>
      </c>
      <c r="D103" s="103">
        <v>40945</v>
      </c>
      <c r="E103" s="102">
        <v>333</v>
      </c>
      <c r="F103" s="224">
        <v>52.76</v>
      </c>
      <c r="G103" s="277">
        <f t="shared" si="11"/>
        <v>17569.079999999998</v>
      </c>
      <c r="H103" s="175"/>
      <c r="I103" s="103">
        <v>41061</v>
      </c>
      <c r="J103" s="224">
        <v>55.26</v>
      </c>
      <c r="K103" s="279">
        <f t="shared" si="12"/>
        <v>18401.579999999998</v>
      </c>
      <c r="L103" s="284">
        <f>SUM(K103-G103)</f>
        <v>832.5</v>
      </c>
      <c r="M103" s="247">
        <v>0.93</v>
      </c>
      <c r="N103" s="163">
        <f>SUM(K103-G103)*M103</f>
        <v>774.22500000000002</v>
      </c>
      <c r="O103" s="176"/>
      <c r="P103" s="298"/>
    </row>
    <row r="104" spans="1:16" s="177" customFormat="1" ht="13.8">
      <c r="A104" s="102" t="s">
        <v>574</v>
      </c>
      <c r="B104" s="102" t="s">
        <v>575</v>
      </c>
      <c r="C104" s="117" t="s">
        <v>54</v>
      </c>
      <c r="D104" s="103">
        <v>41029</v>
      </c>
      <c r="E104" s="102">
        <v>649</v>
      </c>
      <c r="F104" s="224">
        <v>65.319999999999993</v>
      </c>
      <c r="G104" s="277">
        <f t="shared" si="11"/>
        <v>42392.679999999993</v>
      </c>
      <c r="H104" s="175"/>
      <c r="I104" s="103">
        <v>41061</v>
      </c>
      <c r="J104" s="224">
        <v>63.78</v>
      </c>
      <c r="K104" s="279">
        <f t="shared" si="12"/>
        <v>41393.22</v>
      </c>
      <c r="L104" s="284">
        <f>SUM(K104-G104)</f>
        <v>-999.45999999999185</v>
      </c>
      <c r="M104" s="247">
        <v>0.96499999999999997</v>
      </c>
      <c r="N104" s="163">
        <f>SUM(K104-G104)*M104</f>
        <v>-964.47889999999211</v>
      </c>
      <c r="O104" s="176"/>
      <c r="P104" s="298"/>
    </row>
    <row r="105" spans="1:16" s="177" customFormat="1" ht="13.8">
      <c r="A105" s="118" t="s">
        <v>576</v>
      </c>
      <c r="B105" s="118" t="s">
        <v>577</v>
      </c>
      <c r="C105" s="119" t="s">
        <v>79</v>
      </c>
      <c r="D105" s="120">
        <v>41058</v>
      </c>
      <c r="E105" s="118">
        <v>632</v>
      </c>
      <c r="F105" s="238">
        <v>36.69</v>
      </c>
      <c r="G105" s="278">
        <f>SUM(E105*F105)</f>
        <v>23188.079999999998</v>
      </c>
      <c r="I105" s="120">
        <v>41067</v>
      </c>
      <c r="J105" s="238">
        <v>38.03</v>
      </c>
      <c r="K105" s="267">
        <f>SUM(E105*J105)</f>
        <v>24034.959999999999</v>
      </c>
      <c r="L105" s="285">
        <f>SUM(G105-K105)</f>
        <v>-846.88000000000102</v>
      </c>
      <c r="M105" s="252">
        <v>1.02</v>
      </c>
      <c r="N105" s="163">
        <f>SUM(G105-K105)*M105</f>
        <v>-863.81760000000111</v>
      </c>
      <c r="O105" s="176"/>
      <c r="P105" s="298"/>
    </row>
    <row r="106" spans="1:16" s="177" customFormat="1" ht="13.8">
      <c r="A106" s="118" t="s">
        <v>507</v>
      </c>
      <c r="B106" s="118" t="s">
        <v>508</v>
      </c>
      <c r="C106" s="119" t="s">
        <v>79</v>
      </c>
      <c r="D106" s="120">
        <v>41064</v>
      </c>
      <c r="E106" s="118">
        <v>472</v>
      </c>
      <c r="F106" s="238">
        <v>61.71</v>
      </c>
      <c r="G106" s="278">
        <f>SUM(E106*F106)</f>
        <v>29127.119999999999</v>
      </c>
      <c r="I106" s="120">
        <v>41067</v>
      </c>
      <c r="J106" s="238">
        <v>64.13</v>
      </c>
      <c r="K106" s="267">
        <f>SUM(E106*J106)</f>
        <v>30269.359999999997</v>
      </c>
      <c r="L106" s="285">
        <f>SUM(G106-K106)</f>
        <v>-1142.239999999998</v>
      </c>
      <c r="M106" s="252">
        <v>1.02</v>
      </c>
      <c r="N106" s="163">
        <f>SUM(G106-K106)*M106</f>
        <v>-1165.084799999998</v>
      </c>
      <c r="O106" s="176"/>
      <c r="P106" s="298"/>
    </row>
    <row r="107" spans="1:16" s="177" customFormat="1" ht="13.8">
      <c r="A107" s="118" t="s">
        <v>578</v>
      </c>
      <c r="B107" s="118" t="s">
        <v>579</v>
      </c>
      <c r="C107" s="119" t="s">
        <v>79</v>
      </c>
      <c r="D107" s="120">
        <v>41064</v>
      </c>
      <c r="E107" s="118">
        <v>202</v>
      </c>
      <c r="F107" s="238">
        <v>120.3</v>
      </c>
      <c r="G107" s="278">
        <f>SUM(E107*F107)</f>
        <v>24300.6</v>
      </c>
      <c r="I107" s="120">
        <v>41108</v>
      </c>
      <c r="J107" s="238">
        <v>127.7</v>
      </c>
      <c r="K107" s="267">
        <f>SUM(E107*J107)</f>
        <v>25795.4</v>
      </c>
      <c r="L107" s="285">
        <f>SUM(G107-K107)</f>
        <v>-1494.8000000000029</v>
      </c>
      <c r="M107" s="252">
        <v>1.02</v>
      </c>
      <c r="N107" s="163">
        <f>SUM(G107-K107)*M107</f>
        <v>-1524.6960000000031</v>
      </c>
      <c r="O107" s="176"/>
      <c r="P107" s="298"/>
    </row>
    <row r="108" spans="1:16" s="177" customFormat="1" ht="13.8">
      <c r="A108" s="118" t="s">
        <v>580</v>
      </c>
      <c r="B108" s="118" t="s">
        <v>581</v>
      </c>
      <c r="C108" s="119" t="s">
        <v>79</v>
      </c>
      <c r="D108" s="120">
        <v>41072</v>
      </c>
      <c r="E108" s="118">
        <v>467</v>
      </c>
      <c r="F108" s="238">
        <v>38.33</v>
      </c>
      <c r="G108" s="278">
        <f>SUM(E108*F108)</f>
        <v>17900.11</v>
      </c>
      <c r="I108" s="120">
        <v>41109</v>
      </c>
      <c r="J108" s="238">
        <v>40.47</v>
      </c>
      <c r="K108" s="267">
        <f>SUM(E108*J108)</f>
        <v>18899.489999999998</v>
      </c>
      <c r="L108" s="285">
        <f>SUM(G108-K108)</f>
        <v>-999.37999999999738</v>
      </c>
      <c r="M108" s="252">
        <v>1</v>
      </c>
      <c r="N108" s="163">
        <f>SUM(G108-K108)*M108</f>
        <v>-999.37999999999738</v>
      </c>
      <c r="O108" s="176"/>
      <c r="P108" s="298"/>
    </row>
    <row r="109" spans="1:16" s="177" customFormat="1" ht="13.8">
      <c r="A109" s="170" t="s">
        <v>511</v>
      </c>
      <c r="B109" s="102" t="s">
        <v>512</v>
      </c>
      <c r="C109" s="117" t="s">
        <v>54</v>
      </c>
      <c r="D109" s="103">
        <v>41065</v>
      </c>
      <c r="E109" s="102">
        <v>999</v>
      </c>
      <c r="F109" s="224">
        <v>28.24</v>
      </c>
      <c r="G109" s="277">
        <f>SUM(E109*F109)</f>
        <v>28211.759999999998</v>
      </c>
      <c r="H109" s="175"/>
      <c r="I109" s="103">
        <v>41085</v>
      </c>
      <c r="J109" s="224">
        <v>27.62</v>
      </c>
      <c r="K109" s="279">
        <f>SUM(E109*J109)</f>
        <v>27592.38</v>
      </c>
      <c r="L109" s="284">
        <f>SUM(K109-G109)</f>
        <v>-619.37999999999738</v>
      </c>
      <c r="M109" s="247">
        <v>1.02</v>
      </c>
      <c r="N109" s="163">
        <f>SUM(K109-G109)*M109</f>
        <v>-631.76759999999729</v>
      </c>
      <c r="O109" s="176"/>
      <c r="P109" s="298"/>
    </row>
    <row r="110" spans="1:16" s="177" customFormat="1" ht="13.8">
      <c r="A110" s="118" t="s">
        <v>582</v>
      </c>
      <c r="B110" s="118" t="s">
        <v>583</v>
      </c>
      <c r="C110" s="119" t="s">
        <v>79</v>
      </c>
      <c r="D110" s="120">
        <v>41043</v>
      </c>
      <c r="E110" s="118">
        <v>658</v>
      </c>
      <c r="F110" s="238">
        <v>29.26</v>
      </c>
      <c r="G110" s="278">
        <f t="shared" ref="G110:G115" si="15">SUM(E110*F110)</f>
        <v>19253.080000000002</v>
      </c>
      <c r="I110" s="120">
        <v>41088</v>
      </c>
      <c r="J110" s="238">
        <v>29.92</v>
      </c>
      <c r="K110" s="267">
        <f t="shared" ref="K110:K115" si="16">SUM(E110*J110)</f>
        <v>19687.36</v>
      </c>
      <c r="L110" s="285">
        <f t="shared" ref="L110:L115" si="17">SUM(G110-K110)</f>
        <v>-434.27999999999884</v>
      </c>
      <c r="M110" s="252">
        <v>0.98499999999999999</v>
      </c>
      <c r="N110" s="163">
        <f t="shared" ref="N110:N115" si="18">SUM(G110-K110)*M110</f>
        <v>-427.76579999999882</v>
      </c>
      <c r="O110" s="176"/>
      <c r="P110" s="298"/>
    </row>
    <row r="111" spans="1:16" s="177" customFormat="1" ht="13.8">
      <c r="A111" s="118" t="s">
        <v>584</v>
      </c>
      <c r="B111" s="118" t="s">
        <v>585</v>
      </c>
      <c r="C111" s="119" t="s">
        <v>79</v>
      </c>
      <c r="D111" s="120">
        <v>41064</v>
      </c>
      <c r="E111" s="118">
        <v>998</v>
      </c>
      <c r="F111" s="238">
        <v>11.65</v>
      </c>
      <c r="G111" s="278">
        <f t="shared" si="15"/>
        <v>11626.7</v>
      </c>
      <c r="I111" s="120">
        <v>41089</v>
      </c>
      <c r="J111" s="238">
        <v>12.91</v>
      </c>
      <c r="K111" s="267">
        <f t="shared" si="16"/>
        <v>12884.18</v>
      </c>
      <c r="L111" s="285">
        <f t="shared" si="17"/>
        <v>-1257.4799999999996</v>
      </c>
      <c r="M111" s="252">
        <v>1.02</v>
      </c>
      <c r="N111" s="163">
        <f t="shared" si="18"/>
        <v>-1282.6295999999995</v>
      </c>
      <c r="O111" s="176"/>
      <c r="P111" s="298"/>
    </row>
    <row r="112" spans="1:16" s="177" customFormat="1" ht="13.8">
      <c r="A112" s="118" t="s">
        <v>586</v>
      </c>
      <c r="B112" s="118" t="s">
        <v>548</v>
      </c>
      <c r="C112" s="119" t="s">
        <v>79</v>
      </c>
      <c r="D112" s="120">
        <v>41085</v>
      </c>
      <c r="E112" s="118">
        <v>1339</v>
      </c>
      <c r="F112" s="238">
        <v>30.87</v>
      </c>
      <c r="G112" s="278">
        <f t="shared" si="15"/>
        <v>41334.93</v>
      </c>
      <c r="I112" s="120">
        <v>41089</v>
      </c>
      <c r="J112" s="238">
        <v>31.95</v>
      </c>
      <c r="K112" s="267">
        <f t="shared" si="16"/>
        <v>42781.049999999996</v>
      </c>
      <c r="L112" s="285">
        <f t="shared" si="17"/>
        <v>-1446.1199999999953</v>
      </c>
      <c r="M112" s="252">
        <v>0.99</v>
      </c>
      <c r="N112" s="163">
        <f t="shared" si="18"/>
        <v>-1431.6587999999954</v>
      </c>
      <c r="O112" s="176"/>
      <c r="P112" s="298"/>
    </row>
    <row r="113" spans="1:16" s="177" customFormat="1" ht="13.8">
      <c r="A113" s="118" t="s">
        <v>587</v>
      </c>
      <c r="B113" s="118" t="s">
        <v>588</v>
      </c>
      <c r="C113" s="119" t="s">
        <v>79</v>
      </c>
      <c r="D113" s="120">
        <v>41043</v>
      </c>
      <c r="E113" s="118">
        <v>590</v>
      </c>
      <c r="F113" s="238">
        <v>48.43</v>
      </c>
      <c r="G113" s="278">
        <f t="shared" si="15"/>
        <v>28573.7</v>
      </c>
      <c r="I113" s="120">
        <v>41093</v>
      </c>
      <c r="J113" s="238">
        <v>50.97</v>
      </c>
      <c r="K113" s="267">
        <f t="shared" si="16"/>
        <v>30072.3</v>
      </c>
      <c r="L113" s="285">
        <f t="shared" si="17"/>
        <v>-1498.5999999999985</v>
      </c>
      <c r="M113" s="252">
        <v>0.98499999999999999</v>
      </c>
      <c r="N113" s="163">
        <f t="shared" si="18"/>
        <v>-1476.1209999999985</v>
      </c>
      <c r="O113" s="176"/>
      <c r="P113" s="298"/>
    </row>
    <row r="114" spans="1:16" s="177" customFormat="1" ht="13.8">
      <c r="A114" s="118" t="s">
        <v>589</v>
      </c>
      <c r="B114" s="118" t="s">
        <v>590</v>
      </c>
      <c r="C114" s="119" t="s">
        <v>79</v>
      </c>
      <c r="D114" s="120">
        <v>41086</v>
      </c>
      <c r="E114" s="118">
        <v>735</v>
      </c>
      <c r="F114" s="238">
        <v>74.010000000000005</v>
      </c>
      <c r="G114" s="278">
        <f t="shared" si="15"/>
        <v>54397.350000000006</v>
      </c>
      <c r="I114" s="120">
        <v>41093</v>
      </c>
      <c r="J114" s="238">
        <v>76.05</v>
      </c>
      <c r="K114" s="267">
        <f t="shared" si="16"/>
        <v>55896.75</v>
      </c>
      <c r="L114" s="285">
        <f t="shared" si="17"/>
        <v>-1499.3999999999942</v>
      </c>
      <c r="M114" s="252">
        <v>0.99</v>
      </c>
      <c r="N114" s="163">
        <f t="shared" si="18"/>
        <v>-1484.4059999999943</v>
      </c>
      <c r="O114" s="176"/>
      <c r="P114" s="298"/>
    </row>
    <row r="115" spans="1:16" s="177" customFormat="1" ht="13.8">
      <c r="A115" s="118" t="s">
        <v>376</v>
      </c>
      <c r="B115" s="118" t="s">
        <v>377</v>
      </c>
      <c r="C115" s="119" t="s">
        <v>79</v>
      </c>
      <c r="D115" s="120">
        <v>41044</v>
      </c>
      <c r="E115" s="118">
        <v>568</v>
      </c>
      <c r="F115" s="238">
        <v>23.96</v>
      </c>
      <c r="G115" s="278">
        <f t="shared" si="15"/>
        <v>13609.28</v>
      </c>
      <c r="I115" s="120">
        <v>41094</v>
      </c>
      <c r="J115" s="238">
        <v>21.12</v>
      </c>
      <c r="K115" s="267">
        <f t="shared" si="16"/>
        <v>11996.16</v>
      </c>
      <c r="L115" s="285">
        <f t="shared" si="17"/>
        <v>1613.1200000000008</v>
      </c>
      <c r="M115" s="252">
        <v>0.98499999999999999</v>
      </c>
      <c r="N115" s="163">
        <f t="shared" si="18"/>
        <v>1588.9232000000009</v>
      </c>
      <c r="O115" s="176"/>
      <c r="P115" s="298"/>
    </row>
    <row r="116" spans="1:16" s="177" customFormat="1" ht="13.8">
      <c r="A116" s="102" t="s">
        <v>591</v>
      </c>
      <c r="B116" s="102" t="s">
        <v>373</v>
      </c>
      <c r="C116" s="117" t="s">
        <v>54</v>
      </c>
      <c r="D116" s="103">
        <v>41100</v>
      </c>
      <c r="E116" s="102">
        <v>847</v>
      </c>
      <c r="F116" s="224">
        <v>34.74</v>
      </c>
      <c r="G116" s="277">
        <f t="shared" ref="G116:G122" si="19">SUM(E116*F116)</f>
        <v>29424.780000000002</v>
      </c>
      <c r="H116" s="175"/>
      <c r="I116" s="103">
        <v>41103</v>
      </c>
      <c r="J116" s="224">
        <v>33.56</v>
      </c>
      <c r="K116" s="279">
        <f t="shared" ref="K116:K122" si="20">SUM(E116*J116)</f>
        <v>28425.320000000003</v>
      </c>
      <c r="L116" s="284">
        <f>SUM(K116-G116)</f>
        <v>-999.45999999999913</v>
      </c>
      <c r="M116" s="247">
        <v>0.98</v>
      </c>
      <c r="N116" s="163">
        <f>SUM(K116-G116)*M116</f>
        <v>-979.47079999999914</v>
      </c>
      <c r="O116" s="176"/>
      <c r="P116" s="298"/>
    </row>
    <row r="117" spans="1:16" s="177" customFormat="1" ht="13.8">
      <c r="A117" s="118" t="s">
        <v>592</v>
      </c>
      <c r="B117" s="118" t="s">
        <v>593</v>
      </c>
      <c r="C117" s="119" t="s">
        <v>79</v>
      </c>
      <c r="D117" s="120">
        <v>41072</v>
      </c>
      <c r="E117" s="118">
        <v>372</v>
      </c>
      <c r="F117" s="238">
        <v>51.03</v>
      </c>
      <c r="G117" s="278">
        <f t="shared" si="19"/>
        <v>18983.16</v>
      </c>
      <c r="I117" s="120">
        <v>41108</v>
      </c>
      <c r="J117" s="238">
        <v>55.11</v>
      </c>
      <c r="K117" s="267">
        <f t="shared" si="20"/>
        <v>20500.919999999998</v>
      </c>
      <c r="L117" s="285">
        <f>SUM(G117-K117)</f>
        <v>-1517.7599999999984</v>
      </c>
      <c r="M117" s="252">
        <v>1.02</v>
      </c>
      <c r="N117" s="163">
        <f>SUM(G117-K117)*M117</f>
        <v>-1548.1151999999984</v>
      </c>
      <c r="O117" s="176"/>
      <c r="P117" s="298"/>
    </row>
    <row r="118" spans="1:16" s="177" customFormat="1" ht="13.8">
      <c r="A118" s="170" t="s">
        <v>594</v>
      </c>
      <c r="B118" s="102" t="s">
        <v>595</v>
      </c>
      <c r="C118" s="117" t="s">
        <v>54</v>
      </c>
      <c r="D118" s="103">
        <v>40945</v>
      </c>
      <c r="E118" s="102">
        <v>1020</v>
      </c>
      <c r="F118" s="224">
        <v>22.07</v>
      </c>
      <c r="G118" s="277">
        <f t="shared" si="19"/>
        <v>22511.4</v>
      </c>
      <c r="H118" s="175"/>
      <c r="I118" s="103">
        <v>41126</v>
      </c>
      <c r="J118" s="224">
        <v>23.82</v>
      </c>
      <c r="K118" s="279">
        <f t="shared" si="20"/>
        <v>24296.400000000001</v>
      </c>
      <c r="L118" s="284">
        <f>SUM(K118-G118)</f>
        <v>1785</v>
      </c>
      <c r="M118" s="247">
        <v>0.93500000000000005</v>
      </c>
      <c r="N118" s="163">
        <f>SUM(K118-G118)*M118</f>
        <v>1668.9750000000001</v>
      </c>
      <c r="O118" s="176"/>
      <c r="P118" s="298"/>
    </row>
    <row r="119" spans="1:16" s="177" customFormat="1" ht="13.8">
      <c r="A119" s="118" t="s">
        <v>596</v>
      </c>
      <c r="B119" s="118" t="s">
        <v>597</v>
      </c>
      <c r="C119" s="119" t="s">
        <v>79</v>
      </c>
      <c r="D119" s="120">
        <v>41072</v>
      </c>
      <c r="E119" s="118">
        <v>724</v>
      </c>
      <c r="F119" s="238">
        <v>24.81</v>
      </c>
      <c r="G119" s="278">
        <f t="shared" si="19"/>
        <v>17962.439999999999</v>
      </c>
      <c r="I119" s="120">
        <v>41128</v>
      </c>
      <c r="J119" s="238">
        <v>25.5</v>
      </c>
      <c r="K119" s="267">
        <f t="shared" si="20"/>
        <v>18462</v>
      </c>
      <c r="L119" s="285">
        <f>SUM(G119-K119)</f>
        <v>-499.56000000000131</v>
      </c>
      <c r="M119" s="252">
        <v>1.02</v>
      </c>
      <c r="N119" s="163">
        <f>SUM(G119-K119)*M119</f>
        <v>-509.55120000000136</v>
      </c>
      <c r="O119" s="176"/>
      <c r="P119" s="298"/>
    </row>
    <row r="120" spans="1:16" s="177" customFormat="1" ht="13.8">
      <c r="A120" s="102" t="s">
        <v>598</v>
      </c>
      <c r="B120" s="102" t="s">
        <v>599</v>
      </c>
      <c r="C120" s="117" t="s">
        <v>54</v>
      </c>
      <c r="D120" s="103">
        <v>41089</v>
      </c>
      <c r="E120" s="102">
        <v>824</v>
      </c>
      <c r="F120" s="224">
        <v>58.91</v>
      </c>
      <c r="G120" s="277">
        <f t="shared" si="19"/>
        <v>48541.84</v>
      </c>
      <c r="H120" s="175"/>
      <c r="I120" s="103">
        <v>41128</v>
      </c>
      <c r="J120" s="224">
        <v>58.95</v>
      </c>
      <c r="K120" s="279">
        <f t="shared" si="20"/>
        <v>48574.8</v>
      </c>
      <c r="L120" s="284">
        <f>SUM(K120-G120)</f>
        <v>32.960000000006403</v>
      </c>
      <c r="M120" s="247">
        <v>0.99</v>
      </c>
      <c r="N120" s="163">
        <f>SUM(K120-G120)*M120</f>
        <v>32.63040000000634</v>
      </c>
      <c r="O120" s="176"/>
      <c r="P120" s="298"/>
    </row>
    <row r="121" spans="1:16" s="177" customFormat="1" ht="13.8">
      <c r="A121" s="118" t="s">
        <v>299</v>
      </c>
      <c r="B121" s="118" t="s">
        <v>300</v>
      </c>
      <c r="C121" s="119" t="s">
        <v>79</v>
      </c>
      <c r="D121" s="120">
        <v>41043</v>
      </c>
      <c r="E121" s="118">
        <v>1785</v>
      </c>
      <c r="F121" s="238">
        <v>8.9700000000000006</v>
      </c>
      <c r="G121" s="278">
        <f t="shared" si="19"/>
        <v>16011.45</v>
      </c>
      <c r="I121" s="120">
        <v>41129</v>
      </c>
      <c r="J121" s="238">
        <v>8.7850000000000001</v>
      </c>
      <c r="K121" s="267">
        <f t="shared" si="20"/>
        <v>15681.225</v>
      </c>
      <c r="L121" s="285">
        <f>SUM(G121-K121)</f>
        <v>330.22500000000036</v>
      </c>
      <c r="M121" s="252">
        <v>0.98499999999999999</v>
      </c>
      <c r="N121" s="163">
        <f>SUM(G121-K121)*M121</f>
        <v>325.27162500000037</v>
      </c>
      <c r="O121" s="176"/>
      <c r="P121" s="298"/>
    </row>
    <row r="122" spans="1:16" s="177" customFormat="1" ht="13.8">
      <c r="A122" s="118" t="s">
        <v>600</v>
      </c>
      <c r="B122" s="118" t="s">
        <v>601</v>
      </c>
      <c r="C122" s="119" t="s">
        <v>79</v>
      </c>
      <c r="D122" s="120">
        <v>41113</v>
      </c>
      <c r="E122" s="118">
        <v>4545</v>
      </c>
      <c r="F122" s="238">
        <v>5.37</v>
      </c>
      <c r="G122" s="278">
        <f t="shared" si="19"/>
        <v>24406.65</v>
      </c>
      <c r="I122" s="120">
        <v>41130</v>
      </c>
      <c r="J122" s="238">
        <v>5.4859999999999998</v>
      </c>
      <c r="K122" s="267">
        <f t="shared" si="20"/>
        <v>24933.87</v>
      </c>
      <c r="L122" s="285">
        <f>SUM(G122-K122)</f>
        <v>-527.21999999999753</v>
      </c>
      <c r="M122" s="252">
        <v>0.96499999999999997</v>
      </c>
      <c r="N122" s="163">
        <f>SUM(G122-K122)*M122</f>
        <v>-508.76729999999759</v>
      </c>
      <c r="O122" s="176"/>
      <c r="P122" s="298"/>
    </row>
    <row r="123" spans="1:16" s="177" customFormat="1" ht="13.8">
      <c r="A123" s="170" t="s">
        <v>602</v>
      </c>
      <c r="B123" s="102" t="s">
        <v>603</v>
      </c>
      <c r="C123" s="117" t="s">
        <v>54</v>
      </c>
      <c r="D123" s="103">
        <v>41071</v>
      </c>
      <c r="E123" s="102">
        <v>467</v>
      </c>
      <c r="F123" s="224">
        <v>55.8</v>
      </c>
      <c r="G123" s="277">
        <f t="shared" ref="G123:G168" si="21">SUM(E123*F123)</f>
        <v>26058.6</v>
      </c>
      <c r="H123" s="175"/>
      <c r="I123" s="103">
        <v>41134</v>
      </c>
      <c r="J123" s="224">
        <v>58.01</v>
      </c>
      <c r="K123" s="279">
        <f t="shared" ref="K123:K168" si="22">SUM(E123*J123)</f>
        <v>27090.67</v>
      </c>
      <c r="L123" s="284">
        <f t="shared" ref="L123:L139" si="23">SUM(K123-G123)</f>
        <v>1032.0699999999997</v>
      </c>
      <c r="M123" s="247">
        <v>1.02</v>
      </c>
      <c r="N123" s="163">
        <f t="shared" ref="N123:N139" si="24">SUM(K123-G123)*M123</f>
        <v>1052.7113999999997</v>
      </c>
      <c r="O123" s="176"/>
      <c r="P123" s="298"/>
    </row>
    <row r="124" spans="1:16" s="177" customFormat="1" ht="13.8">
      <c r="A124" s="102" t="s">
        <v>604</v>
      </c>
      <c r="B124" s="102" t="s">
        <v>605</v>
      </c>
      <c r="C124" s="117" t="s">
        <v>54</v>
      </c>
      <c r="D124" s="103">
        <v>41071</v>
      </c>
      <c r="E124" s="102">
        <v>1219</v>
      </c>
      <c r="F124" s="224">
        <v>20.87</v>
      </c>
      <c r="G124" s="277">
        <f t="shared" si="21"/>
        <v>25440.530000000002</v>
      </c>
      <c r="H124" s="175"/>
      <c r="I124" s="103">
        <v>41135</v>
      </c>
      <c r="J124" s="224">
        <v>20.59</v>
      </c>
      <c r="K124" s="279">
        <f t="shared" si="22"/>
        <v>25099.21</v>
      </c>
      <c r="L124" s="284">
        <f t="shared" si="23"/>
        <v>-341.32000000000335</v>
      </c>
      <c r="M124" s="247">
        <v>1.02</v>
      </c>
      <c r="N124" s="163">
        <f t="shared" si="24"/>
        <v>-348.14640000000344</v>
      </c>
      <c r="O124" s="176"/>
      <c r="P124" s="298"/>
    </row>
    <row r="125" spans="1:16" s="177" customFormat="1" ht="13.8">
      <c r="A125" s="170" t="s">
        <v>606</v>
      </c>
      <c r="B125" s="102" t="s">
        <v>607</v>
      </c>
      <c r="C125" s="117" t="s">
        <v>54</v>
      </c>
      <c r="D125" s="103">
        <v>41064</v>
      </c>
      <c r="E125" s="102">
        <v>1785</v>
      </c>
      <c r="F125" s="224">
        <v>22.4</v>
      </c>
      <c r="G125" s="277">
        <f t="shared" si="21"/>
        <v>39984</v>
      </c>
      <c r="H125" s="175"/>
      <c r="I125" s="103">
        <v>41142</v>
      </c>
      <c r="J125" s="224">
        <v>23.15</v>
      </c>
      <c r="K125" s="279">
        <f t="shared" si="22"/>
        <v>41322.75</v>
      </c>
      <c r="L125" s="284">
        <f t="shared" si="23"/>
        <v>1338.75</v>
      </c>
      <c r="M125" s="247">
        <v>1.02</v>
      </c>
      <c r="N125" s="163">
        <f t="shared" si="24"/>
        <v>1365.5250000000001</v>
      </c>
      <c r="O125" s="176"/>
      <c r="P125" s="298"/>
    </row>
    <row r="126" spans="1:16" s="177" customFormat="1" ht="13.8">
      <c r="A126" s="170" t="s">
        <v>608</v>
      </c>
      <c r="B126" s="102" t="s">
        <v>609</v>
      </c>
      <c r="C126" s="117" t="s">
        <v>54</v>
      </c>
      <c r="D126" s="103">
        <v>40945</v>
      </c>
      <c r="E126" s="102">
        <v>439</v>
      </c>
      <c r="F126" s="224">
        <v>53.96</v>
      </c>
      <c r="G126" s="277">
        <f t="shared" si="21"/>
        <v>23688.44</v>
      </c>
      <c r="H126" s="175"/>
      <c r="I126" s="103">
        <v>41144</v>
      </c>
      <c r="J126" s="224">
        <v>58.87</v>
      </c>
      <c r="K126" s="279">
        <f t="shared" si="22"/>
        <v>25843.93</v>
      </c>
      <c r="L126" s="284">
        <f t="shared" si="23"/>
        <v>2155.4900000000016</v>
      </c>
      <c r="M126" s="247">
        <v>0.93</v>
      </c>
      <c r="N126" s="163">
        <f t="shared" si="24"/>
        <v>2004.6057000000017</v>
      </c>
      <c r="O126" s="176"/>
      <c r="P126" s="298"/>
    </row>
    <row r="127" spans="1:16" s="177" customFormat="1" ht="13.8">
      <c r="A127" s="170" t="s">
        <v>610</v>
      </c>
      <c r="B127" s="102" t="s">
        <v>611</v>
      </c>
      <c r="C127" s="117" t="s">
        <v>54</v>
      </c>
      <c r="D127" s="103">
        <v>41058</v>
      </c>
      <c r="E127" s="102">
        <v>746</v>
      </c>
      <c r="F127" s="224">
        <v>45.17</v>
      </c>
      <c r="G127" s="277">
        <f t="shared" si="21"/>
        <v>33696.82</v>
      </c>
      <c r="H127" s="175"/>
      <c r="I127" s="103">
        <v>41144</v>
      </c>
      <c r="J127" s="224">
        <v>43.63</v>
      </c>
      <c r="K127" s="279">
        <f t="shared" si="22"/>
        <v>32547.980000000003</v>
      </c>
      <c r="L127" s="284">
        <f t="shared" si="23"/>
        <v>-1148.8399999999965</v>
      </c>
      <c r="M127" s="247">
        <v>1.02</v>
      </c>
      <c r="N127" s="163">
        <f t="shared" si="24"/>
        <v>-1171.8167999999964</v>
      </c>
      <c r="O127" s="176"/>
      <c r="P127" s="298"/>
    </row>
    <row r="128" spans="1:16" s="177" customFormat="1" ht="13.8">
      <c r="A128" s="179" t="s">
        <v>612</v>
      </c>
      <c r="B128" s="179" t="s">
        <v>544</v>
      </c>
      <c r="C128" s="184" t="s">
        <v>54</v>
      </c>
      <c r="D128" s="180">
        <v>41142</v>
      </c>
      <c r="E128" s="179">
        <v>376</v>
      </c>
      <c r="F128" s="242">
        <v>93.57</v>
      </c>
      <c r="G128" s="277">
        <f t="shared" si="21"/>
        <v>35182.32</v>
      </c>
      <c r="H128" s="175"/>
      <c r="I128" s="180">
        <v>41151</v>
      </c>
      <c r="J128" s="242">
        <v>90.91</v>
      </c>
      <c r="K128" s="279">
        <f t="shared" si="22"/>
        <v>34182.159999999996</v>
      </c>
      <c r="L128" s="284">
        <f t="shared" si="23"/>
        <v>-1000.1600000000035</v>
      </c>
      <c r="M128" s="247">
        <v>0.95</v>
      </c>
      <c r="N128" s="163">
        <f t="shared" si="24"/>
        <v>-950.15200000000323</v>
      </c>
      <c r="O128" s="176"/>
      <c r="P128" s="298"/>
    </row>
    <row r="129" spans="1:16" s="183" customFormat="1" ht="13.8">
      <c r="A129" s="179" t="s">
        <v>613</v>
      </c>
      <c r="B129" s="179" t="s">
        <v>614</v>
      </c>
      <c r="C129" s="184" t="s">
        <v>54</v>
      </c>
      <c r="D129" s="180">
        <v>41089</v>
      </c>
      <c r="E129" s="179">
        <v>824</v>
      </c>
      <c r="F129" s="242">
        <v>64.03</v>
      </c>
      <c r="G129" s="277">
        <f t="shared" si="21"/>
        <v>52760.72</v>
      </c>
      <c r="H129" s="181"/>
      <c r="I129" s="180">
        <v>41156</v>
      </c>
      <c r="J129" s="242">
        <v>64.819999999999993</v>
      </c>
      <c r="K129" s="279">
        <f t="shared" si="22"/>
        <v>53411.679999999993</v>
      </c>
      <c r="L129" s="284">
        <f t="shared" si="23"/>
        <v>650.95999999999185</v>
      </c>
      <c r="M129" s="253">
        <v>0.99</v>
      </c>
      <c r="N129" s="163">
        <f t="shared" si="24"/>
        <v>644.45039999999187</v>
      </c>
      <c r="O129" s="182"/>
      <c r="P129" s="300"/>
    </row>
    <row r="130" spans="1:16" s="177" customFormat="1" ht="13.8">
      <c r="A130" s="102" t="s">
        <v>615</v>
      </c>
      <c r="B130" s="102" t="s">
        <v>616</v>
      </c>
      <c r="C130" s="117" t="s">
        <v>54</v>
      </c>
      <c r="D130" s="103">
        <v>41071</v>
      </c>
      <c r="E130" s="102">
        <v>431</v>
      </c>
      <c r="F130" s="224">
        <v>61.53</v>
      </c>
      <c r="G130" s="277">
        <f t="shared" si="21"/>
        <v>26519.43</v>
      </c>
      <c r="H130" s="175"/>
      <c r="I130" s="103">
        <v>41170</v>
      </c>
      <c r="J130" s="224">
        <v>62.95</v>
      </c>
      <c r="K130" s="279">
        <f t="shared" si="22"/>
        <v>27131.45</v>
      </c>
      <c r="L130" s="284">
        <f t="shared" si="23"/>
        <v>612.02000000000044</v>
      </c>
      <c r="M130" s="247">
        <v>1</v>
      </c>
      <c r="N130" s="163">
        <f t="shared" si="24"/>
        <v>612.02000000000044</v>
      </c>
      <c r="O130" s="176"/>
      <c r="P130" s="298"/>
    </row>
    <row r="131" spans="1:16" s="177" customFormat="1" ht="13.8">
      <c r="A131" s="102" t="s">
        <v>617</v>
      </c>
      <c r="B131" s="102" t="s">
        <v>225</v>
      </c>
      <c r="C131" s="117" t="s">
        <v>54</v>
      </c>
      <c r="D131" s="103">
        <v>41165</v>
      </c>
      <c r="E131" s="102">
        <v>179</v>
      </c>
      <c r="F131" s="224">
        <v>93</v>
      </c>
      <c r="G131" s="277">
        <f t="shared" si="21"/>
        <v>16647</v>
      </c>
      <c r="H131" s="175"/>
      <c r="I131" s="103">
        <v>41176</v>
      </c>
      <c r="J131" s="224">
        <v>87</v>
      </c>
      <c r="K131" s="279">
        <f t="shared" si="22"/>
        <v>15573</v>
      </c>
      <c r="L131" s="284">
        <f t="shared" si="23"/>
        <v>-1074</v>
      </c>
      <c r="M131" s="247">
        <v>0.95499999999999996</v>
      </c>
      <c r="N131" s="163">
        <f t="shared" si="24"/>
        <v>-1025.6699999999998</v>
      </c>
      <c r="O131" s="176"/>
      <c r="P131" s="298"/>
    </row>
    <row r="132" spans="1:16" s="177" customFormat="1" ht="13.8">
      <c r="A132" s="102" t="s">
        <v>618</v>
      </c>
      <c r="B132" s="102" t="s">
        <v>619</v>
      </c>
      <c r="C132" s="117" t="s">
        <v>54</v>
      </c>
      <c r="D132" s="103">
        <v>41165</v>
      </c>
      <c r="E132" s="102">
        <v>562</v>
      </c>
      <c r="F132" s="224">
        <v>28.45</v>
      </c>
      <c r="G132" s="277">
        <f t="shared" si="21"/>
        <v>15988.9</v>
      </c>
      <c r="H132" s="175"/>
      <c r="I132" s="103">
        <v>41177</v>
      </c>
      <c r="J132" s="224">
        <v>27.47</v>
      </c>
      <c r="K132" s="279">
        <f t="shared" si="22"/>
        <v>15438.14</v>
      </c>
      <c r="L132" s="284">
        <f t="shared" si="23"/>
        <v>-550.76000000000022</v>
      </c>
      <c r="M132" s="247">
        <v>0.95499999999999996</v>
      </c>
      <c r="N132" s="163">
        <f t="shared" si="24"/>
        <v>-525.97580000000016</v>
      </c>
      <c r="O132" s="176"/>
      <c r="P132" s="298"/>
    </row>
    <row r="133" spans="1:16" s="177" customFormat="1" ht="13.8">
      <c r="A133" s="102" t="s">
        <v>620</v>
      </c>
      <c r="B133" s="102" t="s">
        <v>621</v>
      </c>
      <c r="C133" s="117" t="s">
        <v>54</v>
      </c>
      <c r="D133" s="103">
        <v>41166</v>
      </c>
      <c r="E133" s="102">
        <v>270</v>
      </c>
      <c r="F133" s="224">
        <v>115.67</v>
      </c>
      <c r="G133" s="277">
        <f t="shared" si="21"/>
        <v>31230.9</v>
      </c>
      <c r="H133" s="175"/>
      <c r="I133" s="103">
        <v>41177</v>
      </c>
      <c r="J133" s="224">
        <v>111.99</v>
      </c>
      <c r="K133" s="279">
        <f t="shared" si="22"/>
        <v>30237.3</v>
      </c>
      <c r="L133" s="284">
        <f t="shared" si="23"/>
        <v>-993.60000000000218</v>
      </c>
      <c r="M133" s="247">
        <v>0.95499999999999996</v>
      </c>
      <c r="N133" s="163">
        <f t="shared" si="24"/>
        <v>-948.88800000000208</v>
      </c>
      <c r="O133" s="176"/>
      <c r="P133" s="298"/>
    </row>
    <row r="134" spans="1:16" s="177" customFormat="1" ht="13.8">
      <c r="A134" s="102" t="s">
        <v>622</v>
      </c>
      <c r="B134" s="102" t="s">
        <v>623</v>
      </c>
      <c r="C134" s="117" t="s">
        <v>54</v>
      </c>
      <c r="D134" s="103">
        <v>41159</v>
      </c>
      <c r="E134" s="102">
        <v>263</v>
      </c>
      <c r="F134" s="224">
        <v>81.23</v>
      </c>
      <c r="G134" s="277">
        <f t="shared" si="21"/>
        <v>21363.49</v>
      </c>
      <c r="H134" s="175"/>
      <c r="I134" s="103">
        <v>41178</v>
      </c>
      <c r="J134" s="224">
        <v>78.42</v>
      </c>
      <c r="K134" s="279">
        <f t="shared" si="22"/>
        <v>20624.46</v>
      </c>
      <c r="L134" s="284">
        <f t="shared" si="23"/>
        <v>-739.03000000000247</v>
      </c>
      <c r="M134" s="247">
        <v>0.95499999999999996</v>
      </c>
      <c r="N134" s="163">
        <f t="shared" si="24"/>
        <v>-705.77365000000236</v>
      </c>
      <c r="O134" s="176"/>
      <c r="P134" s="298"/>
    </row>
    <row r="135" spans="1:16" s="177" customFormat="1" ht="13.8">
      <c r="A135" s="102" t="s">
        <v>299</v>
      </c>
      <c r="B135" s="102" t="s">
        <v>300</v>
      </c>
      <c r="C135" s="117" t="s">
        <v>54</v>
      </c>
      <c r="D135" s="103">
        <v>41163</v>
      </c>
      <c r="E135" s="102">
        <v>1785</v>
      </c>
      <c r="F135" s="224">
        <v>9.34</v>
      </c>
      <c r="G135" s="277">
        <f t="shared" si="21"/>
        <v>16671.900000000001</v>
      </c>
      <c r="H135" s="175"/>
      <c r="I135" s="103">
        <v>41178</v>
      </c>
      <c r="J135" s="224">
        <v>8.7799999999999994</v>
      </c>
      <c r="K135" s="279">
        <f t="shared" si="22"/>
        <v>15672.3</v>
      </c>
      <c r="L135" s="284">
        <f t="shared" si="23"/>
        <v>-999.60000000000218</v>
      </c>
      <c r="M135" s="247">
        <v>0.95499999999999996</v>
      </c>
      <c r="N135" s="163">
        <f t="shared" si="24"/>
        <v>-954.6180000000021</v>
      </c>
      <c r="O135" s="176"/>
      <c r="P135" s="298"/>
    </row>
    <row r="136" spans="1:16" s="177" customFormat="1" ht="13.8">
      <c r="A136" s="102" t="s">
        <v>624</v>
      </c>
      <c r="B136" s="102" t="s">
        <v>625</v>
      </c>
      <c r="C136" s="117" t="s">
        <v>54</v>
      </c>
      <c r="D136" s="103">
        <v>41165</v>
      </c>
      <c r="E136" s="102">
        <v>370</v>
      </c>
      <c r="F136" s="224">
        <v>34.47</v>
      </c>
      <c r="G136" s="277">
        <f t="shared" si="21"/>
        <v>12753.9</v>
      </c>
      <c r="H136" s="175"/>
      <c r="I136" s="103">
        <v>41178</v>
      </c>
      <c r="J136" s="224">
        <v>31.77</v>
      </c>
      <c r="K136" s="279">
        <f t="shared" si="22"/>
        <v>11754.9</v>
      </c>
      <c r="L136" s="284">
        <f t="shared" si="23"/>
        <v>-999</v>
      </c>
      <c r="M136" s="247">
        <v>0.95499999999999996</v>
      </c>
      <c r="N136" s="163">
        <f t="shared" si="24"/>
        <v>-954.04499999999996</v>
      </c>
      <c r="O136" s="176"/>
      <c r="P136" s="298"/>
    </row>
    <row r="137" spans="1:16" s="177" customFormat="1" ht="13.8">
      <c r="A137" s="102" t="s">
        <v>626</v>
      </c>
      <c r="B137" s="102" t="s">
        <v>504</v>
      </c>
      <c r="C137" s="117" t="s">
        <v>54</v>
      </c>
      <c r="D137" s="103">
        <v>41166</v>
      </c>
      <c r="E137" s="102">
        <v>556</v>
      </c>
      <c r="F137" s="224">
        <v>52.9</v>
      </c>
      <c r="G137" s="277">
        <f t="shared" si="21"/>
        <v>29412.399999999998</v>
      </c>
      <c r="H137" s="175"/>
      <c r="I137" s="103">
        <v>41178</v>
      </c>
      <c r="J137" s="224">
        <v>51.1</v>
      </c>
      <c r="K137" s="279">
        <f t="shared" si="22"/>
        <v>28411.600000000002</v>
      </c>
      <c r="L137" s="284">
        <f t="shared" si="23"/>
        <v>-1000.7999999999956</v>
      </c>
      <c r="M137" s="247">
        <v>0.95499999999999996</v>
      </c>
      <c r="N137" s="163">
        <f t="shared" si="24"/>
        <v>-955.7639999999958</v>
      </c>
      <c r="O137" s="176"/>
      <c r="P137" s="298"/>
    </row>
    <row r="138" spans="1:16" s="177" customFormat="1" ht="13.8">
      <c r="A138" s="102" t="s">
        <v>513</v>
      </c>
      <c r="B138" s="102" t="s">
        <v>514</v>
      </c>
      <c r="C138" s="117" t="s">
        <v>54</v>
      </c>
      <c r="D138" s="103">
        <v>41158</v>
      </c>
      <c r="E138" s="102">
        <v>408</v>
      </c>
      <c r="F138" s="224">
        <v>57.74</v>
      </c>
      <c r="G138" s="277">
        <f t="shared" si="21"/>
        <v>23557.920000000002</v>
      </c>
      <c r="H138" s="175"/>
      <c r="I138" s="103">
        <v>41183</v>
      </c>
      <c r="J138" s="224">
        <v>55.45</v>
      </c>
      <c r="K138" s="279">
        <f t="shared" si="22"/>
        <v>22623.600000000002</v>
      </c>
      <c r="L138" s="284">
        <f t="shared" si="23"/>
        <v>-934.31999999999971</v>
      </c>
      <c r="M138" s="247">
        <v>0.95499999999999996</v>
      </c>
      <c r="N138" s="163">
        <f t="shared" si="24"/>
        <v>-892.27559999999971</v>
      </c>
      <c r="O138" s="176"/>
      <c r="P138" s="298"/>
    </row>
    <row r="139" spans="1:16" s="177" customFormat="1" ht="13.8">
      <c r="A139" s="102" t="s">
        <v>627</v>
      </c>
      <c r="B139" s="102" t="s">
        <v>628</v>
      </c>
      <c r="C139" s="117" t="s">
        <v>54</v>
      </c>
      <c r="D139" s="103">
        <v>41171</v>
      </c>
      <c r="E139" s="102">
        <v>270</v>
      </c>
      <c r="F139" s="224">
        <v>91.53</v>
      </c>
      <c r="G139" s="277">
        <f t="shared" si="21"/>
        <v>24713.1</v>
      </c>
      <c r="H139" s="175"/>
      <c r="I139" s="103">
        <v>41185</v>
      </c>
      <c r="J139" s="224">
        <v>87.93</v>
      </c>
      <c r="K139" s="279">
        <f t="shared" si="22"/>
        <v>23741.100000000002</v>
      </c>
      <c r="L139" s="284">
        <f t="shared" si="23"/>
        <v>-971.99999999999636</v>
      </c>
      <c r="M139" s="247">
        <v>0.95499999999999996</v>
      </c>
      <c r="N139" s="163">
        <f t="shared" si="24"/>
        <v>-928.25999999999647</v>
      </c>
      <c r="O139" s="176"/>
      <c r="P139" s="298"/>
    </row>
    <row r="140" spans="1:16" s="177" customFormat="1" ht="13.8">
      <c r="A140" s="118" t="s">
        <v>606</v>
      </c>
      <c r="B140" s="118" t="s">
        <v>607</v>
      </c>
      <c r="C140" s="119" t="s">
        <v>79</v>
      </c>
      <c r="D140" s="120">
        <v>41170</v>
      </c>
      <c r="E140" s="118">
        <v>463</v>
      </c>
      <c r="F140" s="238">
        <v>63.44</v>
      </c>
      <c r="G140" s="278">
        <f>SUM(E140*F140)</f>
        <v>29372.719999999998</v>
      </c>
      <c r="I140" s="120">
        <v>41187</v>
      </c>
      <c r="J140" s="238">
        <v>65.599999999999994</v>
      </c>
      <c r="K140" s="267">
        <f>SUM(E140*J140)</f>
        <v>30372.799999999996</v>
      </c>
      <c r="L140" s="285">
        <f>SUM(G140-K140)</f>
        <v>-1000.0799999999981</v>
      </c>
      <c r="M140" s="252">
        <v>0.95499999999999996</v>
      </c>
      <c r="N140" s="163">
        <f>SUM(G140-K140)*M140</f>
        <v>-955.0763999999981</v>
      </c>
      <c r="O140" s="176"/>
      <c r="P140" s="298"/>
    </row>
    <row r="141" spans="1:16" s="177" customFormat="1" ht="13.8">
      <c r="A141" s="102" t="s">
        <v>629</v>
      </c>
      <c r="B141" s="102" t="s">
        <v>630</v>
      </c>
      <c r="C141" s="117" t="s">
        <v>54</v>
      </c>
      <c r="D141" s="103">
        <v>41166</v>
      </c>
      <c r="E141" s="102">
        <v>340</v>
      </c>
      <c r="F141" s="224">
        <v>59.64</v>
      </c>
      <c r="G141" s="277">
        <f t="shared" si="21"/>
        <v>20277.599999999999</v>
      </c>
      <c r="H141" s="175"/>
      <c r="I141" s="103">
        <v>41190</v>
      </c>
      <c r="J141" s="224">
        <v>57.19</v>
      </c>
      <c r="K141" s="279">
        <f t="shared" si="22"/>
        <v>19444.599999999999</v>
      </c>
      <c r="L141" s="284">
        <f>SUM(K141-G141)</f>
        <v>-833</v>
      </c>
      <c r="M141" s="247">
        <v>0.95499999999999996</v>
      </c>
      <c r="N141" s="163">
        <f>SUM(K141-G141)*M141</f>
        <v>-795.51499999999999</v>
      </c>
      <c r="O141" s="176"/>
      <c r="P141" s="298"/>
    </row>
    <row r="142" spans="1:16" s="177" customFormat="1" ht="13.8">
      <c r="A142" s="102" t="s">
        <v>631</v>
      </c>
      <c r="B142" s="102" t="s">
        <v>632</v>
      </c>
      <c r="C142" s="117" t="s">
        <v>54</v>
      </c>
      <c r="D142" s="103">
        <v>41166</v>
      </c>
      <c r="E142" s="102">
        <v>667</v>
      </c>
      <c r="F142" s="224">
        <v>23.25</v>
      </c>
      <c r="G142" s="277">
        <f t="shared" si="21"/>
        <v>15507.75</v>
      </c>
      <c r="H142" s="175"/>
      <c r="I142" s="103">
        <v>41192</v>
      </c>
      <c r="J142" s="224">
        <v>21.77</v>
      </c>
      <c r="K142" s="279">
        <f t="shared" si="22"/>
        <v>14520.59</v>
      </c>
      <c r="L142" s="284">
        <f>SUM(K142-G142)</f>
        <v>-987.15999999999985</v>
      </c>
      <c r="M142" s="247">
        <v>0.95499999999999996</v>
      </c>
      <c r="N142" s="163">
        <f>SUM(K142-G142)*M142</f>
        <v>-942.73779999999977</v>
      </c>
      <c r="O142" s="176"/>
      <c r="P142" s="298"/>
    </row>
    <row r="143" spans="1:16" s="177" customFormat="1" ht="13.8">
      <c r="A143" s="102" t="s">
        <v>501</v>
      </c>
      <c r="B143" s="102" t="s">
        <v>502</v>
      </c>
      <c r="C143" s="117" t="s">
        <v>54</v>
      </c>
      <c r="D143" s="103">
        <v>41162</v>
      </c>
      <c r="E143" s="102">
        <v>302</v>
      </c>
      <c r="F143" s="224">
        <v>114.27</v>
      </c>
      <c r="G143" s="277">
        <f t="shared" si="21"/>
        <v>34509.54</v>
      </c>
      <c r="H143" s="175"/>
      <c r="I143" s="103">
        <v>41192</v>
      </c>
      <c r="J143" s="224">
        <v>113.4</v>
      </c>
      <c r="K143" s="279">
        <f t="shared" si="22"/>
        <v>34246.800000000003</v>
      </c>
      <c r="L143" s="284">
        <f>SUM(K143-G143)</f>
        <v>-262.73999999999796</v>
      </c>
      <c r="M143" s="247">
        <v>0.95499999999999996</v>
      </c>
      <c r="N143" s="163">
        <f>SUM(K143-G143)*M143</f>
        <v>-250.91669999999803</v>
      </c>
      <c r="O143" s="176"/>
      <c r="P143" s="298"/>
    </row>
    <row r="144" spans="1:16" s="177" customFormat="1" ht="13.8">
      <c r="A144" s="118" t="s">
        <v>633</v>
      </c>
      <c r="B144" s="118" t="s">
        <v>577</v>
      </c>
      <c r="C144" s="119" t="s">
        <v>79</v>
      </c>
      <c r="D144" s="120">
        <v>41162</v>
      </c>
      <c r="E144" s="118">
        <v>967</v>
      </c>
      <c r="F144" s="238">
        <v>36.9</v>
      </c>
      <c r="G144" s="278">
        <f>SUM(E144*F144)</f>
        <v>35682.299999999996</v>
      </c>
      <c r="I144" s="120">
        <v>40463</v>
      </c>
      <c r="J144" s="238">
        <v>35.64</v>
      </c>
      <c r="K144" s="267">
        <f>SUM(E144*J144)</f>
        <v>34463.879999999997</v>
      </c>
      <c r="L144" s="285">
        <f>SUM(G144-K144)</f>
        <v>1218.4199999999983</v>
      </c>
      <c r="M144" s="252">
        <v>0.95499999999999996</v>
      </c>
      <c r="N144" s="163">
        <f>SUM(G144-K144)*M144</f>
        <v>1163.5910999999983</v>
      </c>
      <c r="O144" s="176"/>
      <c r="P144" s="298"/>
    </row>
    <row r="145" spans="1:16" s="177" customFormat="1" ht="13.8">
      <c r="A145" s="102" t="s">
        <v>488</v>
      </c>
      <c r="B145" s="102" t="s">
        <v>489</v>
      </c>
      <c r="C145" s="117" t="s">
        <v>54</v>
      </c>
      <c r="D145" s="103">
        <v>41165</v>
      </c>
      <c r="E145" s="102">
        <v>714</v>
      </c>
      <c r="F145" s="224">
        <v>35.5</v>
      </c>
      <c r="G145" s="277">
        <f t="shared" si="21"/>
        <v>25347</v>
      </c>
      <c r="H145" s="175"/>
      <c r="I145" s="103">
        <v>41194</v>
      </c>
      <c r="J145" s="224">
        <v>34.1</v>
      </c>
      <c r="K145" s="279">
        <f t="shared" si="22"/>
        <v>24347.4</v>
      </c>
      <c r="L145" s="284">
        <f t="shared" ref="L145:L164" si="25">SUM(K145-G145)</f>
        <v>-999.59999999999854</v>
      </c>
      <c r="M145" s="247">
        <v>0.95499999999999996</v>
      </c>
      <c r="N145" s="163">
        <f t="shared" ref="N145:N164" si="26">SUM(K145-G145)*M145</f>
        <v>-954.61799999999857</v>
      </c>
      <c r="O145" s="176"/>
      <c r="P145" s="298"/>
    </row>
    <row r="146" spans="1:16" s="177" customFormat="1" ht="13.8">
      <c r="A146" s="102" t="s">
        <v>529</v>
      </c>
      <c r="B146" s="102" t="s">
        <v>530</v>
      </c>
      <c r="C146" s="117" t="s">
        <v>54</v>
      </c>
      <c r="D146" s="103">
        <v>41165</v>
      </c>
      <c r="E146" s="102">
        <v>769</v>
      </c>
      <c r="F146" s="224">
        <v>33.39</v>
      </c>
      <c r="G146" s="277">
        <f t="shared" si="21"/>
        <v>25676.91</v>
      </c>
      <c r="H146" s="175"/>
      <c r="I146" s="103">
        <v>41198</v>
      </c>
      <c r="J146" s="224">
        <v>32.090000000000003</v>
      </c>
      <c r="K146" s="279">
        <f t="shared" si="22"/>
        <v>24677.210000000003</v>
      </c>
      <c r="L146" s="284">
        <f t="shared" si="25"/>
        <v>-999.69999999999709</v>
      </c>
      <c r="M146" s="247">
        <v>0.95499999999999996</v>
      </c>
      <c r="N146" s="163">
        <f t="shared" si="26"/>
        <v>-954.71349999999723</v>
      </c>
      <c r="O146" s="176"/>
      <c r="P146" s="298"/>
    </row>
    <row r="147" spans="1:16" s="177" customFormat="1" ht="13.8">
      <c r="A147" s="102" t="s">
        <v>634</v>
      </c>
      <c r="B147" s="102" t="s">
        <v>635</v>
      </c>
      <c r="C147" s="117" t="s">
        <v>54</v>
      </c>
      <c r="D147" s="103">
        <v>41180</v>
      </c>
      <c r="E147" s="102">
        <v>94</v>
      </c>
      <c r="F147" s="224">
        <v>216.71</v>
      </c>
      <c r="G147" s="277">
        <f t="shared" si="21"/>
        <v>20370.740000000002</v>
      </c>
      <c r="H147" s="175"/>
      <c r="I147" s="103">
        <v>41198</v>
      </c>
      <c r="J147" s="224">
        <v>206.08</v>
      </c>
      <c r="K147" s="279">
        <f t="shared" si="22"/>
        <v>19371.52</v>
      </c>
      <c r="L147" s="284">
        <f t="shared" si="25"/>
        <v>-999.22000000000116</v>
      </c>
      <c r="M147" s="247">
        <v>0.96</v>
      </c>
      <c r="N147" s="163">
        <f t="shared" si="26"/>
        <v>-959.25120000000106</v>
      </c>
      <c r="O147" s="176"/>
      <c r="P147" s="298"/>
    </row>
    <row r="148" spans="1:16" s="177" customFormat="1" ht="13.8">
      <c r="A148" s="102" t="s">
        <v>636</v>
      </c>
      <c r="B148" s="102" t="s">
        <v>548</v>
      </c>
      <c r="C148" s="117" t="s">
        <v>54</v>
      </c>
      <c r="D148" s="103">
        <v>41180</v>
      </c>
      <c r="E148" s="102">
        <v>909</v>
      </c>
      <c r="F148" s="224">
        <v>35.200000000000003</v>
      </c>
      <c r="G148" s="277">
        <f t="shared" si="21"/>
        <v>31996.800000000003</v>
      </c>
      <c r="H148" s="175"/>
      <c r="I148" s="103">
        <v>41204</v>
      </c>
      <c r="J148" s="224">
        <v>34.159999999999997</v>
      </c>
      <c r="K148" s="279">
        <f t="shared" si="22"/>
        <v>31051.439999999999</v>
      </c>
      <c r="L148" s="284">
        <f t="shared" si="25"/>
        <v>-945.36000000000422</v>
      </c>
      <c r="M148" s="247">
        <v>0.96</v>
      </c>
      <c r="N148" s="163">
        <f t="shared" si="26"/>
        <v>-907.54560000000401</v>
      </c>
      <c r="O148" s="176"/>
      <c r="P148" s="298"/>
    </row>
    <row r="149" spans="1:16" s="177" customFormat="1" ht="13.8">
      <c r="A149" s="102" t="s">
        <v>637</v>
      </c>
      <c r="B149" s="102" t="s">
        <v>638</v>
      </c>
      <c r="C149" s="117" t="s">
        <v>54</v>
      </c>
      <c r="D149" s="103">
        <v>41165</v>
      </c>
      <c r="E149" s="102">
        <v>575</v>
      </c>
      <c r="F149" s="224">
        <v>68.72</v>
      </c>
      <c r="G149" s="277">
        <f t="shared" si="21"/>
        <v>39514</v>
      </c>
      <c r="H149" s="175"/>
      <c r="I149" s="103">
        <v>41205</v>
      </c>
      <c r="J149" s="224">
        <v>67.790000000000006</v>
      </c>
      <c r="K149" s="279">
        <f t="shared" si="22"/>
        <v>38979.25</v>
      </c>
      <c r="L149" s="284">
        <f t="shared" si="25"/>
        <v>-534.75</v>
      </c>
      <c r="M149" s="247">
        <v>0.95499999999999996</v>
      </c>
      <c r="N149" s="163">
        <f t="shared" si="26"/>
        <v>-510.68624999999997</v>
      </c>
      <c r="O149" s="176"/>
      <c r="P149" s="298"/>
    </row>
    <row r="150" spans="1:16" s="177" customFormat="1" ht="13.8">
      <c r="A150" s="102" t="s">
        <v>639</v>
      </c>
      <c r="B150" s="102" t="s">
        <v>640</v>
      </c>
      <c r="C150" s="117" t="s">
        <v>54</v>
      </c>
      <c r="D150" s="103">
        <v>41165</v>
      </c>
      <c r="E150" s="102">
        <v>394</v>
      </c>
      <c r="F150" s="224">
        <v>59.64</v>
      </c>
      <c r="G150" s="277">
        <f t="shared" si="21"/>
        <v>23498.16</v>
      </c>
      <c r="H150" s="175"/>
      <c r="I150" s="103">
        <v>41204</v>
      </c>
      <c r="J150" s="224">
        <v>57.61</v>
      </c>
      <c r="K150" s="279">
        <f t="shared" si="22"/>
        <v>22698.34</v>
      </c>
      <c r="L150" s="284">
        <f t="shared" si="25"/>
        <v>-799.81999999999971</v>
      </c>
      <c r="M150" s="247">
        <v>0.95499999999999996</v>
      </c>
      <c r="N150" s="163">
        <f t="shared" si="26"/>
        <v>-763.82809999999972</v>
      </c>
      <c r="O150" s="176"/>
      <c r="P150" s="298"/>
    </row>
    <row r="151" spans="1:16" s="177" customFormat="1" ht="13.8">
      <c r="A151" s="102" t="s">
        <v>505</v>
      </c>
      <c r="B151" s="102" t="s">
        <v>506</v>
      </c>
      <c r="C151" s="117" t="s">
        <v>54</v>
      </c>
      <c r="D151" s="103">
        <v>41165</v>
      </c>
      <c r="E151" s="102">
        <v>143</v>
      </c>
      <c r="F151" s="224">
        <v>157.69999999999999</v>
      </c>
      <c r="G151" s="277">
        <f t="shared" si="21"/>
        <v>22551.1</v>
      </c>
      <c r="H151" s="175"/>
      <c r="I151" s="103">
        <v>41205</v>
      </c>
      <c r="J151" s="224">
        <v>153.59</v>
      </c>
      <c r="K151" s="279">
        <f t="shared" si="22"/>
        <v>21963.37</v>
      </c>
      <c r="L151" s="284">
        <f t="shared" si="25"/>
        <v>-587.72999999999956</v>
      </c>
      <c r="M151" s="247">
        <v>0.95499999999999996</v>
      </c>
      <c r="N151" s="163">
        <f t="shared" si="26"/>
        <v>-561.28214999999955</v>
      </c>
      <c r="O151" s="176"/>
      <c r="P151" s="298"/>
    </row>
    <row r="152" spans="1:16" s="177" customFormat="1" ht="13.8">
      <c r="A152" s="102" t="s">
        <v>641</v>
      </c>
      <c r="B152" s="102" t="s">
        <v>381</v>
      </c>
      <c r="C152" s="117" t="s">
        <v>54</v>
      </c>
      <c r="D152" s="103">
        <v>41162</v>
      </c>
      <c r="E152" s="102">
        <v>1208</v>
      </c>
      <c r="F152" s="224">
        <v>7.4</v>
      </c>
      <c r="G152" s="277">
        <f t="shared" si="21"/>
        <v>8939.2000000000007</v>
      </c>
      <c r="H152" s="175"/>
      <c r="I152" s="103">
        <v>41205</v>
      </c>
      <c r="J152" s="224">
        <v>6.57</v>
      </c>
      <c r="K152" s="279">
        <f t="shared" si="22"/>
        <v>7936.56</v>
      </c>
      <c r="L152" s="284">
        <f t="shared" si="25"/>
        <v>-1002.6400000000003</v>
      </c>
      <c r="M152" s="247">
        <v>0.95499999999999996</v>
      </c>
      <c r="N152" s="163">
        <f t="shared" si="26"/>
        <v>-957.52120000000025</v>
      </c>
      <c r="O152" s="176"/>
      <c r="P152" s="298"/>
    </row>
    <row r="153" spans="1:16" s="177" customFormat="1" ht="13.8">
      <c r="A153" s="102" t="s">
        <v>642</v>
      </c>
      <c r="B153" s="102" t="s">
        <v>643</v>
      </c>
      <c r="C153" s="117" t="s">
        <v>54</v>
      </c>
      <c r="D153" s="103">
        <v>41181</v>
      </c>
      <c r="E153" s="102">
        <v>1111</v>
      </c>
      <c r="F153" s="224">
        <v>31.23</v>
      </c>
      <c r="G153" s="277">
        <f t="shared" si="21"/>
        <v>34696.53</v>
      </c>
      <c r="H153" s="175"/>
      <c r="I153" s="103">
        <v>41205</v>
      </c>
      <c r="J153" s="224">
        <v>30.54</v>
      </c>
      <c r="K153" s="279">
        <f t="shared" si="22"/>
        <v>33929.94</v>
      </c>
      <c r="L153" s="284">
        <f t="shared" si="25"/>
        <v>-766.58999999999651</v>
      </c>
      <c r="M153" s="247">
        <v>0.96</v>
      </c>
      <c r="N153" s="163">
        <f t="shared" si="26"/>
        <v>-735.92639999999665</v>
      </c>
      <c r="O153" s="176"/>
      <c r="P153" s="298"/>
    </row>
    <row r="154" spans="1:16" s="177" customFormat="1" ht="13.8">
      <c r="A154" s="102" t="s">
        <v>533</v>
      </c>
      <c r="B154" s="102" t="s">
        <v>534</v>
      </c>
      <c r="C154" s="117" t="s">
        <v>54</v>
      </c>
      <c r="D154" s="103">
        <v>41158</v>
      </c>
      <c r="E154" s="102">
        <v>444</v>
      </c>
      <c r="F154" s="224">
        <v>63.33</v>
      </c>
      <c r="G154" s="277">
        <f t="shared" si="21"/>
        <v>28118.52</v>
      </c>
      <c r="H154" s="175"/>
      <c r="I154" s="103">
        <v>41207</v>
      </c>
      <c r="J154" s="224">
        <v>66.42</v>
      </c>
      <c r="K154" s="279">
        <f t="shared" si="22"/>
        <v>29490.48</v>
      </c>
      <c r="L154" s="284">
        <f t="shared" si="25"/>
        <v>1371.9599999999991</v>
      </c>
      <c r="M154" s="247">
        <v>0.95499999999999996</v>
      </c>
      <c r="N154" s="163">
        <f t="shared" si="26"/>
        <v>1310.2217999999991</v>
      </c>
      <c r="O154" s="176"/>
      <c r="P154" s="298"/>
    </row>
    <row r="155" spans="1:16" s="177" customFormat="1" ht="13.8">
      <c r="A155" s="102" t="s">
        <v>644</v>
      </c>
      <c r="B155" s="102" t="s">
        <v>645</v>
      </c>
      <c r="C155" s="117" t="s">
        <v>54</v>
      </c>
      <c r="D155" s="103">
        <v>41165</v>
      </c>
      <c r="E155" s="102">
        <v>417</v>
      </c>
      <c r="F155" s="224">
        <v>31.12</v>
      </c>
      <c r="G155" s="277">
        <f t="shared" si="21"/>
        <v>12977.04</v>
      </c>
      <c r="H155" s="175"/>
      <c r="I155" s="103">
        <v>41207</v>
      </c>
      <c r="J155" s="224">
        <v>30.64</v>
      </c>
      <c r="K155" s="279">
        <f t="shared" si="22"/>
        <v>12776.880000000001</v>
      </c>
      <c r="L155" s="284">
        <f t="shared" si="25"/>
        <v>-200.15999999999985</v>
      </c>
      <c r="M155" s="247">
        <v>0.95499999999999996</v>
      </c>
      <c r="N155" s="163">
        <f t="shared" si="26"/>
        <v>-191.15279999999984</v>
      </c>
      <c r="O155" s="176"/>
      <c r="P155" s="298"/>
    </row>
    <row r="156" spans="1:16" s="177" customFormat="1" ht="13.8">
      <c r="A156" s="102" t="s">
        <v>646</v>
      </c>
      <c r="B156" s="102" t="s">
        <v>647</v>
      </c>
      <c r="C156" s="117" t="s">
        <v>54</v>
      </c>
      <c r="D156" s="103">
        <v>41180</v>
      </c>
      <c r="E156" s="102">
        <v>278</v>
      </c>
      <c r="F156" s="224">
        <v>74.53</v>
      </c>
      <c r="G156" s="277">
        <f t="shared" si="21"/>
        <v>20719.34</v>
      </c>
      <c r="H156" s="175"/>
      <c r="I156" s="103">
        <v>41207</v>
      </c>
      <c r="J156" s="224">
        <v>72.77</v>
      </c>
      <c r="K156" s="279">
        <f t="shared" si="22"/>
        <v>20230.059999999998</v>
      </c>
      <c r="L156" s="284">
        <f t="shared" si="25"/>
        <v>-489.28000000000247</v>
      </c>
      <c r="M156" s="247">
        <v>0.96</v>
      </c>
      <c r="N156" s="163">
        <f t="shared" si="26"/>
        <v>-469.70880000000238</v>
      </c>
      <c r="O156" s="176"/>
      <c r="P156" s="298"/>
    </row>
    <row r="157" spans="1:16" s="177" customFormat="1" ht="13.8">
      <c r="A157" s="102" t="s">
        <v>648</v>
      </c>
      <c r="B157" s="102" t="s">
        <v>649</v>
      </c>
      <c r="C157" s="117" t="s">
        <v>54</v>
      </c>
      <c r="D157" s="103">
        <v>41162</v>
      </c>
      <c r="E157" s="102">
        <v>545</v>
      </c>
      <c r="F157" s="224">
        <v>87.11</v>
      </c>
      <c r="G157" s="277">
        <f t="shared" si="21"/>
        <v>47474.95</v>
      </c>
      <c r="H157" s="175"/>
      <c r="I157" s="103">
        <v>41208</v>
      </c>
      <c r="J157" s="224">
        <v>86.53</v>
      </c>
      <c r="K157" s="279">
        <f t="shared" si="22"/>
        <v>47158.85</v>
      </c>
      <c r="L157" s="284">
        <f t="shared" si="25"/>
        <v>-316.09999999999854</v>
      </c>
      <c r="M157" s="247">
        <v>0.95499999999999996</v>
      </c>
      <c r="N157" s="163">
        <f t="shared" si="26"/>
        <v>-301.87549999999862</v>
      </c>
      <c r="O157" s="176"/>
      <c r="P157" s="298"/>
    </row>
    <row r="158" spans="1:16" s="177" customFormat="1" ht="13.8">
      <c r="A158" s="102" t="s">
        <v>650</v>
      </c>
      <c r="B158" s="102" t="s">
        <v>651</v>
      </c>
      <c r="C158" s="117" t="s">
        <v>54</v>
      </c>
      <c r="D158" s="103">
        <v>41159</v>
      </c>
      <c r="E158" s="102">
        <v>500</v>
      </c>
      <c r="F158" s="224">
        <v>75.44</v>
      </c>
      <c r="G158" s="277">
        <f t="shared" si="21"/>
        <v>37720</v>
      </c>
      <c r="H158" s="175"/>
      <c r="I158" s="103">
        <v>41215</v>
      </c>
      <c r="J158" s="224">
        <v>74.849999999999994</v>
      </c>
      <c r="K158" s="279">
        <f t="shared" si="22"/>
        <v>37425</v>
      </c>
      <c r="L158" s="284">
        <f t="shared" si="25"/>
        <v>-295</v>
      </c>
      <c r="M158" s="247">
        <v>0.95499999999999996</v>
      </c>
      <c r="N158" s="163">
        <f t="shared" si="26"/>
        <v>-281.72499999999997</v>
      </c>
      <c r="O158" s="176"/>
      <c r="P158" s="298"/>
    </row>
    <row r="159" spans="1:16" s="177" customFormat="1" ht="13.8">
      <c r="A159" s="102" t="s">
        <v>652</v>
      </c>
      <c r="B159" s="102" t="s">
        <v>653</v>
      </c>
      <c r="C159" s="117" t="s">
        <v>54</v>
      </c>
      <c r="D159" s="103">
        <v>41180</v>
      </c>
      <c r="E159" s="102">
        <v>243</v>
      </c>
      <c r="F159" s="224">
        <v>38.1</v>
      </c>
      <c r="G159" s="277">
        <f t="shared" si="21"/>
        <v>9258.3000000000011</v>
      </c>
      <c r="H159" s="175"/>
      <c r="I159" s="103">
        <v>41215</v>
      </c>
      <c r="J159" s="224">
        <v>34</v>
      </c>
      <c r="K159" s="279">
        <f t="shared" si="22"/>
        <v>8262</v>
      </c>
      <c r="L159" s="284">
        <f t="shared" si="25"/>
        <v>-996.30000000000109</v>
      </c>
      <c r="M159" s="247">
        <v>0.96</v>
      </c>
      <c r="N159" s="163">
        <f t="shared" si="26"/>
        <v>-956.448000000001</v>
      </c>
      <c r="O159" s="176"/>
      <c r="P159" s="298"/>
    </row>
    <row r="160" spans="1:16" s="177" customFormat="1" ht="13.8">
      <c r="A160" s="102" t="s">
        <v>654</v>
      </c>
      <c r="B160" s="102" t="s">
        <v>655</v>
      </c>
      <c r="C160" s="117" t="s">
        <v>54</v>
      </c>
      <c r="D160" s="103">
        <v>41180</v>
      </c>
      <c r="E160" s="102">
        <v>515</v>
      </c>
      <c r="F160" s="224">
        <v>21.15</v>
      </c>
      <c r="G160" s="277">
        <f t="shared" si="21"/>
        <v>10892.25</v>
      </c>
      <c r="H160" s="175"/>
      <c r="I160" s="103">
        <v>41215</v>
      </c>
      <c r="J160" s="224">
        <v>19.23</v>
      </c>
      <c r="K160" s="279">
        <f t="shared" si="22"/>
        <v>9903.4500000000007</v>
      </c>
      <c r="L160" s="284">
        <f t="shared" si="25"/>
        <v>-988.79999999999927</v>
      </c>
      <c r="M160" s="247">
        <v>0.96</v>
      </c>
      <c r="N160" s="163">
        <f t="shared" si="26"/>
        <v>-949.24799999999925</v>
      </c>
      <c r="O160" s="176"/>
      <c r="P160" s="298"/>
    </row>
    <row r="161" spans="1:16" s="177" customFormat="1" ht="13.8">
      <c r="A161" s="102" t="s">
        <v>656</v>
      </c>
      <c r="B161" s="102" t="s">
        <v>657</v>
      </c>
      <c r="C161" s="117" t="s">
        <v>54</v>
      </c>
      <c r="D161" s="103">
        <v>41180</v>
      </c>
      <c r="E161" s="102">
        <v>278</v>
      </c>
      <c r="F161" s="224">
        <v>85.63</v>
      </c>
      <c r="G161" s="277">
        <f t="shared" si="21"/>
        <v>23805.14</v>
      </c>
      <c r="H161" s="175"/>
      <c r="I161" s="103">
        <v>41227</v>
      </c>
      <c r="J161" s="224">
        <v>82.94</v>
      </c>
      <c r="K161" s="279">
        <f t="shared" si="22"/>
        <v>23057.32</v>
      </c>
      <c r="L161" s="284">
        <f t="shared" si="25"/>
        <v>-747.81999999999971</v>
      </c>
      <c r="M161" s="247">
        <v>0.96</v>
      </c>
      <c r="N161" s="163">
        <f t="shared" si="26"/>
        <v>-717.90719999999965</v>
      </c>
      <c r="O161" s="176"/>
      <c r="P161" s="298"/>
    </row>
    <row r="162" spans="1:16" s="177" customFormat="1" ht="13.8">
      <c r="A162" s="102" t="s">
        <v>658</v>
      </c>
      <c r="B162" s="102" t="s">
        <v>659</v>
      </c>
      <c r="C162" s="117" t="s">
        <v>54</v>
      </c>
      <c r="D162" s="103">
        <v>41180</v>
      </c>
      <c r="E162" s="102">
        <v>383</v>
      </c>
      <c r="F162" s="224">
        <v>78.73</v>
      </c>
      <c r="G162" s="277">
        <f t="shared" si="21"/>
        <v>30153.59</v>
      </c>
      <c r="H162" s="175"/>
      <c r="I162" s="103">
        <v>41227</v>
      </c>
      <c r="J162" s="224">
        <v>76.91</v>
      </c>
      <c r="K162" s="279">
        <f t="shared" si="22"/>
        <v>29456.53</v>
      </c>
      <c r="L162" s="284">
        <f t="shared" si="25"/>
        <v>-697.06000000000131</v>
      </c>
      <c r="M162" s="247">
        <v>0.96</v>
      </c>
      <c r="N162" s="163">
        <f t="shared" si="26"/>
        <v>-669.17760000000123</v>
      </c>
      <c r="O162" s="176"/>
      <c r="P162" s="298"/>
    </row>
    <row r="163" spans="1:16" s="177" customFormat="1" ht="13.8">
      <c r="A163" s="102" t="s">
        <v>660</v>
      </c>
      <c r="B163" s="102" t="s">
        <v>661</v>
      </c>
      <c r="C163" s="117" t="s">
        <v>54</v>
      </c>
      <c r="D163" s="103">
        <v>41180</v>
      </c>
      <c r="E163" s="102">
        <v>980</v>
      </c>
      <c r="F163" s="224">
        <v>32.49</v>
      </c>
      <c r="G163" s="277">
        <f t="shared" si="21"/>
        <v>31840.2</v>
      </c>
      <c r="H163" s="175"/>
      <c r="I163" s="103">
        <v>41228</v>
      </c>
      <c r="J163" s="224">
        <v>32.340000000000003</v>
      </c>
      <c r="K163" s="279">
        <f t="shared" si="22"/>
        <v>31693.200000000004</v>
      </c>
      <c r="L163" s="284">
        <f t="shared" si="25"/>
        <v>-146.99999999999636</v>
      </c>
      <c r="M163" s="247">
        <v>0.96</v>
      </c>
      <c r="N163" s="163">
        <f t="shared" si="26"/>
        <v>-141.11999999999651</v>
      </c>
      <c r="O163" s="176"/>
      <c r="P163" s="298"/>
    </row>
    <row r="164" spans="1:16" s="177" customFormat="1" ht="13.8">
      <c r="A164" s="102" t="s">
        <v>483</v>
      </c>
      <c r="B164" s="102" t="s">
        <v>484</v>
      </c>
      <c r="C164" s="117" t="s">
        <v>54</v>
      </c>
      <c r="D164" s="103">
        <v>41253</v>
      </c>
      <c r="E164" s="102">
        <v>416</v>
      </c>
      <c r="F164" s="224">
        <v>49.58</v>
      </c>
      <c r="G164" s="277">
        <f t="shared" si="21"/>
        <v>20625.28</v>
      </c>
      <c r="H164" s="175"/>
      <c r="I164" s="103">
        <v>41254</v>
      </c>
      <c r="J164" s="224">
        <v>47.18</v>
      </c>
      <c r="K164" s="279">
        <f t="shared" si="22"/>
        <v>19626.88</v>
      </c>
      <c r="L164" s="284">
        <f t="shared" si="25"/>
        <v>-998.39999999999782</v>
      </c>
      <c r="M164" s="247">
        <v>0.95</v>
      </c>
      <c r="N164" s="163">
        <f t="shared" si="26"/>
        <v>-948.47999999999786</v>
      </c>
      <c r="O164" s="176"/>
      <c r="P164" s="298"/>
    </row>
    <row r="165" spans="1:16" s="177" customFormat="1" ht="13.8">
      <c r="A165" s="118" t="s">
        <v>662</v>
      </c>
      <c r="B165" s="118" t="s">
        <v>663</v>
      </c>
      <c r="C165" s="119" t="s">
        <v>79</v>
      </c>
      <c r="D165" s="120">
        <v>41163</v>
      </c>
      <c r="E165" s="118">
        <v>1020</v>
      </c>
      <c r="F165" s="238">
        <v>32.479999999999997</v>
      </c>
      <c r="G165" s="278">
        <f>SUM(E165*F165)</f>
        <v>33129.599999999999</v>
      </c>
      <c r="I165" s="120">
        <v>41263</v>
      </c>
      <c r="J165" s="238">
        <v>31.03</v>
      </c>
      <c r="K165" s="267">
        <f>SUM(E165*J165)</f>
        <v>31650.600000000002</v>
      </c>
      <c r="L165" s="285">
        <f>SUM(G165-K165)</f>
        <v>1478.9999999999964</v>
      </c>
      <c r="M165" s="252">
        <v>0.95499999999999996</v>
      </c>
      <c r="N165" s="163">
        <f>SUM(G165-K165)*M165</f>
        <v>1412.4449999999965</v>
      </c>
      <c r="O165" s="176"/>
      <c r="P165" s="298"/>
    </row>
    <row r="166" spans="1:16" s="177" customFormat="1" ht="13.8">
      <c r="A166" s="102" t="s">
        <v>664</v>
      </c>
      <c r="B166" s="102" t="s">
        <v>665</v>
      </c>
      <c r="C166" s="117" t="s">
        <v>54</v>
      </c>
      <c r="D166" s="103">
        <v>41165</v>
      </c>
      <c r="E166" s="102">
        <v>455</v>
      </c>
      <c r="F166" s="224">
        <v>58.28</v>
      </c>
      <c r="G166" s="277">
        <f t="shared" si="21"/>
        <v>26517.4</v>
      </c>
      <c r="H166" s="175"/>
      <c r="I166" s="103">
        <v>41263</v>
      </c>
      <c r="J166" s="224">
        <v>61.59</v>
      </c>
      <c r="K166" s="279">
        <f t="shared" si="22"/>
        <v>28023.45</v>
      </c>
      <c r="L166" s="284">
        <f>SUM(K166-G166)</f>
        <v>1506.0499999999993</v>
      </c>
      <c r="M166" s="247">
        <v>0.95499999999999996</v>
      </c>
      <c r="N166" s="163">
        <f>SUM(G166-K166)*M166</f>
        <v>-1438.2777499999993</v>
      </c>
      <c r="O166" s="176"/>
      <c r="P166" s="298"/>
    </row>
    <row r="167" spans="1:16" s="177" customFormat="1" ht="13.8">
      <c r="A167" s="102" t="s">
        <v>666</v>
      </c>
      <c r="B167" s="102" t="s">
        <v>667</v>
      </c>
      <c r="C167" s="117" t="s">
        <v>54</v>
      </c>
      <c r="D167" s="103">
        <v>41145</v>
      </c>
      <c r="E167" s="102">
        <v>757</v>
      </c>
      <c r="F167" s="224">
        <v>56.14</v>
      </c>
      <c r="G167" s="277">
        <f t="shared" si="21"/>
        <v>42497.98</v>
      </c>
      <c r="H167" s="175"/>
      <c r="I167" s="103">
        <v>41270</v>
      </c>
      <c r="J167" s="224">
        <v>57.5</v>
      </c>
      <c r="K167" s="279">
        <f t="shared" si="22"/>
        <v>43527.5</v>
      </c>
      <c r="L167" s="284">
        <f>SUM(K167-G167)</f>
        <v>1029.5199999999968</v>
      </c>
      <c r="M167" s="247">
        <v>0.95499999999999996</v>
      </c>
      <c r="N167" s="163">
        <f>SUM(G167-K167)*M167</f>
        <v>-983.19159999999692</v>
      </c>
      <c r="O167" s="176"/>
      <c r="P167" s="298"/>
    </row>
    <row r="168" spans="1:16" s="177" customFormat="1" ht="13.8">
      <c r="A168" s="102" t="s">
        <v>668</v>
      </c>
      <c r="B168" s="102" t="s">
        <v>669</v>
      </c>
      <c r="C168" s="117" t="s">
        <v>54</v>
      </c>
      <c r="D168" s="103">
        <v>41256</v>
      </c>
      <c r="E168" s="102">
        <v>1086</v>
      </c>
      <c r="F168" s="224">
        <v>41.52</v>
      </c>
      <c r="G168" s="277">
        <f t="shared" si="21"/>
        <v>45090.720000000001</v>
      </c>
      <c r="H168" s="175"/>
      <c r="I168" s="103">
        <v>41271</v>
      </c>
      <c r="J168" s="224">
        <v>40.6</v>
      </c>
      <c r="K168" s="279">
        <f t="shared" si="22"/>
        <v>44091.6</v>
      </c>
      <c r="L168" s="284">
        <f>SUM(K168-G168)</f>
        <v>-999.12000000000262</v>
      </c>
      <c r="M168" s="247">
        <v>0.95</v>
      </c>
      <c r="N168" s="163">
        <f>SUM(K168-G168)*M168</f>
        <v>-949.16400000000249</v>
      </c>
      <c r="O168" s="176"/>
      <c r="P168" s="298"/>
    </row>
    <row r="169" spans="1:16" s="177" customFormat="1" ht="13.8">
      <c r="A169" s="102" t="s">
        <v>870</v>
      </c>
      <c r="B169" s="102" t="s">
        <v>546</v>
      </c>
      <c r="C169" s="117" t="s">
        <v>54</v>
      </c>
      <c r="D169" s="103">
        <v>41276</v>
      </c>
      <c r="E169" s="102">
        <v>667</v>
      </c>
      <c r="F169" s="224">
        <v>45.8</v>
      </c>
      <c r="G169" s="277">
        <f>SUM(E169*F169)</f>
        <v>30548.6</v>
      </c>
      <c r="H169" s="175"/>
      <c r="I169" s="394" t="s">
        <v>937</v>
      </c>
      <c r="J169" s="224">
        <v>44.76</v>
      </c>
      <c r="K169" s="279">
        <f>SUM(E169*J169)</f>
        <v>29854.92</v>
      </c>
      <c r="L169" s="284">
        <f>SUM(K169-G169)</f>
        <v>-693.68000000000029</v>
      </c>
      <c r="M169" s="247">
        <v>0.96299999999999997</v>
      </c>
      <c r="N169" s="163">
        <f>SUM(K169-G169)*M169</f>
        <v>-668.0138400000003</v>
      </c>
      <c r="O169" s="176"/>
      <c r="P169" s="298"/>
    </row>
    <row r="170" spans="1:16" s="177" customFormat="1" ht="13.8">
      <c r="A170" s="102" t="s">
        <v>876</v>
      </c>
      <c r="B170" s="102" t="s">
        <v>877</v>
      </c>
      <c r="C170" s="117" t="s">
        <v>54</v>
      </c>
      <c r="D170" s="103">
        <v>41291</v>
      </c>
      <c r="E170" s="102">
        <v>559</v>
      </c>
      <c r="F170" s="224">
        <v>79.25</v>
      </c>
      <c r="G170" s="277">
        <f>SUM(E170*F170)</f>
        <v>44300.75</v>
      </c>
      <c r="H170" s="175"/>
      <c r="I170" s="394">
        <v>41305</v>
      </c>
      <c r="J170" s="224">
        <v>76.569999999999993</v>
      </c>
      <c r="K170" s="279">
        <f>SUM(E170*J170)</f>
        <v>42802.63</v>
      </c>
      <c r="L170" s="284">
        <f>SUM(K170-G170)</f>
        <v>-1498.1200000000026</v>
      </c>
      <c r="M170" s="247">
        <v>0.94710000000000005</v>
      </c>
      <c r="N170" s="163">
        <f>SUM(K170-G170)*M170</f>
        <v>-1418.8694520000026</v>
      </c>
      <c r="O170" s="176"/>
      <c r="P170" s="298"/>
    </row>
    <row r="171" spans="1:16" s="177" customFormat="1" ht="13.8">
      <c r="A171" s="102"/>
      <c r="B171" s="102"/>
      <c r="C171" s="117"/>
      <c r="D171" s="103"/>
      <c r="E171" s="102"/>
      <c r="F171" s="224"/>
      <c r="G171" s="277"/>
      <c r="H171" s="175"/>
      <c r="I171" s="394"/>
      <c r="J171" s="224"/>
      <c r="K171" s="279"/>
      <c r="L171" s="284"/>
      <c r="M171" s="247"/>
      <c r="N171" s="163"/>
      <c r="O171" s="176"/>
      <c r="P171" s="298"/>
    </row>
    <row r="172" spans="1:16" s="177" customFormat="1" ht="13.8">
      <c r="A172" s="102"/>
      <c r="B172" s="102"/>
      <c r="C172" s="117"/>
      <c r="D172" s="103"/>
      <c r="E172" s="102"/>
      <c r="F172" s="224"/>
      <c r="G172" s="277"/>
      <c r="H172" s="175"/>
      <c r="I172" s="394"/>
      <c r="J172" s="224"/>
      <c r="K172" s="279"/>
      <c r="L172" s="284"/>
      <c r="M172" s="247"/>
      <c r="N172" s="163"/>
      <c r="O172" s="176"/>
      <c r="P172" s="298"/>
    </row>
    <row r="173" spans="1:16" s="177" customFormat="1" ht="13.8">
      <c r="A173" s="102"/>
      <c r="B173" s="102"/>
      <c r="C173" s="117"/>
      <c r="D173" s="103"/>
      <c r="E173" s="102"/>
      <c r="F173" s="224"/>
      <c r="G173" s="277"/>
      <c r="H173" s="175"/>
      <c r="I173" s="394"/>
      <c r="J173" s="224"/>
      <c r="K173" s="279"/>
      <c r="L173" s="284"/>
      <c r="M173" s="247"/>
      <c r="N173" s="163"/>
      <c r="O173" s="176"/>
      <c r="P173" s="298"/>
    </row>
    <row r="174" spans="1:16" s="177" customFormat="1" ht="13.8">
      <c r="A174" s="102"/>
      <c r="B174" s="102"/>
      <c r="C174" s="117"/>
      <c r="D174" s="103"/>
      <c r="E174" s="102"/>
      <c r="F174" s="224"/>
      <c r="G174" s="277"/>
      <c r="H174" s="175"/>
      <c r="I174" s="394"/>
      <c r="J174" s="224"/>
      <c r="K174" s="279"/>
      <c r="L174" s="284"/>
      <c r="M174" s="247"/>
      <c r="N174" s="163"/>
      <c r="O174" s="176"/>
      <c r="P174" s="298"/>
    </row>
    <row r="175" spans="1:16" s="177" customFormat="1" ht="13.8">
      <c r="A175" s="102"/>
      <c r="B175" s="102"/>
      <c r="C175" s="117"/>
      <c r="D175" s="103"/>
      <c r="E175" s="102"/>
      <c r="F175" s="224"/>
      <c r="G175" s="277"/>
      <c r="H175" s="175"/>
      <c r="I175" s="394"/>
      <c r="J175" s="224"/>
      <c r="K175" s="279"/>
      <c r="L175" s="284"/>
      <c r="M175" s="247"/>
      <c r="N175" s="163"/>
      <c r="O175" s="176"/>
      <c r="P175" s="298"/>
    </row>
    <row r="176" spans="1:16" s="177" customFormat="1" ht="13.8">
      <c r="A176" s="102"/>
      <c r="B176" s="102"/>
      <c r="C176" s="117"/>
      <c r="D176" s="103"/>
      <c r="E176" s="102"/>
      <c r="F176" s="224"/>
      <c r="G176" s="277"/>
      <c r="H176" s="175"/>
      <c r="I176" s="394"/>
      <c r="J176" s="224"/>
      <c r="K176" s="279"/>
      <c r="L176" s="284"/>
      <c r="M176" s="247"/>
      <c r="N176" s="163"/>
      <c r="O176" s="176"/>
      <c r="P176" s="298"/>
    </row>
    <row r="177" spans="1:16" s="3" customFormat="1" ht="11.25" customHeight="1">
      <c r="A177" s="13"/>
      <c r="B177" s="13"/>
      <c r="C177" s="13"/>
      <c r="D177" s="28"/>
      <c r="E177" s="13"/>
      <c r="F177" s="225"/>
      <c r="G177" s="200"/>
      <c r="H177" s="33"/>
      <c r="I177" s="40"/>
      <c r="J177" s="225"/>
      <c r="K177" s="200"/>
      <c r="L177" s="289"/>
      <c r="M177" s="248"/>
      <c r="N177" s="108"/>
      <c r="O177" s="13"/>
      <c r="P177" s="354"/>
    </row>
    <row r="178" spans="1:16" s="3" customFormat="1" ht="10.199999999999999">
      <c r="A178" s="13"/>
      <c r="B178" s="13"/>
      <c r="C178" s="13"/>
      <c r="D178" s="28"/>
      <c r="E178" s="13"/>
      <c r="F178" s="225"/>
      <c r="G178" s="200"/>
      <c r="H178" s="33"/>
      <c r="I178" s="40"/>
      <c r="J178" s="225"/>
      <c r="K178" s="200"/>
      <c r="L178" s="289"/>
      <c r="M178" s="248"/>
      <c r="O178" s="13"/>
      <c r="P178" s="291"/>
    </row>
    <row r="179" spans="1:16" s="19" customFormat="1" ht="16.2" thickBot="1">
      <c r="A179" s="60" t="s">
        <v>673</v>
      </c>
      <c r="B179" s="60"/>
      <c r="C179" s="60"/>
      <c r="D179" s="60"/>
      <c r="E179" s="60"/>
      <c r="F179" s="230"/>
      <c r="G179" s="204"/>
      <c r="H179" s="62"/>
      <c r="I179" s="63"/>
      <c r="J179" s="230"/>
      <c r="K179" s="204"/>
      <c r="L179" s="290"/>
      <c r="M179" s="254"/>
      <c r="N179" s="325">
        <f>SUM(N49:N178)</f>
        <v>-24929.260246999966</v>
      </c>
      <c r="O179" s="62"/>
      <c r="P179" s="294"/>
    </row>
    <row r="180" spans="1:16" ht="11.25" customHeight="1" thickTop="1">
      <c r="A180" s="13"/>
      <c r="B180" s="13"/>
      <c r="C180" s="13"/>
      <c r="D180" s="33"/>
      <c r="E180" s="13"/>
      <c r="F180" s="225"/>
      <c r="G180" s="200"/>
      <c r="H180" s="33"/>
      <c r="I180" s="40"/>
      <c r="J180" s="225"/>
      <c r="K180" s="200"/>
      <c r="L180" s="289"/>
      <c r="M180" s="248"/>
      <c r="N180" s="108"/>
      <c r="O180" s="13"/>
    </row>
    <row r="182" spans="1:16" ht="11.25" customHeight="1">
      <c r="A182" s="13"/>
      <c r="B182" s="13"/>
      <c r="C182" s="13"/>
      <c r="D182" s="12"/>
      <c r="E182" s="13"/>
      <c r="F182" s="225"/>
      <c r="G182" s="200"/>
      <c r="H182" s="12"/>
      <c r="I182" s="40"/>
      <c r="J182" s="225"/>
      <c r="K182" s="200"/>
      <c r="L182" s="289"/>
      <c r="M182" s="248"/>
      <c r="N182" s="108"/>
      <c r="O182" s="13"/>
    </row>
  </sheetData>
  <sheetProtection password="9EDD" sheet="1" objects="1" scenarios="1"/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P123"/>
  <sheetViews>
    <sheetView workbookViewId="0">
      <selection activeCell="J38" sqref="J38"/>
    </sheetView>
  </sheetViews>
  <sheetFormatPr defaultColWidth="9.109375" defaultRowHeight="11.25" customHeight="1"/>
  <cols>
    <col min="1" max="1" width="26.33203125" style="1" customWidth="1"/>
    <col min="2" max="2" width="5.88671875" style="1" bestFit="1" customWidth="1"/>
    <col min="3" max="3" width="3.44140625" style="4" customWidth="1"/>
    <col min="4" max="4" width="10.88671875" style="1" bestFit="1" customWidth="1"/>
    <col min="5" max="5" width="7.5546875" style="1" customWidth="1"/>
    <col min="6" max="6" width="8.5546875" style="73" bestFit="1" customWidth="1"/>
    <col min="7" max="7" width="12" style="195" bestFit="1" customWidth="1"/>
    <col min="8" max="8" width="2.109375" style="1" customWidth="1"/>
    <col min="9" max="9" width="10.44140625" style="24" bestFit="1" customWidth="1"/>
    <col min="10" max="10" width="8.44140625" style="73" bestFit="1" customWidth="1"/>
    <col min="11" max="11" width="14.44140625" style="195" bestFit="1" customWidth="1"/>
    <col min="12" max="12" width="10.44140625" style="195" bestFit="1" customWidth="1"/>
    <col min="13" max="13" width="8.44140625" style="220" bestFit="1" customWidth="1"/>
    <col min="14" max="14" width="11.33203125" style="22" bestFit="1" customWidth="1"/>
    <col min="15" max="15" width="9.109375" style="1" customWidth="1"/>
    <col min="16" max="16" width="8.88671875" customWidth="1"/>
    <col min="17" max="16384" width="9.109375" style="1"/>
  </cols>
  <sheetData>
    <row r="2" spans="1:15" ht="18">
      <c r="A2" s="51" t="s">
        <v>888</v>
      </c>
    </row>
    <row r="3" spans="1:15" ht="9" customHeight="1">
      <c r="A3" s="51"/>
    </row>
    <row r="4" spans="1:15" s="10" customFormat="1" ht="18.600000000000001" thickBot="1">
      <c r="A4" s="52">
        <f>SUM(K6+K47)</f>
        <v>74673.752882499946</v>
      </c>
      <c r="C4" s="4"/>
      <c r="D4" s="8"/>
      <c r="F4" s="194"/>
      <c r="G4" s="276"/>
      <c r="I4" s="37"/>
      <c r="J4" s="80"/>
      <c r="K4" s="276"/>
      <c r="L4" s="276"/>
      <c r="M4" s="221"/>
      <c r="N4" s="160"/>
    </row>
    <row r="5" spans="1:15" s="14" customFormat="1" ht="16.2" thickTop="1">
      <c r="A5" s="8"/>
      <c r="B5" s="4"/>
      <c r="C5" s="4"/>
      <c r="D5" s="38"/>
      <c r="E5" s="4"/>
      <c r="F5" s="74"/>
      <c r="G5" s="197"/>
      <c r="H5" s="22"/>
      <c r="I5" s="5"/>
      <c r="J5" s="73"/>
      <c r="K5" s="195"/>
      <c r="L5" s="195"/>
      <c r="M5" s="222"/>
      <c r="N5" s="22"/>
      <c r="O5" s="81"/>
    </row>
    <row r="6" spans="1:15" s="19" customFormat="1" ht="18">
      <c r="A6" s="311"/>
      <c r="B6" s="312"/>
      <c r="C6" s="311"/>
      <c r="D6" s="312"/>
      <c r="E6" s="313" t="s">
        <v>30</v>
      </c>
      <c r="F6" s="326"/>
      <c r="G6" s="319"/>
      <c r="H6" s="312"/>
      <c r="I6" s="315"/>
      <c r="J6" s="327"/>
      <c r="K6" s="343">
        <f>SUM(N42)</f>
        <v>74244.647479499981</v>
      </c>
      <c r="L6" s="321"/>
      <c r="M6" s="318"/>
      <c r="N6" s="318"/>
      <c r="O6" s="312"/>
    </row>
    <row r="7" spans="1:15" s="2" customFormat="1" ht="13.8">
      <c r="B7" s="2" t="s">
        <v>674</v>
      </c>
      <c r="C7" s="2" t="s">
        <v>883</v>
      </c>
      <c r="D7" s="2" t="s">
        <v>17</v>
      </c>
      <c r="E7" s="2" t="s">
        <v>26</v>
      </c>
      <c r="F7" s="86" t="s">
        <v>19</v>
      </c>
      <c r="G7" s="196" t="s">
        <v>884</v>
      </c>
      <c r="I7" s="83" t="s">
        <v>896</v>
      </c>
      <c r="J7" s="86" t="s">
        <v>18</v>
      </c>
      <c r="K7" s="196" t="s">
        <v>681</v>
      </c>
      <c r="L7" s="196" t="s">
        <v>903</v>
      </c>
      <c r="M7" s="223" t="s">
        <v>27</v>
      </c>
      <c r="N7" s="161" t="s">
        <v>15</v>
      </c>
      <c r="O7" s="2" t="s">
        <v>4</v>
      </c>
    </row>
    <row r="8" spans="1:15" s="2" customFormat="1" ht="13.8">
      <c r="B8" s="2" t="s">
        <v>0</v>
      </c>
      <c r="D8" s="2" t="s">
        <v>25</v>
      </c>
      <c r="E8" s="2" t="s">
        <v>21</v>
      </c>
      <c r="F8" s="86" t="s">
        <v>694</v>
      </c>
      <c r="G8" s="196" t="s">
        <v>385</v>
      </c>
      <c r="I8" s="83" t="s">
        <v>897</v>
      </c>
      <c r="J8" s="86" t="s">
        <v>694</v>
      </c>
      <c r="K8" s="196" t="s">
        <v>902</v>
      </c>
      <c r="L8" s="196" t="s">
        <v>385</v>
      </c>
      <c r="M8" s="223" t="s">
        <v>695</v>
      </c>
      <c r="N8" s="161" t="s">
        <v>382</v>
      </c>
      <c r="O8" s="2" t="s">
        <v>24</v>
      </c>
    </row>
    <row r="9" spans="1:15" s="4" customFormat="1" ht="10.199999999999999">
      <c r="F9" s="85"/>
      <c r="G9" s="197"/>
      <c r="I9" s="372"/>
      <c r="J9" s="85"/>
      <c r="K9" s="197"/>
      <c r="L9" s="197"/>
      <c r="M9" s="222"/>
      <c r="N9" s="162"/>
    </row>
    <row r="10" spans="1:15" s="21" customFormat="1" ht="15.6">
      <c r="A10" s="4" t="s">
        <v>81</v>
      </c>
      <c r="B10" s="102" t="s">
        <v>33</v>
      </c>
      <c r="C10" s="117" t="s">
        <v>54</v>
      </c>
      <c r="D10" s="103">
        <v>36892</v>
      </c>
      <c r="E10" s="102">
        <v>1</v>
      </c>
      <c r="F10" s="224">
        <v>1</v>
      </c>
      <c r="G10" s="277">
        <f>SUM(E10*F10)/100</f>
        <v>0.01</v>
      </c>
      <c r="I10" s="366"/>
      <c r="J10" s="224">
        <v>1</v>
      </c>
      <c r="K10" s="279">
        <f>SUM(E10*J10)/100</f>
        <v>0.01</v>
      </c>
      <c r="L10" s="279">
        <f>SUM(K10-G10)</f>
        <v>0</v>
      </c>
      <c r="M10" s="224">
        <v>1</v>
      </c>
      <c r="N10" s="163">
        <f>SUM(K10-G10)*M10</f>
        <v>0</v>
      </c>
      <c r="O10" s="126"/>
    </row>
    <row r="11" spans="1:15" s="130" customFormat="1" ht="15.6">
      <c r="A11" s="41" t="s">
        <v>80</v>
      </c>
      <c r="B11" s="118" t="s">
        <v>33</v>
      </c>
      <c r="C11" s="119" t="s">
        <v>79</v>
      </c>
      <c r="D11" s="120">
        <v>36893</v>
      </c>
      <c r="E11" s="118">
        <v>1</v>
      </c>
      <c r="F11" s="238">
        <v>1</v>
      </c>
      <c r="G11" s="278">
        <f>SUM(E11*F11)/100</f>
        <v>0.01</v>
      </c>
      <c r="I11" s="366"/>
      <c r="J11" s="238">
        <v>1</v>
      </c>
      <c r="K11" s="267">
        <f>SUM(E11*J11)/100</f>
        <v>0.01</v>
      </c>
      <c r="L11" s="267">
        <f>SUM(G11-K11)</f>
        <v>0</v>
      </c>
      <c r="M11" s="238">
        <v>1</v>
      </c>
      <c r="N11" s="164">
        <f>SUM(G11-K11)*M11</f>
        <v>0</v>
      </c>
      <c r="O11" s="131"/>
    </row>
    <row r="12" spans="1:15" s="130" customFormat="1" ht="15.6">
      <c r="A12" s="41"/>
      <c r="B12" s="118"/>
      <c r="C12" s="119"/>
      <c r="D12" s="103"/>
      <c r="E12" s="102"/>
      <c r="F12" s="111"/>
      <c r="G12" s="277"/>
      <c r="H12" s="21"/>
      <c r="I12" s="366"/>
      <c r="J12" s="111"/>
      <c r="K12" s="279"/>
      <c r="L12" s="279"/>
      <c r="M12" s="224"/>
      <c r="N12" s="164"/>
      <c r="O12" s="131"/>
    </row>
    <row r="13" spans="1:15" s="177" customFormat="1" ht="13.8">
      <c r="A13" s="232" t="s">
        <v>808</v>
      </c>
      <c r="B13" s="232" t="s">
        <v>809</v>
      </c>
      <c r="C13" s="117" t="s">
        <v>54</v>
      </c>
      <c r="D13" s="216">
        <v>41152</v>
      </c>
      <c r="E13" s="232">
        <v>1971</v>
      </c>
      <c r="F13" s="233">
        <v>910</v>
      </c>
      <c r="G13" s="277">
        <f>SUM(E13*F13)/100</f>
        <v>17936.099999999999</v>
      </c>
      <c r="H13" s="175"/>
      <c r="I13" s="366">
        <v>958.3</v>
      </c>
      <c r="J13" s="234">
        <v>1044</v>
      </c>
      <c r="K13" s="279">
        <f>SUM(E13*J13)/100</f>
        <v>20577.240000000002</v>
      </c>
      <c r="L13" s="279">
        <f>SUM(K13-G13)</f>
        <v>2641.1400000000031</v>
      </c>
      <c r="M13" s="224">
        <v>1.52</v>
      </c>
      <c r="N13" s="163">
        <f>SUM(K13-G13)*M13</f>
        <v>4014.5328000000045</v>
      </c>
      <c r="O13" s="176"/>
    </row>
    <row r="14" spans="1:15" s="177" customFormat="1" ht="13.8">
      <c r="A14" s="232" t="s">
        <v>700</v>
      </c>
      <c r="B14" s="232" t="s">
        <v>701</v>
      </c>
      <c r="C14" s="117" t="s">
        <v>54</v>
      </c>
      <c r="D14" s="216">
        <v>41159</v>
      </c>
      <c r="E14" s="232">
        <v>763</v>
      </c>
      <c r="F14" s="233">
        <v>1883</v>
      </c>
      <c r="G14" s="277">
        <f t="shared" ref="G14:G37" si="0">SUM(E14*F14)/100</f>
        <v>14367.29</v>
      </c>
      <c r="H14" s="175"/>
      <c r="I14" s="366">
        <v>2091</v>
      </c>
      <c r="J14" s="234">
        <v>2214</v>
      </c>
      <c r="K14" s="279">
        <f t="shared" ref="K14:K37" si="1">SUM(E14*J14)/100</f>
        <v>16892.82</v>
      </c>
      <c r="L14" s="279">
        <f t="shared" ref="L14:L37" si="2">SUM(K14-G14)</f>
        <v>2525.5299999999988</v>
      </c>
      <c r="M14" s="224">
        <v>1.54</v>
      </c>
      <c r="N14" s="163">
        <f t="shared" ref="N14:N37" si="3">SUM(K14-G14)*M14</f>
        <v>3889.3161999999984</v>
      </c>
      <c r="O14" s="176"/>
    </row>
    <row r="15" spans="1:15" s="177" customFormat="1" ht="13.8">
      <c r="A15" s="232" t="s">
        <v>810</v>
      </c>
      <c r="B15" s="232" t="s">
        <v>811</v>
      </c>
      <c r="C15" s="117" t="s">
        <v>54</v>
      </c>
      <c r="D15" s="216">
        <v>41159</v>
      </c>
      <c r="E15" s="232">
        <v>3413</v>
      </c>
      <c r="F15" s="233">
        <v>330.4</v>
      </c>
      <c r="G15" s="277">
        <f t="shared" si="0"/>
        <v>11276.552</v>
      </c>
      <c r="H15" s="175"/>
      <c r="I15" s="366">
        <v>407.7</v>
      </c>
      <c r="J15" s="234">
        <v>455</v>
      </c>
      <c r="K15" s="279">
        <f t="shared" si="1"/>
        <v>15529.15</v>
      </c>
      <c r="L15" s="279">
        <f t="shared" si="2"/>
        <v>4252.598</v>
      </c>
      <c r="M15" s="224">
        <v>1.54</v>
      </c>
      <c r="N15" s="163">
        <f t="shared" si="3"/>
        <v>6549.0009200000004</v>
      </c>
      <c r="O15" s="176"/>
    </row>
    <row r="16" spans="1:15" s="177" customFormat="1" ht="13.8">
      <c r="A16" s="232" t="s">
        <v>812</v>
      </c>
      <c r="B16" s="232" t="s">
        <v>813</v>
      </c>
      <c r="C16" s="117" t="s">
        <v>54</v>
      </c>
      <c r="D16" s="216">
        <v>41159</v>
      </c>
      <c r="E16" s="232">
        <v>15620</v>
      </c>
      <c r="F16" s="233">
        <v>115.45</v>
      </c>
      <c r="G16" s="277">
        <f t="shared" si="0"/>
        <v>18033.29</v>
      </c>
      <c r="H16" s="175"/>
      <c r="I16" s="366">
        <v>124.5</v>
      </c>
      <c r="J16" s="234">
        <v>133.4</v>
      </c>
      <c r="K16" s="279">
        <f t="shared" si="1"/>
        <v>20837.080000000002</v>
      </c>
      <c r="L16" s="279">
        <f t="shared" si="2"/>
        <v>2803.7900000000009</v>
      </c>
      <c r="M16" s="224">
        <v>1.54</v>
      </c>
      <c r="N16" s="163">
        <f t="shared" si="3"/>
        <v>4317.8366000000015</v>
      </c>
      <c r="O16" s="176"/>
    </row>
    <row r="17" spans="1:15" s="177" customFormat="1" ht="13.8">
      <c r="A17" s="232" t="s">
        <v>814</v>
      </c>
      <c r="B17" s="232" t="s">
        <v>815</v>
      </c>
      <c r="C17" s="117" t="s">
        <v>54</v>
      </c>
      <c r="D17" s="216">
        <v>41159</v>
      </c>
      <c r="E17" s="232">
        <v>527</v>
      </c>
      <c r="F17" s="233">
        <v>3676</v>
      </c>
      <c r="G17" s="277">
        <f t="shared" si="0"/>
        <v>19372.52</v>
      </c>
      <c r="H17" s="175"/>
      <c r="I17" s="366">
        <v>4094</v>
      </c>
      <c r="J17" s="234">
        <v>4228</v>
      </c>
      <c r="K17" s="279">
        <f t="shared" si="1"/>
        <v>22281.56</v>
      </c>
      <c r="L17" s="279">
        <f t="shared" si="2"/>
        <v>2909.0400000000009</v>
      </c>
      <c r="M17" s="224">
        <v>1.54</v>
      </c>
      <c r="N17" s="163">
        <f t="shared" si="3"/>
        <v>4479.9216000000015</v>
      </c>
      <c r="O17" s="176"/>
    </row>
    <row r="18" spans="1:15" s="177" customFormat="1" ht="13.8">
      <c r="A18" s="232" t="s">
        <v>816</v>
      </c>
      <c r="B18" s="232" t="s">
        <v>817</v>
      </c>
      <c r="C18" s="117" t="s">
        <v>54</v>
      </c>
      <c r="D18" s="216">
        <v>41165</v>
      </c>
      <c r="E18" s="232">
        <v>1615</v>
      </c>
      <c r="F18" s="233">
        <v>1190.1500000000001</v>
      </c>
      <c r="G18" s="277">
        <f t="shared" si="0"/>
        <v>19220.922500000001</v>
      </c>
      <c r="H18" s="175"/>
      <c r="I18" s="366">
        <v>4357</v>
      </c>
      <c r="J18" s="234">
        <v>1425</v>
      </c>
      <c r="K18" s="279">
        <f t="shared" si="1"/>
        <v>23013.75</v>
      </c>
      <c r="L18" s="279">
        <f t="shared" si="2"/>
        <v>3792.8274999999994</v>
      </c>
      <c r="M18" s="224">
        <v>1.54</v>
      </c>
      <c r="N18" s="163">
        <f t="shared" si="3"/>
        <v>5840.9543499999991</v>
      </c>
      <c r="O18" s="176"/>
    </row>
    <row r="19" spans="1:15" s="177" customFormat="1" ht="13.8">
      <c r="A19" s="232" t="s">
        <v>818</v>
      </c>
      <c r="B19" s="232" t="s">
        <v>819</v>
      </c>
      <c r="C19" s="117" t="s">
        <v>54</v>
      </c>
      <c r="D19" s="216">
        <v>41165</v>
      </c>
      <c r="E19" s="232">
        <v>32554</v>
      </c>
      <c r="F19" s="233">
        <v>98.25</v>
      </c>
      <c r="G19" s="277">
        <f t="shared" si="0"/>
        <v>31984.305</v>
      </c>
      <c r="H19" s="175"/>
      <c r="I19" s="366">
        <v>107.8</v>
      </c>
      <c r="J19" s="234">
        <v>114</v>
      </c>
      <c r="K19" s="279">
        <f t="shared" si="1"/>
        <v>37111.56</v>
      </c>
      <c r="L19" s="279">
        <f t="shared" si="2"/>
        <v>5127.2549999999974</v>
      </c>
      <c r="M19" s="224">
        <v>1.54</v>
      </c>
      <c r="N19" s="163">
        <f t="shared" si="3"/>
        <v>7895.9726999999957</v>
      </c>
      <c r="O19" s="176"/>
    </row>
    <row r="20" spans="1:15" s="177" customFormat="1" ht="13.8">
      <c r="A20" s="232" t="s">
        <v>712</v>
      </c>
      <c r="B20" s="232" t="s">
        <v>713</v>
      </c>
      <c r="C20" s="117" t="s">
        <v>54</v>
      </c>
      <c r="D20" s="216">
        <v>41180</v>
      </c>
      <c r="E20" s="232">
        <v>26747</v>
      </c>
      <c r="F20" s="233">
        <v>138</v>
      </c>
      <c r="G20" s="277">
        <f t="shared" si="0"/>
        <v>36910.86</v>
      </c>
      <c r="H20" s="175"/>
      <c r="I20" s="366">
        <v>142.6</v>
      </c>
      <c r="J20" s="234">
        <v>145.6</v>
      </c>
      <c r="K20" s="279">
        <f t="shared" si="1"/>
        <v>38943.631999999998</v>
      </c>
      <c r="L20" s="279">
        <f t="shared" si="2"/>
        <v>2032.7719999999972</v>
      </c>
      <c r="M20" s="224">
        <v>1.56</v>
      </c>
      <c r="N20" s="163">
        <f t="shared" si="3"/>
        <v>3171.1243199999958</v>
      </c>
      <c r="O20" s="176"/>
    </row>
    <row r="21" spans="1:15" s="177" customFormat="1" ht="13.8">
      <c r="A21" s="232" t="s">
        <v>820</v>
      </c>
      <c r="B21" s="232" t="s">
        <v>821</v>
      </c>
      <c r="C21" s="106" t="s">
        <v>54</v>
      </c>
      <c r="D21" s="216">
        <v>41187</v>
      </c>
      <c r="E21" s="232">
        <v>1214</v>
      </c>
      <c r="F21" s="233">
        <v>1776</v>
      </c>
      <c r="G21" s="277">
        <f t="shared" si="0"/>
        <v>21560.639999999999</v>
      </c>
      <c r="H21" s="175"/>
      <c r="I21" s="366">
        <v>2120</v>
      </c>
      <c r="J21" s="234">
        <v>2164</v>
      </c>
      <c r="K21" s="279">
        <f t="shared" si="1"/>
        <v>26270.959999999999</v>
      </c>
      <c r="L21" s="279">
        <f t="shared" si="2"/>
        <v>4710.32</v>
      </c>
      <c r="M21" s="224">
        <v>1.57</v>
      </c>
      <c r="N21" s="163">
        <f t="shared" si="3"/>
        <v>7395.2024000000001</v>
      </c>
      <c r="O21" s="176"/>
    </row>
    <row r="22" spans="1:15" s="177" customFormat="1" ht="13.8">
      <c r="A22" s="232" t="s">
        <v>822</v>
      </c>
      <c r="B22" s="232" t="s">
        <v>823</v>
      </c>
      <c r="C22" s="106" t="s">
        <v>54</v>
      </c>
      <c r="D22" s="216">
        <v>41187</v>
      </c>
      <c r="E22" s="232">
        <v>4104</v>
      </c>
      <c r="F22" s="233">
        <v>556.19000000000005</v>
      </c>
      <c r="G22" s="277">
        <f t="shared" si="0"/>
        <v>22826.037600000003</v>
      </c>
      <c r="H22" s="175"/>
      <c r="I22" s="366">
        <v>628.6</v>
      </c>
      <c r="J22" s="234">
        <v>653.5</v>
      </c>
      <c r="K22" s="279">
        <f t="shared" si="1"/>
        <v>26819.64</v>
      </c>
      <c r="L22" s="279">
        <f t="shared" si="2"/>
        <v>3993.6023999999961</v>
      </c>
      <c r="M22" s="224">
        <v>1.57</v>
      </c>
      <c r="N22" s="163">
        <f t="shared" si="3"/>
        <v>6269.9557679999944</v>
      </c>
      <c r="O22" s="176"/>
    </row>
    <row r="23" spans="1:15" s="177" customFormat="1" ht="13.8">
      <c r="A23" s="232" t="s">
        <v>824</v>
      </c>
      <c r="B23" s="232" t="s">
        <v>825</v>
      </c>
      <c r="C23" s="106" t="s">
        <v>54</v>
      </c>
      <c r="D23" s="216">
        <v>41250</v>
      </c>
      <c r="E23" s="232">
        <v>8962</v>
      </c>
      <c r="F23" s="233">
        <v>257.5</v>
      </c>
      <c r="G23" s="277">
        <f t="shared" si="0"/>
        <v>23077.15</v>
      </c>
      <c r="H23" s="175"/>
      <c r="I23" s="366">
        <v>273.3</v>
      </c>
      <c r="J23" s="234">
        <v>280.3</v>
      </c>
      <c r="K23" s="279">
        <f t="shared" si="1"/>
        <v>25120.486000000001</v>
      </c>
      <c r="L23" s="279">
        <f t="shared" si="2"/>
        <v>2043.3359999999993</v>
      </c>
      <c r="M23" s="224">
        <v>1.54</v>
      </c>
      <c r="N23" s="163">
        <f t="shared" si="3"/>
        <v>3146.737439999999</v>
      </c>
      <c r="O23" s="176"/>
    </row>
    <row r="24" spans="1:15" s="177" customFormat="1" ht="13.8">
      <c r="A24" s="232" t="s">
        <v>826</v>
      </c>
      <c r="B24" s="232" t="s">
        <v>827</v>
      </c>
      <c r="C24" s="106" t="s">
        <v>54</v>
      </c>
      <c r="D24" s="216">
        <v>41250</v>
      </c>
      <c r="E24" s="232">
        <v>872</v>
      </c>
      <c r="F24" s="233">
        <v>1626</v>
      </c>
      <c r="G24" s="277">
        <f t="shared" si="0"/>
        <v>14178.72</v>
      </c>
      <c r="H24" s="175"/>
      <c r="I24" s="366">
        <v>1784</v>
      </c>
      <c r="J24" s="234">
        <v>1974</v>
      </c>
      <c r="K24" s="279">
        <f t="shared" si="1"/>
        <v>17213.28</v>
      </c>
      <c r="L24" s="279">
        <f t="shared" si="2"/>
        <v>3034.5599999999995</v>
      </c>
      <c r="M24" s="224">
        <v>1.54</v>
      </c>
      <c r="N24" s="163">
        <f t="shared" si="3"/>
        <v>4673.2223999999997</v>
      </c>
      <c r="O24" s="176"/>
    </row>
    <row r="25" spans="1:15" s="177" customFormat="1" ht="13.8">
      <c r="A25" s="232" t="s">
        <v>727</v>
      </c>
      <c r="B25" s="232" t="s">
        <v>728</v>
      </c>
      <c r="C25" s="117" t="s">
        <v>54</v>
      </c>
      <c r="D25" s="216">
        <v>41264</v>
      </c>
      <c r="E25" s="232">
        <v>8040</v>
      </c>
      <c r="F25" s="233">
        <v>382.9</v>
      </c>
      <c r="G25" s="277">
        <f t="shared" si="0"/>
        <v>30785.16</v>
      </c>
      <c r="H25" s="175"/>
      <c r="I25" s="366">
        <v>380.4</v>
      </c>
      <c r="J25" s="234">
        <v>406.2</v>
      </c>
      <c r="K25" s="279">
        <f t="shared" si="1"/>
        <v>32658.48</v>
      </c>
      <c r="L25" s="279">
        <f t="shared" si="2"/>
        <v>1873.3199999999997</v>
      </c>
      <c r="M25" s="224">
        <v>1.54</v>
      </c>
      <c r="N25" s="163">
        <f t="shared" si="3"/>
        <v>2884.9127999999996</v>
      </c>
      <c r="O25" s="176"/>
    </row>
    <row r="26" spans="1:15" s="177" customFormat="1" ht="13.8">
      <c r="A26" s="232" t="s">
        <v>828</v>
      </c>
      <c r="B26" s="232" t="s">
        <v>829</v>
      </c>
      <c r="C26" s="117" t="s">
        <v>54</v>
      </c>
      <c r="D26" s="216">
        <v>41264</v>
      </c>
      <c r="E26" s="232">
        <v>3214</v>
      </c>
      <c r="F26" s="233">
        <v>564.51</v>
      </c>
      <c r="G26" s="277">
        <f t="shared" si="0"/>
        <v>18143.3514</v>
      </c>
      <c r="H26" s="175"/>
      <c r="I26" s="366">
        <v>545.63</v>
      </c>
      <c r="J26" s="234">
        <v>563.29999999999995</v>
      </c>
      <c r="K26" s="279">
        <f t="shared" si="1"/>
        <v>18104.462</v>
      </c>
      <c r="L26" s="279">
        <f t="shared" si="2"/>
        <v>-38.889400000000023</v>
      </c>
      <c r="M26" s="224">
        <v>1.54</v>
      </c>
      <c r="N26" s="163">
        <f t="shared" si="3"/>
        <v>-59.889676000000037</v>
      </c>
      <c r="O26" s="176"/>
    </row>
    <row r="27" spans="1:15" s="177" customFormat="1" ht="13.8">
      <c r="A27" s="232" t="s">
        <v>830</v>
      </c>
      <c r="B27" s="232" t="s">
        <v>831</v>
      </c>
      <c r="C27" s="117" t="s">
        <v>54</v>
      </c>
      <c r="D27" s="216">
        <v>41264</v>
      </c>
      <c r="E27" s="232">
        <v>21440</v>
      </c>
      <c r="F27" s="233">
        <v>48.79</v>
      </c>
      <c r="G27" s="277">
        <f t="shared" si="0"/>
        <v>10460.575999999999</v>
      </c>
      <c r="H27" s="175"/>
      <c r="I27" s="366">
        <v>49.23</v>
      </c>
      <c r="J27" s="234">
        <v>51.62</v>
      </c>
      <c r="K27" s="279">
        <f t="shared" si="1"/>
        <v>11067.328000000001</v>
      </c>
      <c r="L27" s="279">
        <f t="shared" si="2"/>
        <v>606.75200000000223</v>
      </c>
      <c r="M27" s="224">
        <v>1.54</v>
      </c>
      <c r="N27" s="163">
        <f t="shared" si="3"/>
        <v>934.39808000000346</v>
      </c>
      <c r="O27" s="176"/>
    </row>
    <row r="28" spans="1:15" s="177" customFormat="1" ht="13.8">
      <c r="A28" s="232" t="s">
        <v>832</v>
      </c>
      <c r="B28" s="232" t="s">
        <v>833</v>
      </c>
      <c r="C28" s="117" t="s">
        <v>54</v>
      </c>
      <c r="D28" s="216">
        <v>41264</v>
      </c>
      <c r="E28" s="232">
        <v>8040</v>
      </c>
      <c r="F28" s="233">
        <v>292</v>
      </c>
      <c r="G28" s="277">
        <f t="shared" si="0"/>
        <v>23476.799999999999</v>
      </c>
      <c r="H28" s="175"/>
      <c r="I28" s="366">
        <v>295.7</v>
      </c>
      <c r="J28" s="234">
        <v>307.5</v>
      </c>
      <c r="K28" s="279">
        <f t="shared" si="1"/>
        <v>24723</v>
      </c>
      <c r="L28" s="279">
        <f t="shared" si="2"/>
        <v>1246.2000000000007</v>
      </c>
      <c r="M28" s="224">
        <v>1.54</v>
      </c>
      <c r="N28" s="163">
        <f t="shared" si="3"/>
        <v>1919.1480000000013</v>
      </c>
      <c r="O28" s="176"/>
    </row>
    <row r="29" spans="1:15" s="177" customFormat="1" ht="13.8">
      <c r="A29" s="232" t="s">
        <v>834</v>
      </c>
      <c r="B29" s="232" t="s">
        <v>835</v>
      </c>
      <c r="C29" s="117" t="s">
        <v>54</v>
      </c>
      <c r="D29" s="216">
        <v>41278</v>
      </c>
      <c r="E29" s="232">
        <v>4661</v>
      </c>
      <c r="F29" s="233">
        <v>330.3</v>
      </c>
      <c r="G29" s="277">
        <f t="shared" si="0"/>
        <v>15395.283000000001</v>
      </c>
      <c r="H29" s="175"/>
      <c r="I29" s="366">
        <v>326.7</v>
      </c>
      <c r="J29" s="234">
        <v>342.1</v>
      </c>
      <c r="K29" s="279">
        <f t="shared" si="1"/>
        <v>15945.281000000001</v>
      </c>
      <c r="L29" s="279">
        <f t="shared" si="2"/>
        <v>549.99799999999959</v>
      </c>
      <c r="M29" s="224">
        <v>1.55</v>
      </c>
      <c r="N29" s="163">
        <f t="shared" si="3"/>
        <v>852.49689999999941</v>
      </c>
      <c r="O29" s="176"/>
    </row>
    <row r="30" spans="1:15" s="177" customFormat="1" ht="13.8">
      <c r="A30" s="232" t="s">
        <v>836</v>
      </c>
      <c r="B30" s="232" t="s">
        <v>837</v>
      </c>
      <c r="C30" s="117" t="s">
        <v>54</v>
      </c>
      <c r="D30" s="216">
        <v>41285</v>
      </c>
      <c r="E30" s="232">
        <v>2119</v>
      </c>
      <c r="F30" s="233">
        <v>790.4</v>
      </c>
      <c r="G30" s="277">
        <f t="shared" si="0"/>
        <v>16748.575999999997</v>
      </c>
      <c r="H30" s="175"/>
      <c r="I30" s="366">
        <v>765.4</v>
      </c>
      <c r="J30" s="234">
        <v>820</v>
      </c>
      <c r="K30" s="279">
        <f t="shared" si="1"/>
        <v>17375.8</v>
      </c>
      <c r="L30" s="279">
        <f t="shared" si="2"/>
        <v>627.22400000000198</v>
      </c>
      <c r="M30" s="224">
        <v>1.53</v>
      </c>
      <c r="N30" s="163">
        <f t="shared" si="3"/>
        <v>959.652720000003</v>
      </c>
      <c r="O30" s="176"/>
    </row>
    <row r="31" spans="1:15" s="177" customFormat="1" ht="13.8">
      <c r="A31" s="232" t="s">
        <v>838</v>
      </c>
      <c r="B31" s="232" t="s">
        <v>510</v>
      </c>
      <c r="C31" s="117" t="s">
        <v>54</v>
      </c>
      <c r="D31" s="216">
        <v>41285</v>
      </c>
      <c r="E31" s="232">
        <v>1865</v>
      </c>
      <c r="F31" s="233">
        <v>905</v>
      </c>
      <c r="G31" s="277">
        <f t="shared" si="0"/>
        <v>16878.25</v>
      </c>
      <c r="H31" s="175"/>
      <c r="I31" s="366">
        <v>918.8</v>
      </c>
      <c r="J31" s="234">
        <v>1006</v>
      </c>
      <c r="K31" s="279">
        <f t="shared" si="1"/>
        <v>18761.900000000001</v>
      </c>
      <c r="L31" s="279">
        <f t="shared" si="2"/>
        <v>1883.6500000000015</v>
      </c>
      <c r="M31" s="224">
        <v>1.53</v>
      </c>
      <c r="N31" s="163">
        <f t="shared" si="3"/>
        <v>2881.9845000000023</v>
      </c>
      <c r="O31" s="176"/>
    </row>
    <row r="32" spans="1:15" s="177" customFormat="1" ht="13.8">
      <c r="A32" s="232" t="s">
        <v>839</v>
      </c>
      <c r="B32" s="232" t="s">
        <v>840</v>
      </c>
      <c r="C32" s="117" t="s">
        <v>54</v>
      </c>
      <c r="D32" s="216">
        <v>41285</v>
      </c>
      <c r="E32" s="232">
        <v>5021</v>
      </c>
      <c r="F32" s="233">
        <v>535.5</v>
      </c>
      <c r="G32" s="277">
        <f t="shared" si="0"/>
        <v>26887.455000000002</v>
      </c>
      <c r="H32" s="175"/>
      <c r="I32" s="366">
        <v>528.84</v>
      </c>
      <c r="J32" s="234">
        <v>537.29999999999995</v>
      </c>
      <c r="K32" s="279">
        <f t="shared" si="1"/>
        <v>26977.832999999999</v>
      </c>
      <c r="L32" s="279">
        <f t="shared" si="2"/>
        <v>90.377999999996973</v>
      </c>
      <c r="M32" s="224">
        <v>1.53</v>
      </c>
      <c r="N32" s="163">
        <f t="shared" si="3"/>
        <v>138.27833999999538</v>
      </c>
      <c r="O32" s="176"/>
    </row>
    <row r="33" spans="1:15" s="177" customFormat="1" ht="13.8">
      <c r="A33" s="232" t="s">
        <v>841</v>
      </c>
      <c r="B33" s="232" t="s">
        <v>842</v>
      </c>
      <c r="C33" s="117" t="s">
        <v>54</v>
      </c>
      <c r="D33" s="216">
        <v>41292</v>
      </c>
      <c r="E33" s="232">
        <v>3245</v>
      </c>
      <c r="F33" s="233">
        <v>576.9</v>
      </c>
      <c r="G33" s="277">
        <f t="shared" si="0"/>
        <v>18720.404999999999</v>
      </c>
      <c r="H33" s="175"/>
      <c r="I33" s="366">
        <v>574.9</v>
      </c>
      <c r="J33" s="234">
        <v>596.6</v>
      </c>
      <c r="K33" s="279">
        <f t="shared" si="1"/>
        <v>19359.669999999998</v>
      </c>
      <c r="L33" s="279">
        <f t="shared" si="2"/>
        <v>639.26499999999942</v>
      </c>
      <c r="M33" s="224">
        <v>1.52</v>
      </c>
      <c r="N33" s="163">
        <f t="shared" si="3"/>
        <v>971.68279999999913</v>
      </c>
      <c r="O33" s="176"/>
    </row>
    <row r="34" spans="1:15" s="177" customFormat="1" ht="13.8">
      <c r="A34" s="232" t="s">
        <v>843</v>
      </c>
      <c r="B34" s="232" t="s">
        <v>844</v>
      </c>
      <c r="C34" s="117" t="s">
        <v>54</v>
      </c>
      <c r="D34" s="216">
        <v>41292</v>
      </c>
      <c r="E34" s="232">
        <v>3309</v>
      </c>
      <c r="F34" s="233">
        <v>700</v>
      </c>
      <c r="G34" s="277">
        <f t="shared" si="0"/>
        <v>23163</v>
      </c>
      <c r="H34" s="175"/>
      <c r="I34" s="366">
        <v>680</v>
      </c>
      <c r="J34" s="234">
        <v>721.5</v>
      </c>
      <c r="K34" s="279">
        <f t="shared" si="1"/>
        <v>23874.435000000001</v>
      </c>
      <c r="L34" s="279">
        <f t="shared" si="2"/>
        <v>711.43500000000131</v>
      </c>
      <c r="M34" s="224">
        <v>1.52</v>
      </c>
      <c r="N34" s="163">
        <f t="shared" si="3"/>
        <v>1081.3812000000021</v>
      </c>
      <c r="O34" s="176"/>
    </row>
    <row r="35" spans="1:15" s="177" customFormat="1" ht="13.8">
      <c r="A35" s="232" t="s">
        <v>845</v>
      </c>
      <c r="B35" s="232" t="s">
        <v>846</v>
      </c>
      <c r="C35" s="117" t="s">
        <v>54</v>
      </c>
      <c r="D35" s="216">
        <v>41299</v>
      </c>
      <c r="E35" s="232">
        <v>1319</v>
      </c>
      <c r="F35" s="233">
        <v>1228</v>
      </c>
      <c r="G35" s="277">
        <f t="shared" si="0"/>
        <v>16197.32</v>
      </c>
      <c r="H35" s="175"/>
      <c r="I35" s="366">
        <v>1178</v>
      </c>
      <c r="J35" s="234">
        <v>1230</v>
      </c>
      <c r="K35" s="279">
        <f t="shared" si="1"/>
        <v>16223.7</v>
      </c>
      <c r="L35" s="279">
        <f t="shared" si="2"/>
        <v>26.380000000001019</v>
      </c>
      <c r="M35" s="224">
        <v>1.5</v>
      </c>
      <c r="N35" s="163">
        <f t="shared" si="3"/>
        <v>39.570000000001528</v>
      </c>
      <c r="O35" s="176"/>
    </row>
    <row r="36" spans="1:15" s="21" customFormat="1" ht="15.6">
      <c r="A36" s="11" t="s">
        <v>751</v>
      </c>
      <c r="B36" s="102" t="s">
        <v>752</v>
      </c>
      <c r="C36" s="117" t="s">
        <v>54</v>
      </c>
      <c r="D36" s="103">
        <v>41302</v>
      </c>
      <c r="E36" s="102">
        <v>5235</v>
      </c>
      <c r="F36" s="224">
        <v>535.6</v>
      </c>
      <c r="G36" s="277">
        <f t="shared" si="0"/>
        <v>28038.66</v>
      </c>
      <c r="I36" s="366">
        <v>523.4</v>
      </c>
      <c r="J36" s="224">
        <v>534.29999999999995</v>
      </c>
      <c r="K36" s="279">
        <f t="shared" si="1"/>
        <v>27970.604999999996</v>
      </c>
      <c r="L36" s="279">
        <f t="shared" si="2"/>
        <v>-68.055000000003929</v>
      </c>
      <c r="M36" s="224">
        <v>1.5916999999999999</v>
      </c>
      <c r="N36" s="163">
        <f t="shared" si="3"/>
        <v>-108.32314350000625</v>
      </c>
      <c r="O36" s="126"/>
    </row>
    <row r="37" spans="1:15" s="21" customFormat="1" ht="15.6">
      <c r="A37" s="11" t="s">
        <v>935</v>
      </c>
      <c r="B37" s="102" t="s">
        <v>936</v>
      </c>
      <c r="C37" s="117" t="s">
        <v>54</v>
      </c>
      <c r="D37" s="103">
        <v>41302</v>
      </c>
      <c r="E37" s="102">
        <v>4422</v>
      </c>
      <c r="F37" s="224">
        <v>471.2</v>
      </c>
      <c r="G37" s="277">
        <f t="shared" si="0"/>
        <v>20836.464</v>
      </c>
      <c r="I37" s="366">
        <v>456.6</v>
      </c>
      <c r="J37" s="224">
        <v>472.7</v>
      </c>
      <c r="K37" s="279">
        <f t="shared" si="1"/>
        <v>20902.793999999998</v>
      </c>
      <c r="L37" s="279">
        <f t="shared" si="2"/>
        <v>66.329999999998108</v>
      </c>
      <c r="M37" s="224">
        <v>1.5916999999999999</v>
      </c>
      <c r="N37" s="163">
        <f t="shared" si="3"/>
        <v>105.57746099999699</v>
      </c>
      <c r="O37" s="126"/>
    </row>
    <row r="38" spans="1:15" s="177" customFormat="1" ht="13.8">
      <c r="A38" s="232"/>
      <c r="B38" s="232"/>
      <c r="C38" s="117"/>
      <c r="D38" s="216"/>
      <c r="E38" s="232"/>
      <c r="F38" s="233"/>
      <c r="G38" s="277"/>
      <c r="H38" s="175"/>
      <c r="I38" s="366"/>
      <c r="J38" s="234"/>
      <c r="K38" s="279"/>
      <c r="L38" s="279"/>
      <c r="M38" s="224"/>
      <c r="N38" s="163"/>
      <c r="O38" s="176"/>
    </row>
    <row r="39" spans="1:15" s="177" customFormat="1" ht="13.8">
      <c r="A39" s="232"/>
      <c r="B39" s="232"/>
      <c r="C39" s="117"/>
      <c r="D39" s="216"/>
      <c r="E39" s="232"/>
      <c r="F39" s="233"/>
      <c r="G39" s="277"/>
      <c r="H39" s="175"/>
      <c r="I39" s="366"/>
      <c r="J39" s="234"/>
      <c r="K39" s="279"/>
      <c r="L39" s="279"/>
      <c r="M39" s="224"/>
      <c r="N39" s="163"/>
      <c r="O39" s="176"/>
    </row>
    <row r="40" spans="1:15" s="177" customFormat="1" ht="13.8">
      <c r="A40" s="25"/>
      <c r="B40" s="118"/>
      <c r="C40" s="119"/>
      <c r="D40" s="103"/>
      <c r="E40" s="102"/>
      <c r="F40" s="111"/>
      <c r="G40" s="277"/>
      <c r="H40" s="175"/>
      <c r="I40" s="366"/>
      <c r="J40" s="111"/>
      <c r="K40" s="279"/>
      <c r="L40" s="279"/>
      <c r="M40" s="224"/>
      <c r="N40" s="164"/>
      <c r="O40" s="176"/>
    </row>
    <row r="41" spans="1:15" ht="15" customHeight="1">
      <c r="A41" s="13"/>
      <c r="B41" s="13"/>
      <c r="C41" s="41"/>
      <c r="D41" s="33"/>
      <c r="E41" s="13"/>
      <c r="F41" s="75"/>
      <c r="G41" s="200"/>
      <c r="H41" s="33"/>
      <c r="I41" s="369"/>
      <c r="J41" s="75"/>
      <c r="M41" s="225"/>
      <c r="N41" s="108"/>
      <c r="O41" s="13"/>
    </row>
    <row r="42" spans="1:15" s="19" customFormat="1" ht="16.2" thickBot="1">
      <c r="A42" s="56" t="s">
        <v>32</v>
      </c>
      <c r="B42" s="56"/>
      <c r="C42" s="56"/>
      <c r="D42" s="56"/>
      <c r="E42" s="56"/>
      <c r="F42" s="76"/>
      <c r="G42" s="201"/>
      <c r="H42" s="58"/>
      <c r="I42" s="59"/>
      <c r="J42" s="76"/>
      <c r="K42" s="76"/>
      <c r="L42" s="201"/>
      <c r="M42" s="226"/>
      <c r="N42" s="356">
        <f>SUM(N13:N41)</f>
        <v>74244.647479499981</v>
      </c>
      <c r="O42" s="58"/>
    </row>
    <row r="43" spans="1:15" s="19" customFormat="1" ht="16.2" thickTop="1">
      <c r="A43" s="69"/>
      <c r="B43" s="69"/>
      <c r="C43" s="69"/>
      <c r="D43" s="69"/>
      <c r="E43" s="69"/>
      <c r="F43" s="77"/>
      <c r="G43" s="202"/>
      <c r="H43" s="71"/>
      <c r="I43" s="72"/>
      <c r="J43" s="77"/>
      <c r="K43" s="202"/>
      <c r="L43" s="202"/>
      <c r="M43" s="227"/>
      <c r="N43" s="166"/>
      <c r="O43" s="71"/>
    </row>
    <row r="44" spans="1:15" ht="11.25" customHeight="1">
      <c r="A44" s="64"/>
      <c r="B44" s="64"/>
      <c r="C44" s="125"/>
      <c r="D44" s="65"/>
      <c r="E44" s="64"/>
      <c r="F44" s="78"/>
      <c r="G44" s="203"/>
      <c r="H44" s="65"/>
      <c r="I44" s="67"/>
      <c r="J44" s="78"/>
      <c r="K44" s="203"/>
      <c r="L44" s="203"/>
      <c r="M44" s="228"/>
      <c r="N44" s="167"/>
      <c r="O44" s="64"/>
    </row>
    <row r="45" spans="1:15" ht="11.25" customHeight="1">
      <c r="A45" s="64"/>
      <c r="B45" s="64"/>
      <c r="C45" s="125"/>
      <c r="D45" s="64"/>
      <c r="E45" s="64"/>
      <c r="F45" s="78"/>
      <c r="G45" s="203"/>
      <c r="H45" s="64"/>
      <c r="I45" s="67"/>
      <c r="J45" s="78"/>
      <c r="K45" s="203"/>
      <c r="L45" s="203"/>
      <c r="M45" s="228"/>
      <c r="N45" s="167"/>
      <c r="O45" s="68"/>
    </row>
    <row r="46" spans="1:15" ht="11.25" customHeight="1">
      <c r="A46" s="13"/>
      <c r="B46" s="13"/>
      <c r="C46" s="41"/>
      <c r="D46" s="13"/>
      <c r="E46" s="13"/>
      <c r="F46" s="75"/>
      <c r="G46" s="200"/>
      <c r="H46" s="13"/>
      <c r="I46" s="40"/>
      <c r="J46" s="75"/>
      <c r="K46" s="200"/>
      <c r="L46" s="200"/>
      <c r="M46" s="225"/>
      <c r="N46" s="108"/>
      <c r="O46" s="29"/>
    </row>
    <row r="47" spans="1:15" s="35" customFormat="1" ht="18">
      <c r="A47" s="307"/>
      <c r="B47" s="308"/>
      <c r="C47" s="328"/>
      <c r="D47" s="308"/>
      <c r="E47" s="308" t="s">
        <v>31</v>
      </c>
      <c r="F47" s="329"/>
      <c r="G47" s="330"/>
      <c r="H47" s="308"/>
      <c r="I47" s="310"/>
      <c r="J47" s="329"/>
      <c r="K47" s="355">
        <f>SUM(N122)</f>
        <v>429.10540299996762</v>
      </c>
      <c r="L47" s="331"/>
      <c r="M47" s="332"/>
      <c r="N47" s="333"/>
      <c r="O47" s="308"/>
    </row>
    <row r="48" spans="1:15" s="2" customFormat="1" ht="13.8">
      <c r="B48" s="2" t="s">
        <v>674</v>
      </c>
      <c r="C48" s="2" t="s">
        <v>883</v>
      </c>
      <c r="D48" s="2" t="s">
        <v>17</v>
      </c>
      <c r="E48" s="2" t="s">
        <v>26</v>
      </c>
      <c r="F48" s="86" t="s">
        <v>19</v>
      </c>
      <c r="G48" s="196" t="s">
        <v>884</v>
      </c>
      <c r="I48" s="83" t="s">
        <v>29</v>
      </c>
      <c r="J48" s="86" t="s">
        <v>18</v>
      </c>
      <c r="K48" s="196" t="s">
        <v>681</v>
      </c>
      <c r="L48" s="196" t="s">
        <v>903</v>
      </c>
      <c r="M48" s="223" t="s">
        <v>27</v>
      </c>
      <c r="N48" s="161" t="s">
        <v>15</v>
      </c>
      <c r="O48" s="2" t="s">
        <v>4</v>
      </c>
    </row>
    <row r="49" spans="1:15" s="2" customFormat="1" ht="13.8">
      <c r="B49" s="2" t="s">
        <v>0</v>
      </c>
      <c r="D49" s="2" t="s">
        <v>25</v>
      </c>
      <c r="E49" s="2" t="s">
        <v>21</v>
      </c>
      <c r="F49" s="86" t="s">
        <v>694</v>
      </c>
      <c r="G49" s="196" t="s">
        <v>385</v>
      </c>
      <c r="I49" s="83" t="s">
        <v>7</v>
      </c>
      <c r="J49" s="86" t="s">
        <v>694</v>
      </c>
      <c r="K49" s="196" t="s">
        <v>902</v>
      </c>
      <c r="L49" s="196" t="s">
        <v>385</v>
      </c>
      <c r="M49" s="223" t="s">
        <v>695</v>
      </c>
      <c r="N49" s="161" t="s">
        <v>382</v>
      </c>
      <c r="O49" s="2" t="s">
        <v>24</v>
      </c>
    </row>
    <row r="50" spans="1:15" s="4" customFormat="1" ht="10.199999999999999">
      <c r="F50" s="85"/>
      <c r="G50" s="197"/>
      <c r="I50" s="38"/>
      <c r="J50" s="85"/>
      <c r="K50" s="197"/>
      <c r="L50" s="197"/>
      <c r="M50" s="222"/>
      <c r="N50" s="162"/>
    </row>
    <row r="51" spans="1:15" s="130" customFormat="1" ht="15.6">
      <c r="A51" s="41"/>
      <c r="B51" s="118"/>
      <c r="C51" s="119"/>
      <c r="D51" s="103"/>
      <c r="E51" s="102"/>
      <c r="F51" s="111"/>
      <c r="G51" s="277"/>
      <c r="H51" s="21"/>
      <c r="I51" s="105"/>
      <c r="J51" s="111"/>
      <c r="K51" s="279"/>
      <c r="L51" s="279"/>
      <c r="M51" s="224"/>
      <c r="N51" s="164"/>
      <c r="O51" s="131"/>
    </row>
    <row r="52" spans="1:15" s="177" customFormat="1" ht="13.8">
      <c r="A52" s="118" t="s">
        <v>696</v>
      </c>
      <c r="B52" s="118" t="s">
        <v>697</v>
      </c>
      <c r="C52" s="119" t="s">
        <v>79</v>
      </c>
      <c r="D52" s="235">
        <v>40830</v>
      </c>
      <c r="E52" s="236">
        <v>2403</v>
      </c>
      <c r="F52" s="237">
        <v>232.1</v>
      </c>
      <c r="G52" s="278">
        <f t="shared" ref="G52:G61" si="4">SUM(E52*F52)/100</f>
        <v>5577.3629999999994</v>
      </c>
      <c r="I52" s="235">
        <v>40837</v>
      </c>
      <c r="J52" s="239">
        <v>259.3</v>
      </c>
      <c r="K52" s="267">
        <f t="shared" ref="K52:K61" si="5">SUM(E52*J52)/100</f>
        <v>6230.9790000000003</v>
      </c>
      <c r="L52" s="267">
        <f>SUM(G52-K52)</f>
        <v>-653.61600000000089</v>
      </c>
      <c r="M52" s="238">
        <v>1.56</v>
      </c>
      <c r="N52" s="164">
        <f>SUM(G52-K52)*M52</f>
        <v>-1019.6409600000014</v>
      </c>
      <c r="O52" s="176"/>
    </row>
    <row r="53" spans="1:15" s="177" customFormat="1" ht="13.8">
      <c r="A53" s="118" t="s">
        <v>698</v>
      </c>
      <c r="B53" s="118" t="s">
        <v>699</v>
      </c>
      <c r="C53" s="119" t="s">
        <v>79</v>
      </c>
      <c r="D53" s="235">
        <v>40830</v>
      </c>
      <c r="E53" s="236">
        <v>1815</v>
      </c>
      <c r="F53" s="237">
        <v>318</v>
      </c>
      <c r="G53" s="278">
        <f t="shared" si="4"/>
        <v>5771.7</v>
      </c>
      <c r="I53" s="235">
        <v>40837</v>
      </c>
      <c r="J53" s="239">
        <v>354</v>
      </c>
      <c r="K53" s="267">
        <f t="shared" si="5"/>
        <v>6425.1</v>
      </c>
      <c r="L53" s="267">
        <f>SUM(G53-K53)</f>
        <v>-653.40000000000055</v>
      </c>
      <c r="M53" s="238">
        <v>1.56</v>
      </c>
      <c r="N53" s="164">
        <f>SUM(G53-K53)*M53</f>
        <v>-1019.3040000000009</v>
      </c>
      <c r="O53" s="176"/>
    </row>
    <row r="54" spans="1:15" s="177" customFormat="1" ht="13.8">
      <c r="A54" s="118" t="s">
        <v>700</v>
      </c>
      <c r="B54" s="118" t="s">
        <v>701</v>
      </c>
      <c r="C54" s="119" t="s">
        <v>79</v>
      </c>
      <c r="D54" s="235">
        <v>40830</v>
      </c>
      <c r="E54" s="236">
        <v>553</v>
      </c>
      <c r="F54" s="237">
        <v>1329</v>
      </c>
      <c r="G54" s="278">
        <f t="shared" si="4"/>
        <v>7349.37</v>
      </c>
      <c r="I54" s="235">
        <v>40844</v>
      </c>
      <c r="J54" s="239">
        <v>1447</v>
      </c>
      <c r="K54" s="267">
        <f t="shared" si="5"/>
        <v>8001.91</v>
      </c>
      <c r="L54" s="267">
        <f>SUM(G54-K54)</f>
        <v>-652.54</v>
      </c>
      <c r="M54" s="238">
        <v>1.56</v>
      </c>
      <c r="N54" s="164">
        <f>SUM(G54-K54)*M54</f>
        <v>-1017.9624</v>
      </c>
      <c r="O54" s="176"/>
    </row>
    <row r="55" spans="1:15" s="177" customFormat="1" ht="13.8">
      <c r="A55" s="118" t="s">
        <v>702</v>
      </c>
      <c r="B55" s="118" t="s">
        <v>703</v>
      </c>
      <c r="C55" s="119" t="s">
        <v>79</v>
      </c>
      <c r="D55" s="235">
        <v>40830</v>
      </c>
      <c r="E55" s="236">
        <v>1219</v>
      </c>
      <c r="F55" s="237">
        <v>295.89999999999998</v>
      </c>
      <c r="G55" s="278">
        <f t="shared" si="4"/>
        <v>3607.0209999999997</v>
      </c>
      <c r="I55" s="235">
        <v>40851</v>
      </c>
      <c r="J55" s="239">
        <v>349.5</v>
      </c>
      <c r="K55" s="267">
        <f t="shared" si="5"/>
        <v>4260.4049999999997</v>
      </c>
      <c r="L55" s="267">
        <f>SUM(G55-K55)</f>
        <v>-653.38400000000001</v>
      </c>
      <c r="M55" s="238">
        <v>1.56</v>
      </c>
      <c r="N55" s="164">
        <f>SUM(G55-K55)*M55</f>
        <v>-1019.27904</v>
      </c>
      <c r="O55" s="176"/>
    </row>
    <row r="56" spans="1:15" s="177" customFormat="1" ht="13.8">
      <c r="A56" s="102" t="s">
        <v>704</v>
      </c>
      <c r="B56" s="102" t="s">
        <v>705</v>
      </c>
      <c r="C56" s="106" t="s">
        <v>54</v>
      </c>
      <c r="D56" s="216">
        <v>40851</v>
      </c>
      <c r="E56" s="232">
        <v>1903</v>
      </c>
      <c r="F56" s="233">
        <v>506.7</v>
      </c>
      <c r="G56" s="277">
        <f t="shared" si="4"/>
        <v>9642.5010000000002</v>
      </c>
      <c r="H56" s="175"/>
      <c r="I56" s="216">
        <v>40872</v>
      </c>
      <c r="J56" s="234">
        <v>472.7</v>
      </c>
      <c r="K56" s="279">
        <f t="shared" si="5"/>
        <v>8995.4809999999998</v>
      </c>
      <c r="L56" s="279">
        <f>SUM(K56-G56)</f>
        <v>-647.02000000000044</v>
      </c>
      <c r="M56" s="224">
        <v>1.53</v>
      </c>
      <c r="N56" s="163">
        <f>SUM(K56-G56)*M56</f>
        <v>-989.9406000000007</v>
      </c>
      <c r="O56" s="176"/>
    </row>
    <row r="57" spans="1:15" s="177" customFormat="1" ht="13.8">
      <c r="A57" s="102" t="s">
        <v>706</v>
      </c>
      <c r="B57" s="102" t="s">
        <v>707</v>
      </c>
      <c r="C57" s="106" t="s">
        <v>54</v>
      </c>
      <c r="D57" s="216">
        <v>40844</v>
      </c>
      <c r="E57" s="232">
        <v>2141</v>
      </c>
      <c r="F57" s="233">
        <v>629</v>
      </c>
      <c r="G57" s="277">
        <f t="shared" si="4"/>
        <v>13466.89</v>
      </c>
      <c r="H57" s="175"/>
      <c r="I57" s="216">
        <v>40879</v>
      </c>
      <c r="J57" s="234">
        <v>645.1</v>
      </c>
      <c r="K57" s="279">
        <f t="shared" si="5"/>
        <v>13811.591</v>
      </c>
      <c r="L57" s="279">
        <f>SUM(K57-G57)</f>
        <v>344.70100000000093</v>
      </c>
      <c r="M57" s="224">
        <v>1.52</v>
      </c>
      <c r="N57" s="163">
        <f>SUM(K57-G57)*M57</f>
        <v>523.94552000000147</v>
      </c>
      <c r="O57" s="176"/>
    </row>
    <row r="58" spans="1:15" s="177" customFormat="1" ht="13.8">
      <c r="A58" s="102" t="s">
        <v>708</v>
      </c>
      <c r="B58" s="102" t="s">
        <v>709</v>
      </c>
      <c r="C58" s="106" t="s">
        <v>54</v>
      </c>
      <c r="D58" s="216">
        <v>40872</v>
      </c>
      <c r="E58" s="232">
        <v>3346</v>
      </c>
      <c r="F58" s="233">
        <v>299.39999999999998</v>
      </c>
      <c r="G58" s="277">
        <f t="shared" si="4"/>
        <v>10017.923999999999</v>
      </c>
      <c r="H58" s="175"/>
      <c r="I58" s="216">
        <v>40879</v>
      </c>
      <c r="J58" s="234">
        <v>280.60000000000002</v>
      </c>
      <c r="K58" s="279">
        <f t="shared" si="5"/>
        <v>9388.8760000000002</v>
      </c>
      <c r="L58" s="279">
        <f>SUM(K58-G58)</f>
        <v>-629.04799999999886</v>
      </c>
      <c r="M58" s="224">
        <v>1.59</v>
      </c>
      <c r="N58" s="163">
        <f>SUM(K58-G58)*M58</f>
        <v>-1000.1863199999982</v>
      </c>
      <c r="O58" s="176"/>
    </row>
    <row r="59" spans="1:15" s="177" customFormat="1" ht="13.8">
      <c r="A59" s="118" t="s">
        <v>710</v>
      </c>
      <c r="B59" s="118" t="s">
        <v>711</v>
      </c>
      <c r="C59" s="119" t="s">
        <v>79</v>
      </c>
      <c r="D59" s="235">
        <v>40879</v>
      </c>
      <c r="E59" s="236">
        <v>3359</v>
      </c>
      <c r="F59" s="237">
        <v>343.2</v>
      </c>
      <c r="G59" s="278">
        <f t="shared" si="4"/>
        <v>11528.088</v>
      </c>
      <c r="I59" s="235">
        <v>40886</v>
      </c>
      <c r="J59" s="239">
        <v>360.13</v>
      </c>
      <c r="K59" s="267">
        <f t="shared" si="5"/>
        <v>12096.7667</v>
      </c>
      <c r="L59" s="267">
        <f>SUM(G59-K59)</f>
        <v>-568.67870000000039</v>
      </c>
      <c r="M59" s="238">
        <v>1.55</v>
      </c>
      <c r="N59" s="164">
        <f>SUM(G59-K59)*M59</f>
        <v>-881.4519850000006</v>
      </c>
      <c r="O59" s="176"/>
    </row>
    <row r="60" spans="1:15" s="177" customFormat="1" ht="13.8">
      <c r="A60" s="118" t="s">
        <v>712</v>
      </c>
      <c r="B60" s="118" t="s">
        <v>713</v>
      </c>
      <c r="C60" s="119" t="s">
        <v>79</v>
      </c>
      <c r="D60" s="235">
        <v>40830</v>
      </c>
      <c r="E60" s="236">
        <v>12569</v>
      </c>
      <c r="F60" s="237">
        <v>131.6</v>
      </c>
      <c r="G60" s="278">
        <f t="shared" si="4"/>
        <v>16540.804</v>
      </c>
      <c r="I60" s="235">
        <v>40893</v>
      </c>
      <c r="J60" s="239">
        <v>136.4</v>
      </c>
      <c r="K60" s="267">
        <f t="shared" si="5"/>
        <v>17144.116000000002</v>
      </c>
      <c r="L60" s="267">
        <f>SUM(G60-K60)</f>
        <v>-603.31200000000172</v>
      </c>
      <c r="M60" s="238">
        <v>1.56</v>
      </c>
      <c r="N60" s="164">
        <f>SUM(G60-K60)*M60</f>
        <v>-941.16672000000267</v>
      </c>
      <c r="O60" s="176"/>
    </row>
    <row r="61" spans="1:15" s="177" customFormat="1" ht="13.8">
      <c r="A61" s="102" t="s">
        <v>714</v>
      </c>
      <c r="B61" s="102" t="s">
        <v>715</v>
      </c>
      <c r="C61" s="106" t="s">
        <v>54</v>
      </c>
      <c r="D61" s="216">
        <v>40914</v>
      </c>
      <c r="E61" s="232">
        <v>543</v>
      </c>
      <c r="F61" s="233">
        <v>2372</v>
      </c>
      <c r="G61" s="277">
        <f t="shared" si="4"/>
        <v>12879.96</v>
      </c>
      <c r="H61" s="175"/>
      <c r="I61" s="216">
        <v>40921</v>
      </c>
      <c r="J61" s="234">
        <v>2287</v>
      </c>
      <c r="K61" s="279">
        <f t="shared" si="5"/>
        <v>12418.41</v>
      </c>
      <c r="L61" s="279">
        <f>SUM(K61-G61)</f>
        <v>-461.54999999999927</v>
      </c>
      <c r="M61" s="224">
        <v>1.51</v>
      </c>
      <c r="N61" s="163">
        <f t="shared" ref="N61:N76" si="6">SUM(K61-G61)*M61</f>
        <v>-696.94049999999891</v>
      </c>
      <c r="O61" s="176"/>
    </row>
    <row r="62" spans="1:15" s="177" customFormat="1" ht="13.8">
      <c r="A62" s="102" t="s">
        <v>716</v>
      </c>
      <c r="B62" s="102" t="s">
        <v>717</v>
      </c>
      <c r="C62" s="106" t="s">
        <v>54</v>
      </c>
      <c r="D62" s="216">
        <v>40914</v>
      </c>
      <c r="E62" s="232">
        <v>1184</v>
      </c>
      <c r="F62" s="233">
        <v>1244</v>
      </c>
      <c r="G62" s="277">
        <f t="shared" ref="G62:G87" si="7">SUM(E62*F62)/100</f>
        <v>14728.96</v>
      </c>
      <c r="H62" s="175"/>
      <c r="I62" s="216">
        <v>40928</v>
      </c>
      <c r="J62" s="234">
        <v>1194</v>
      </c>
      <c r="K62" s="279">
        <f t="shared" ref="K62:K87" si="8">SUM(E62*J62)/100</f>
        <v>14136.96</v>
      </c>
      <c r="L62" s="279">
        <f t="shared" ref="L62:L87" si="9">SUM(K62-G62)</f>
        <v>-592</v>
      </c>
      <c r="M62" s="224">
        <v>1.51</v>
      </c>
      <c r="N62" s="163">
        <f t="shared" si="6"/>
        <v>-893.92</v>
      </c>
      <c r="O62" s="176"/>
    </row>
    <row r="63" spans="1:15" s="177" customFormat="1" ht="13.8">
      <c r="A63" s="102" t="s">
        <v>718</v>
      </c>
      <c r="B63" s="102" t="s">
        <v>395</v>
      </c>
      <c r="C63" s="106" t="s">
        <v>54</v>
      </c>
      <c r="D63" s="216">
        <v>40914</v>
      </c>
      <c r="E63" s="232">
        <v>2318</v>
      </c>
      <c r="F63" s="233">
        <v>762.3</v>
      </c>
      <c r="G63" s="277">
        <f t="shared" si="7"/>
        <v>17670.113999999998</v>
      </c>
      <c r="H63" s="175"/>
      <c r="I63" s="216">
        <v>40928</v>
      </c>
      <c r="J63" s="234">
        <v>733.7</v>
      </c>
      <c r="K63" s="279">
        <f t="shared" si="8"/>
        <v>17007.166000000001</v>
      </c>
      <c r="L63" s="279">
        <f t="shared" si="9"/>
        <v>-662.94799999999668</v>
      </c>
      <c r="M63" s="224">
        <v>1.51</v>
      </c>
      <c r="N63" s="163">
        <f t="shared" si="6"/>
        <v>-1001.051479999995</v>
      </c>
      <c r="O63" s="176"/>
    </row>
    <row r="64" spans="1:15" s="177" customFormat="1" ht="13.8">
      <c r="A64" s="102" t="s">
        <v>719</v>
      </c>
      <c r="B64" s="102" t="s">
        <v>720</v>
      </c>
      <c r="C64" s="106" t="s">
        <v>54</v>
      </c>
      <c r="D64" s="216">
        <v>40907</v>
      </c>
      <c r="E64" s="232">
        <v>8022</v>
      </c>
      <c r="F64" s="233">
        <v>187</v>
      </c>
      <c r="G64" s="277">
        <f t="shared" si="7"/>
        <v>15001.14</v>
      </c>
      <c r="H64" s="175"/>
      <c r="I64" s="216">
        <v>40970</v>
      </c>
      <c r="J64" s="234">
        <v>187.785</v>
      </c>
      <c r="K64" s="279">
        <f t="shared" si="8"/>
        <v>15064.1127</v>
      </c>
      <c r="L64" s="279">
        <f t="shared" si="9"/>
        <v>62.972700000000259</v>
      </c>
      <c r="M64" s="224">
        <v>1.53</v>
      </c>
      <c r="N64" s="163">
        <f t="shared" si="6"/>
        <v>96.348231000000396</v>
      </c>
      <c r="O64" s="176"/>
    </row>
    <row r="65" spans="1:15" s="177" customFormat="1" ht="13.8">
      <c r="A65" s="102" t="s">
        <v>721</v>
      </c>
      <c r="B65" s="102" t="s">
        <v>722</v>
      </c>
      <c r="C65" s="106" t="s">
        <v>54</v>
      </c>
      <c r="D65" s="216">
        <v>40956</v>
      </c>
      <c r="E65" s="232">
        <v>2255</v>
      </c>
      <c r="F65" s="233">
        <v>1212</v>
      </c>
      <c r="G65" s="277">
        <f t="shared" si="7"/>
        <v>27330.6</v>
      </c>
      <c r="H65" s="175"/>
      <c r="I65" s="216">
        <v>40970</v>
      </c>
      <c r="J65" s="234">
        <v>1182</v>
      </c>
      <c r="K65" s="279">
        <f t="shared" si="8"/>
        <v>26654.1</v>
      </c>
      <c r="L65" s="279">
        <f t="shared" si="9"/>
        <v>-676.5</v>
      </c>
      <c r="M65" s="224">
        <v>1.48</v>
      </c>
      <c r="N65" s="163">
        <f t="shared" si="6"/>
        <v>-1001.22</v>
      </c>
      <c r="O65" s="176"/>
    </row>
    <row r="66" spans="1:15" s="177" customFormat="1" ht="13.8">
      <c r="A66" s="102" t="s">
        <v>723</v>
      </c>
      <c r="B66" s="102" t="s">
        <v>724</v>
      </c>
      <c r="C66" s="106" t="s">
        <v>54</v>
      </c>
      <c r="D66" s="216">
        <v>40914</v>
      </c>
      <c r="E66" s="232">
        <v>2883</v>
      </c>
      <c r="F66" s="233">
        <v>281.10000000000002</v>
      </c>
      <c r="G66" s="277">
        <f t="shared" si="7"/>
        <v>8104.1130000000003</v>
      </c>
      <c r="H66" s="175"/>
      <c r="I66" s="216">
        <v>40977</v>
      </c>
      <c r="J66" s="234">
        <v>274.3</v>
      </c>
      <c r="K66" s="279">
        <f t="shared" si="8"/>
        <v>7908.0690000000004</v>
      </c>
      <c r="L66" s="279">
        <f t="shared" si="9"/>
        <v>-196.04399999999987</v>
      </c>
      <c r="M66" s="224">
        <v>1.51</v>
      </c>
      <c r="N66" s="163">
        <f t="shared" si="6"/>
        <v>-296.02643999999981</v>
      </c>
      <c r="O66" s="176"/>
    </row>
    <row r="67" spans="1:15" s="177" customFormat="1" ht="13.8">
      <c r="A67" s="102" t="s">
        <v>725</v>
      </c>
      <c r="B67" s="102" t="s">
        <v>726</v>
      </c>
      <c r="C67" s="106" t="s">
        <v>54</v>
      </c>
      <c r="D67" s="216">
        <v>40914</v>
      </c>
      <c r="E67" s="232">
        <v>3855</v>
      </c>
      <c r="F67" s="233">
        <v>392.7</v>
      </c>
      <c r="G67" s="277">
        <f t="shared" si="7"/>
        <v>15138.584999999999</v>
      </c>
      <c r="H67" s="175"/>
      <c r="I67" s="216">
        <v>40977</v>
      </c>
      <c r="J67" s="234">
        <v>477.8</v>
      </c>
      <c r="K67" s="279">
        <f t="shared" si="8"/>
        <v>18419.189999999999</v>
      </c>
      <c r="L67" s="279">
        <f t="shared" si="9"/>
        <v>3280.6049999999996</v>
      </c>
      <c r="M67" s="224">
        <v>1.51</v>
      </c>
      <c r="N67" s="163">
        <f t="shared" si="6"/>
        <v>4953.7135499999995</v>
      </c>
      <c r="O67" s="176"/>
    </row>
    <row r="68" spans="1:15" s="177" customFormat="1" ht="13.8">
      <c r="A68" s="102" t="s">
        <v>727</v>
      </c>
      <c r="B68" s="102" t="s">
        <v>728</v>
      </c>
      <c r="C68" s="106" t="s">
        <v>54</v>
      </c>
      <c r="D68" s="216">
        <v>40921</v>
      </c>
      <c r="E68" s="232">
        <v>6480</v>
      </c>
      <c r="F68" s="233">
        <v>353.6</v>
      </c>
      <c r="G68" s="277">
        <f t="shared" si="7"/>
        <v>22913.279999999999</v>
      </c>
      <c r="H68" s="175"/>
      <c r="I68" s="216">
        <v>40977</v>
      </c>
      <c r="J68" s="234">
        <v>363.04</v>
      </c>
      <c r="K68" s="279">
        <f t="shared" si="8"/>
        <v>23524.992000000002</v>
      </c>
      <c r="L68" s="279">
        <f t="shared" si="9"/>
        <v>611.71200000000317</v>
      </c>
      <c r="M68" s="224">
        <v>1.5</v>
      </c>
      <c r="N68" s="163">
        <f t="shared" si="6"/>
        <v>917.56800000000476</v>
      </c>
      <c r="O68" s="176"/>
    </row>
    <row r="69" spans="1:15" s="177" customFormat="1" ht="13.8">
      <c r="A69" s="102" t="s">
        <v>729</v>
      </c>
      <c r="B69" s="102" t="s">
        <v>730</v>
      </c>
      <c r="C69" s="106" t="s">
        <v>54</v>
      </c>
      <c r="D69" s="216">
        <v>40921</v>
      </c>
      <c r="E69" s="232">
        <v>5435</v>
      </c>
      <c r="F69" s="233">
        <v>962.2</v>
      </c>
      <c r="G69" s="277">
        <f t="shared" si="7"/>
        <v>52295.57</v>
      </c>
      <c r="H69" s="175"/>
      <c r="I69" s="216">
        <v>40977</v>
      </c>
      <c r="J69" s="234">
        <v>949.8</v>
      </c>
      <c r="K69" s="279">
        <f t="shared" si="8"/>
        <v>51621.63</v>
      </c>
      <c r="L69" s="279">
        <f t="shared" si="9"/>
        <v>-673.94000000000233</v>
      </c>
      <c r="M69" s="224">
        <v>1.5</v>
      </c>
      <c r="N69" s="163">
        <f t="shared" si="6"/>
        <v>-1010.9100000000035</v>
      </c>
      <c r="O69" s="176"/>
    </row>
    <row r="70" spans="1:15" s="177" customFormat="1" ht="13.8">
      <c r="A70" s="102" t="s">
        <v>731</v>
      </c>
      <c r="B70" s="102" t="s">
        <v>732</v>
      </c>
      <c r="C70" s="106" t="s">
        <v>54</v>
      </c>
      <c r="D70" s="216">
        <v>40949</v>
      </c>
      <c r="E70" s="232">
        <v>10918</v>
      </c>
      <c r="F70" s="233">
        <v>201</v>
      </c>
      <c r="G70" s="277">
        <f t="shared" si="7"/>
        <v>21945.18</v>
      </c>
      <c r="H70" s="175"/>
      <c r="I70" s="216">
        <v>40977</v>
      </c>
      <c r="J70" s="234">
        <v>197.8</v>
      </c>
      <c r="K70" s="279">
        <f t="shared" si="8"/>
        <v>21595.804</v>
      </c>
      <c r="L70" s="279">
        <f t="shared" si="9"/>
        <v>-349.3760000000002</v>
      </c>
      <c r="M70" s="224">
        <v>1.47</v>
      </c>
      <c r="N70" s="163">
        <f t="shared" si="6"/>
        <v>-513.58272000000034</v>
      </c>
      <c r="O70" s="176"/>
    </row>
    <row r="71" spans="1:15" s="177" customFormat="1" ht="13.8">
      <c r="A71" s="102" t="s">
        <v>733</v>
      </c>
      <c r="B71" s="102" t="s">
        <v>734</v>
      </c>
      <c r="C71" s="106" t="s">
        <v>54</v>
      </c>
      <c r="D71" s="216">
        <v>40956</v>
      </c>
      <c r="E71" s="232">
        <v>638</v>
      </c>
      <c r="F71" s="233">
        <v>2197</v>
      </c>
      <c r="G71" s="277">
        <f t="shared" si="7"/>
        <v>14016.86</v>
      </c>
      <c r="H71" s="175"/>
      <c r="I71" s="216">
        <v>40977</v>
      </c>
      <c r="J71" s="234">
        <v>2091</v>
      </c>
      <c r="K71" s="279">
        <f t="shared" si="8"/>
        <v>13340.58</v>
      </c>
      <c r="L71" s="279">
        <f t="shared" si="9"/>
        <v>-676.28000000000065</v>
      </c>
      <c r="M71" s="224">
        <v>1.47</v>
      </c>
      <c r="N71" s="163">
        <f t="shared" si="6"/>
        <v>-994.13160000000096</v>
      </c>
      <c r="O71" s="176"/>
    </row>
    <row r="72" spans="1:15" s="177" customFormat="1" ht="13.8">
      <c r="A72" s="102" t="s">
        <v>735</v>
      </c>
      <c r="B72" s="102" t="s">
        <v>736</v>
      </c>
      <c r="C72" s="106" t="s">
        <v>54</v>
      </c>
      <c r="D72" s="216">
        <v>40970</v>
      </c>
      <c r="E72" s="232">
        <v>3578</v>
      </c>
      <c r="F72" s="233">
        <v>393.6</v>
      </c>
      <c r="G72" s="277">
        <f t="shared" si="7"/>
        <v>14083.008</v>
      </c>
      <c r="H72" s="175"/>
      <c r="I72" s="216">
        <v>40977</v>
      </c>
      <c r="J72" s="234">
        <v>374.6</v>
      </c>
      <c r="K72" s="279">
        <f t="shared" si="8"/>
        <v>13403.188</v>
      </c>
      <c r="L72" s="279">
        <f t="shared" si="9"/>
        <v>-679.81999999999971</v>
      </c>
      <c r="M72" s="224">
        <v>1.47</v>
      </c>
      <c r="N72" s="163">
        <f t="shared" si="6"/>
        <v>-999.33539999999959</v>
      </c>
      <c r="O72" s="176"/>
    </row>
    <row r="73" spans="1:15" s="177" customFormat="1" ht="13.8">
      <c r="A73" s="102" t="s">
        <v>737</v>
      </c>
      <c r="B73" s="102" t="s">
        <v>738</v>
      </c>
      <c r="C73" s="106" t="s">
        <v>54</v>
      </c>
      <c r="D73" s="216">
        <v>40865</v>
      </c>
      <c r="E73" s="232">
        <v>2734</v>
      </c>
      <c r="F73" s="233">
        <v>366.58</v>
      </c>
      <c r="G73" s="277">
        <f t="shared" si="7"/>
        <v>10022.297199999999</v>
      </c>
      <c r="H73" s="175"/>
      <c r="I73" s="216">
        <v>40991</v>
      </c>
      <c r="J73" s="234">
        <v>440.8</v>
      </c>
      <c r="K73" s="279">
        <f t="shared" si="8"/>
        <v>12051.472</v>
      </c>
      <c r="L73" s="279">
        <f t="shared" si="9"/>
        <v>2029.1748000000007</v>
      </c>
      <c r="M73" s="224">
        <v>1.56</v>
      </c>
      <c r="N73" s="163">
        <f t="shared" si="6"/>
        <v>3165.5126880000012</v>
      </c>
      <c r="O73" s="176"/>
    </row>
    <row r="74" spans="1:15" s="177" customFormat="1" ht="13.8">
      <c r="A74" s="102" t="s">
        <v>739</v>
      </c>
      <c r="B74" s="102" t="s">
        <v>740</v>
      </c>
      <c r="C74" s="106" t="s">
        <v>54</v>
      </c>
      <c r="D74" s="216">
        <v>40942</v>
      </c>
      <c r="E74" s="232">
        <v>6673</v>
      </c>
      <c r="F74" s="233">
        <v>525.6</v>
      </c>
      <c r="G74" s="277">
        <f t="shared" si="7"/>
        <v>35073.288</v>
      </c>
      <c r="H74" s="175"/>
      <c r="I74" s="216">
        <v>40991</v>
      </c>
      <c r="J74" s="234">
        <v>516.29999999999995</v>
      </c>
      <c r="K74" s="279">
        <f t="shared" si="8"/>
        <v>34452.699000000001</v>
      </c>
      <c r="L74" s="279">
        <f t="shared" si="9"/>
        <v>-620.58899999999994</v>
      </c>
      <c r="M74" s="224">
        <v>1.47</v>
      </c>
      <c r="N74" s="163">
        <f t="shared" si="6"/>
        <v>-912.26582999999994</v>
      </c>
      <c r="O74" s="176"/>
    </row>
    <row r="75" spans="1:15" s="177" customFormat="1" ht="13.8">
      <c r="A75" s="102" t="s">
        <v>741</v>
      </c>
      <c r="B75" s="102" t="s">
        <v>742</v>
      </c>
      <c r="C75" s="106" t="s">
        <v>54</v>
      </c>
      <c r="D75" s="216">
        <v>40991</v>
      </c>
      <c r="E75" s="232">
        <v>3917</v>
      </c>
      <c r="F75" s="233">
        <v>409</v>
      </c>
      <c r="G75" s="277">
        <f t="shared" si="7"/>
        <v>16020.53</v>
      </c>
      <c r="H75" s="175"/>
      <c r="I75" s="216">
        <v>40991</v>
      </c>
      <c r="J75" s="234">
        <v>392.8</v>
      </c>
      <c r="K75" s="279">
        <f t="shared" si="8"/>
        <v>15385.976000000001</v>
      </c>
      <c r="L75" s="279">
        <f t="shared" si="9"/>
        <v>-634.55400000000009</v>
      </c>
      <c r="M75" s="224">
        <v>1.51</v>
      </c>
      <c r="N75" s="163">
        <f t="shared" si="6"/>
        <v>-958.17654000000016</v>
      </c>
      <c r="O75" s="176"/>
    </row>
    <row r="76" spans="1:15" s="177" customFormat="1" ht="13.8">
      <c r="A76" s="102" t="s">
        <v>743</v>
      </c>
      <c r="B76" s="102" t="s">
        <v>744</v>
      </c>
      <c r="C76" s="106" t="s">
        <v>54</v>
      </c>
      <c r="D76" s="216">
        <v>40991</v>
      </c>
      <c r="E76" s="232">
        <v>4270</v>
      </c>
      <c r="F76" s="233">
        <v>999.5</v>
      </c>
      <c r="G76" s="277">
        <f t="shared" si="7"/>
        <v>42678.65</v>
      </c>
      <c r="H76" s="175"/>
      <c r="I76" s="216">
        <v>40991</v>
      </c>
      <c r="J76" s="234">
        <v>984.6</v>
      </c>
      <c r="K76" s="279">
        <f t="shared" si="8"/>
        <v>42042.42</v>
      </c>
      <c r="L76" s="279">
        <f t="shared" si="9"/>
        <v>-636.2300000000032</v>
      </c>
      <c r="M76" s="224">
        <v>1.51</v>
      </c>
      <c r="N76" s="163">
        <f t="shared" si="6"/>
        <v>-960.70730000000481</v>
      </c>
      <c r="O76" s="176"/>
    </row>
    <row r="77" spans="1:15" s="177" customFormat="1" ht="13.8">
      <c r="A77" s="102" t="s">
        <v>745</v>
      </c>
      <c r="B77" s="102" t="s">
        <v>746</v>
      </c>
      <c r="C77" s="106" t="s">
        <v>54</v>
      </c>
      <c r="D77" s="216">
        <v>40991</v>
      </c>
      <c r="E77" s="232">
        <v>5302</v>
      </c>
      <c r="F77" s="233">
        <v>659</v>
      </c>
      <c r="G77" s="277">
        <f t="shared" si="7"/>
        <v>34940.18</v>
      </c>
      <c r="H77" s="175"/>
      <c r="I77" s="216">
        <v>40991</v>
      </c>
      <c r="J77" s="234">
        <v>647</v>
      </c>
      <c r="K77" s="279">
        <f t="shared" si="8"/>
        <v>34303.94</v>
      </c>
      <c r="L77" s="279">
        <f t="shared" si="9"/>
        <v>-636.23999999999796</v>
      </c>
      <c r="M77" s="224">
        <v>1.51</v>
      </c>
      <c r="N77" s="163">
        <f>SUM(K77-G77)*M77</f>
        <v>-960.72239999999692</v>
      </c>
      <c r="O77" s="176"/>
    </row>
    <row r="78" spans="1:15" s="177" customFormat="1" ht="13.8">
      <c r="A78" s="102" t="s">
        <v>747</v>
      </c>
      <c r="B78" s="102" t="s">
        <v>748</v>
      </c>
      <c r="C78" s="106" t="s">
        <v>54</v>
      </c>
      <c r="D78" s="216">
        <v>40991</v>
      </c>
      <c r="E78" s="232">
        <v>1272</v>
      </c>
      <c r="F78" s="233">
        <v>1156</v>
      </c>
      <c r="G78" s="277">
        <f t="shared" si="7"/>
        <v>14704.32</v>
      </c>
      <c r="H78" s="175"/>
      <c r="I78" s="216">
        <v>40998</v>
      </c>
      <c r="J78" s="234">
        <v>1106</v>
      </c>
      <c r="K78" s="279">
        <f t="shared" si="8"/>
        <v>14068.32</v>
      </c>
      <c r="L78" s="279">
        <f t="shared" si="9"/>
        <v>-636</v>
      </c>
      <c r="M78" s="224">
        <v>1.51</v>
      </c>
      <c r="N78" s="163">
        <f t="shared" ref="N78:N85" si="10">SUM(K78-G78)*M78</f>
        <v>-960.36</v>
      </c>
      <c r="O78" s="176"/>
    </row>
    <row r="79" spans="1:15" s="177" customFormat="1" ht="13.8">
      <c r="A79" s="102" t="s">
        <v>749</v>
      </c>
      <c r="B79" s="102" t="s">
        <v>750</v>
      </c>
      <c r="C79" s="106" t="s">
        <v>54</v>
      </c>
      <c r="D79" s="216">
        <v>40991</v>
      </c>
      <c r="E79" s="232">
        <v>6492</v>
      </c>
      <c r="F79" s="233">
        <v>423.9</v>
      </c>
      <c r="G79" s="277">
        <f t="shared" si="7"/>
        <v>27519.588</v>
      </c>
      <c r="H79" s="175"/>
      <c r="I79" s="216">
        <v>40998</v>
      </c>
      <c r="J79" s="234">
        <v>414.1</v>
      </c>
      <c r="K79" s="279">
        <f t="shared" si="8"/>
        <v>26883.372000000003</v>
      </c>
      <c r="L79" s="279">
        <f t="shared" si="9"/>
        <v>-636.21599999999671</v>
      </c>
      <c r="M79" s="224">
        <v>1.51</v>
      </c>
      <c r="N79" s="163">
        <f t="shared" si="10"/>
        <v>-960.68615999999508</v>
      </c>
      <c r="O79" s="176"/>
    </row>
    <row r="80" spans="1:15" s="177" customFormat="1" ht="13.8">
      <c r="A80" s="102" t="s">
        <v>751</v>
      </c>
      <c r="B80" s="102" t="s">
        <v>752</v>
      </c>
      <c r="C80" s="106" t="s">
        <v>54</v>
      </c>
      <c r="D80" s="216">
        <v>40991</v>
      </c>
      <c r="E80" s="232">
        <v>5215</v>
      </c>
      <c r="F80" s="233">
        <v>501</v>
      </c>
      <c r="G80" s="277">
        <f t="shared" si="7"/>
        <v>26127.15</v>
      </c>
      <c r="H80" s="175"/>
      <c r="I80" s="216">
        <v>40998</v>
      </c>
      <c r="J80" s="234">
        <v>488.8</v>
      </c>
      <c r="K80" s="279">
        <f t="shared" si="8"/>
        <v>25490.92</v>
      </c>
      <c r="L80" s="279">
        <f t="shared" si="9"/>
        <v>-636.2300000000032</v>
      </c>
      <c r="M80" s="224">
        <v>1.51</v>
      </c>
      <c r="N80" s="163">
        <f t="shared" si="10"/>
        <v>-960.70730000000481</v>
      </c>
      <c r="O80" s="176"/>
    </row>
    <row r="81" spans="1:15" s="177" customFormat="1" ht="13.8">
      <c r="A81" s="102" t="s">
        <v>753</v>
      </c>
      <c r="B81" s="102" t="s">
        <v>754</v>
      </c>
      <c r="C81" s="106" t="s">
        <v>54</v>
      </c>
      <c r="D81" s="216">
        <v>40963</v>
      </c>
      <c r="E81" s="232">
        <v>6604</v>
      </c>
      <c r="F81" s="233">
        <v>125.7</v>
      </c>
      <c r="G81" s="277">
        <f t="shared" si="7"/>
        <v>8301.228000000001</v>
      </c>
      <c r="H81" s="175"/>
      <c r="I81" s="216">
        <v>41005</v>
      </c>
      <c r="J81" s="234">
        <v>134.27000000000001</v>
      </c>
      <c r="K81" s="279">
        <f t="shared" si="8"/>
        <v>8867.1908000000003</v>
      </c>
      <c r="L81" s="279">
        <f t="shared" si="9"/>
        <v>565.96279999999933</v>
      </c>
      <c r="M81" s="224">
        <v>1.47</v>
      </c>
      <c r="N81" s="163">
        <f t="shared" si="10"/>
        <v>831.96531599999901</v>
      </c>
      <c r="O81" s="176"/>
    </row>
    <row r="82" spans="1:15" s="177" customFormat="1" ht="13.8">
      <c r="A82" s="102" t="s">
        <v>755</v>
      </c>
      <c r="B82" s="102" t="s">
        <v>756</v>
      </c>
      <c r="C82" s="106" t="s">
        <v>54</v>
      </c>
      <c r="D82" s="216">
        <v>41019</v>
      </c>
      <c r="E82" s="232">
        <v>15321</v>
      </c>
      <c r="F82" s="233">
        <v>126</v>
      </c>
      <c r="G82" s="277">
        <f t="shared" si="7"/>
        <v>19304.46</v>
      </c>
      <c r="H82" s="175"/>
      <c r="I82" s="216">
        <v>41033</v>
      </c>
      <c r="J82" s="234">
        <v>124.6</v>
      </c>
      <c r="K82" s="279">
        <f t="shared" si="8"/>
        <v>19089.966</v>
      </c>
      <c r="L82" s="279">
        <f t="shared" si="9"/>
        <v>-214.49399999999878</v>
      </c>
      <c r="M82" s="224">
        <v>1.54</v>
      </c>
      <c r="N82" s="163">
        <f t="shared" si="10"/>
        <v>-330.32075999999813</v>
      </c>
      <c r="O82" s="176"/>
    </row>
    <row r="83" spans="1:15" s="177" customFormat="1" ht="13.8">
      <c r="A83" s="102" t="s">
        <v>718</v>
      </c>
      <c r="B83" s="102" t="s">
        <v>395</v>
      </c>
      <c r="C83" s="106" t="s">
        <v>54</v>
      </c>
      <c r="D83" s="216">
        <v>41033</v>
      </c>
      <c r="E83" s="232">
        <v>3292</v>
      </c>
      <c r="F83" s="233">
        <v>859.6</v>
      </c>
      <c r="G83" s="277">
        <f t="shared" si="7"/>
        <v>28298.032000000003</v>
      </c>
      <c r="H83" s="175"/>
      <c r="I83" s="216">
        <v>41033</v>
      </c>
      <c r="J83" s="234">
        <v>840.4</v>
      </c>
      <c r="K83" s="279">
        <f t="shared" si="8"/>
        <v>27665.967999999997</v>
      </c>
      <c r="L83" s="279">
        <f t="shared" si="9"/>
        <v>-632.06400000000576</v>
      </c>
      <c r="M83" s="224">
        <v>1.57</v>
      </c>
      <c r="N83" s="163">
        <f t="shared" si="10"/>
        <v>-992.34048000000905</v>
      </c>
      <c r="O83" s="176"/>
    </row>
    <row r="84" spans="1:15" s="177" customFormat="1" ht="13.8">
      <c r="A84" s="102" t="s">
        <v>757</v>
      </c>
      <c r="B84" s="102" t="s">
        <v>758</v>
      </c>
      <c r="C84" s="106" t="s">
        <v>54</v>
      </c>
      <c r="D84" s="216">
        <v>40949</v>
      </c>
      <c r="E84" s="232">
        <v>14716</v>
      </c>
      <c r="F84" s="233">
        <v>140.69999999999999</v>
      </c>
      <c r="G84" s="277">
        <f t="shared" si="7"/>
        <v>20705.411999999997</v>
      </c>
      <c r="H84" s="175"/>
      <c r="I84" s="216">
        <v>41040</v>
      </c>
      <c r="J84" s="234">
        <v>145</v>
      </c>
      <c r="K84" s="279">
        <f t="shared" si="8"/>
        <v>21338.2</v>
      </c>
      <c r="L84" s="279">
        <f t="shared" si="9"/>
        <v>632.7880000000041</v>
      </c>
      <c r="M84" s="224">
        <v>1.47</v>
      </c>
      <c r="N84" s="163">
        <f t="shared" si="10"/>
        <v>930.19836000000601</v>
      </c>
      <c r="O84" s="176"/>
    </row>
    <row r="85" spans="1:15" s="177" customFormat="1" ht="13.8">
      <c r="A85" s="102" t="s">
        <v>759</v>
      </c>
      <c r="B85" s="102" t="s">
        <v>760</v>
      </c>
      <c r="C85" s="106" t="s">
        <v>54</v>
      </c>
      <c r="D85" s="216">
        <v>40977</v>
      </c>
      <c r="E85" s="232">
        <v>975</v>
      </c>
      <c r="F85" s="233">
        <v>1644</v>
      </c>
      <c r="G85" s="277">
        <f t="shared" si="7"/>
        <v>16029</v>
      </c>
      <c r="H85" s="175"/>
      <c r="I85" s="216">
        <v>41040</v>
      </c>
      <c r="J85" s="234">
        <v>1639</v>
      </c>
      <c r="K85" s="279">
        <f t="shared" si="8"/>
        <v>15980.25</v>
      </c>
      <c r="L85" s="279">
        <f t="shared" si="9"/>
        <v>-48.75</v>
      </c>
      <c r="M85" s="224">
        <v>1.48</v>
      </c>
      <c r="N85" s="163">
        <f t="shared" si="10"/>
        <v>-72.150000000000006</v>
      </c>
      <c r="O85" s="176"/>
    </row>
    <row r="86" spans="1:15" s="177" customFormat="1" ht="13.8">
      <c r="A86" s="118" t="s">
        <v>761</v>
      </c>
      <c r="B86" s="118" t="s">
        <v>762</v>
      </c>
      <c r="C86" s="119" t="s">
        <v>79</v>
      </c>
      <c r="D86" s="235">
        <v>40956</v>
      </c>
      <c r="E86" s="236">
        <v>3487</v>
      </c>
      <c r="F86" s="237">
        <v>291.5</v>
      </c>
      <c r="G86" s="278">
        <f>SUM(E86*F86)/100</f>
        <v>10164.605</v>
      </c>
      <c r="I86" s="235">
        <v>41054</v>
      </c>
      <c r="J86" s="239">
        <v>210.1</v>
      </c>
      <c r="K86" s="267">
        <f>SUM(E86*J86)/100</f>
        <v>7326.1869999999999</v>
      </c>
      <c r="L86" s="267">
        <f>SUM(G86-K86)</f>
        <v>2838.4179999999997</v>
      </c>
      <c r="M86" s="238">
        <v>1.47</v>
      </c>
      <c r="N86" s="164">
        <f>SUM(G86-K86)*M86</f>
        <v>4172.4744599999995</v>
      </c>
      <c r="O86" s="176"/>
    </row>
    <row r="87" spans="1:15" s="177" customFormat="1" ht="13.8">
      <c r="A87" s="102" t="s">
        <v>763</v>
      </c>
      <c r="B87" s="102" t="s">
        <v>764</v>
      </c>
      <c r="C87" s="106" t="s">
        <v>54</v>
      </c>
      <c r="D87" s="216">
        <v>41047</v>
      </c>
      <c r="E87" s="232">
        <v>1349</v>
      </c>
      <c r="F87" s="233">
        <v>1018</v>
      </c>
      <c r="G87" s="277">
        <f t="shared" si="7"/>
        <v>13732.82</v>
      </c>
      <c r="H87" s="175"/>
      <c r="I87" s="216">
        <v>41061</v>
      </c>
      <c r="J87" s="234">
        <v>971.9</v>
      </c>
      <c r="K87" s="279">
        <f t="shared" si="8"/>
        <v>13110.930999999999</v>
      </c>
      <c r="L87" s="279">
        <f t="shared" si="9"/>
        <v>-621.88900000000103</v>
      </c>
      <c r="M87" s="224">
        <v>1.6</v>
      </c>
      <c r="N87" s="163">
        <f>SUM(K87-G87)*M87</f>
        <v>-995.02240000000165</v>
      </c>
      <c r="O87" s="176"/>
    </row>
    <row r="88" spans="1:15" s="177" customFormat="1" ht="13.8">
      <c r="A88" s="118" t="s">
        <v>765</v>
      </c>
      <c r="B88" s="118" t="s">
        <v>766</v>
      </c>
      <c r="C88" s="119" t="s">
        <v>79</v>
      </c>
      <c r="D88" s="235">
        <v>41075</v>
      </c>
      <c r="E88" s="236">
        <v>11789</v>
      </c>
      <c r="F88" s="237">
        <v>70.28</v>
      </c>
      <c r="G88" s="278">
        <f>SUM(E88*F88)/100</f>
        <v>8285.3091999999997</v>
      </c>
      <c r="I88" s="235">
        <v>41082</v>
      </c>
      <c r="J88" s="239">
        <v>75.72</v>
      </c>
      <c r="K88" s="267">
        <f>SUM(E88*J88)/100</f>
        <v>8926.630799999999</v>
      </c>
      <c r="L88" s="267">
        <f>SUM(G88-K88)</f>
        <v>-641.32159999999931</v>
      </c>
      <c r="M88" s="238">
        <v>1.52</v>
      </c>
      <c r="N88" s="164">
        <f>SUM(G88-K88)*M88</f>
        <v>-974.80883199999892</v>
      </c>
      <c r="O88" s="176"/>
    </row>
    <row r="89" spans="1:15" s="177" customFormat="1" ht="13.8">
      <c r="A89" s="118" t="s">
        <v>767</v>
      </c>
      <c r="B89" s="118" t="s">
        <v>768</v>
      </c>
      <c r="C89" s="119" t="s">
        <v>79</v>
      </c>
      <c r="D89" s="235">
        <v>41054</v>
      </c>
      <c r="E89" s="236">
        <v>11890</v>
      </c>
      <c r="F89" s="237">
        <v>78.83</v>
      </c>
      <c r="G89" s="278">
        <f>SUM(E89*F89)/100</f>
        <v>9372.8869999999988</v>
      </c>
      <c r="I89" s="235">
        <v>41117</v>
      </c>
      <c r="J89" s="239">
        <v>78.010000000000005</v>
      </c>
      <c r="K89" s="267">
        <f>SUM(E89*J89)/100</f>
        <v>9275.389000000001</v>
      </c>
      <c r="L89" s="267">
        <f>SUM(G89-K89)</f>
        <v>97.497999999997774</v>
      </c>
      <c r="M89" s="238">
        <v>1.6</v>
      </c>
      <c r="N89" s="164">
        <f>SUM(G89-K89)*M89</f>
        <v>155.99679999999645</v>
      </c>
      <c r="O89" s="176"/>
    </row>
    <row r="90" spans="1:15" s="177" customFormat="1" ht="13.8">
      <c r="A90" s="102" t="s">
        <v>769</v>
      </c>
      <c r="B90" s="102" t="s">
        <v>412</v>
      </c>
      <c r="C90" s="106" t="s">
        <v>54</v>
      </c>
      <c r="D90" s="216">
        <v>41075</v>
      </c>
      <c r="E90" s="232">
        <v>628</v>
      </c>
      <c r="F90" s="233">
        <v>2141</v>
      </c>
      <c r="G90" s="277">
        <f>SUM(E90*F90)/100</f>
        <v>13445.48</v>
      </c>
      <c r="H90" s="175"/>
      <c r="I90" s="216">
        <v>41117</v>
      </c>
      <c r="J90" s="234">
        <v>2093.3000000000002</v>
      </c>
      <c r="K90" s="279">
        <f>SUM(E90*J90)/100</f>
        <v>13145.924000000001</v>
      </c>
      <c r="L90" s="279">
        <f>SUM(K90-G90)</f>
        <v>-299.55599999999868</v>
      </c>
      <c r="M90" s="224">
        <v>1.56</v>
      </c>
      <c r="N90" s="163">
        <f>SUM(K90-G90)*M90</f>
        <v>-467.30735999999797</v>
      </c>
      <c r="O90" s="176"/>
    </row>
    <row r="91" spans="1:15" s="177" customFormat="1" ht="13.8">
      <c r="A91" s="118" t="s">
        <v>770</v>
      </c>
      <c r="B91" s="118" t="s">
        <v>771</v>
      </c>
      <c r="C91" s="119" t="s">
        <v>79</v>
      </c>
      <c r="D91" s="235">
        <v>41117</v>
      </c>
      <c r="E91" s="236">
        <v>8059</v>
      </c>
      <c r="F91" s="237">
        <v>90.72</v>
      </c>
      <c r="G91" s="278">
        <f>SUM(E91*F91)/100</f>
        <v>7311.1247999999996</v>
      </c>
      <c r="I91" s="235">
        <v>41117</v>
      </c>
      <c r="J91" s="239">
        <v>98.98</v>
      </c>
      <c r="K91" s="267">
        <f>SUM(E91*J91)/100</f>
        <v>7976.7982000000011</v>
      </c>
      <c r="L91" s="267">
        <f>SUM(G91-K91)</f>
        <v>-665.67340000000149</v>
      </c>
      <c r="M91" s="238">
        <v>1.5</v>
      </c>
      <c r="N91" s="164">
        <f>SUM(G91-K91)*M91</f>
        <v>-998.51010000000224</v>
      </c>
      <c r="O91" s="176"/>
    </row>
    <row r="92" spans="1:15" s="177" customFormat="1" ht="13.8">
      <c r="A92" s="118" t="s">
        <v>772</v>
      </c>
      <c r="B92" s="118" t="s">
        <v>773</v>
      </c>
      <c r="C92" s="119" t="s">
        <v>79</v>
      </c>
      <c r="D92" s="235">
        <v>41061</v>
      </c>
      <c r="E92" s="236">
        <v>4263</v>
      </c>
      <c r="F92" s="237">
        <v>261.60000000000002</v>
      </c>
      <c r="G92" s="278">
        <f>SUM(E92*F92)/100</f>
        <v>11152.008</v>
      </c>
      <c r="I92" s="235">
        <v>41131</v>
      </c>
      <c r="J92" s="239">
        <v>217.9</v>
      </c>
      <c r="K92" s="267">
        <f>SUM(E92*J92)/100</f>
        <v>9289.0770000000011</v>
      </c>
      <c r="L92" s="267">
        <f>SUM(G92-K92)</f>
        <v>1862.9309999999987</v>
      </c>
      <c r="M92" s="238">
        <v>1.59</v>
      </c>
      <c r="N92" s="164">
        <f>SUM(G92-K92)*M92</f>
        <v>2962.0602899999981</v>
      </c>
      <c r="O92" s="176"/>
    </row>
    <row r="93" spans="1:15" s="177" customFormat="1" ht="13.8">
      <c r="A93" s="102" t="s">
        <v>774</v>
      </c>
      <c r="B93" s="102" t="s">
        <v>775</v>
      </c>
      <c r="C93" s="106" t="s">
        <v>54</v>
      </c>
      <c r="D93" s="216">
        <v>41082</v>
      </c>
      <c r="E93" s="232">
        <v>2525</v>
      </c>
      <c r="F93" s="233">
        <v>763.8</v>
      </c>
      <c r="G93" s="277">
        <f t="shared" ref="G93:G102" si="11">SUM(E93*F93)/100</f>
        <v>19285.95</v>
      </c>
      <c r="H93" s="175"/>
      <c r="I93" s="216">
        <v>41131</v>
      </c>
      <c r="J93" s="234">
        <v>738.2</v>
      </c>
      <c r="K93" s="279">
        <f t="shared" ref="K93:K102" si="12">SUM(E93*J93)/100</f>
        <v>18639.55</v>
      </c>
      <c r="L93" s="279">
        <f t="shared" ref="L93:L109" si="13">SUM(K93-G93)</f>
        <v>-646.40000000000146</v>
      </c>
      <c r="M93" s="224">
        <v>1.54</v>
      </c>
      <c r="N93" s="163">
        <f t="shared" ref="N93:N102" si="14">SUM(K93-G93)*M93</f>
        <v>-995.45600000000229</v>
      </c>
      <c r="O93" s="176"/>
    </row>
    <row r="94" spans="1:15" s="177" customFormat="1" ht="13.8">
      <c r="A94" s="102" t="s">
        <v>776</v>
      </c>
      <c r="B94" s="102" t="s">
        <v>777</v>
      </c>
      <c r="C94" s="106" t="s">
        <v>54</v>
      </c>
      <c r="D94" s="216">
        <v>41075</v>
      </c>
      <c r="E94" s="232">
        <v>801</v>
      </c>
      <c r="F94" s="233">
        <v>1829</v>
      </c>
      <c r="G94" s="277">
        <f t="shared" si="11"/>
        <v>14650.29</v>
      </c>
      <c r="H94" s="175"/>
      <c r="I94" s="216">
        <v>41145</v>
      </c>
      <c r="J94" s="234">
        <v>1941</v>
      </c>
      <c r="K94" s="279">
        <f t="shared" si="12"/>
        <v>15547.41</v>
      </c>
      <c r="L94" s="279">
        <f t="shared" si="13"/>
        <v>897.11999999999898</v>
      </c>
      <c r="M94" s="224">
        <v>1.56</v>
      </c>
      <c r="N94" s="163">
        <f t="shared" si="14"/>
        <v>1399.5071999999984</v>
      </c>
      <c r="O94" s="176"/>
    </row>
    <row r="95" spans="1:15" s="177" customFormat="1" ht="13.8">
      <c r="A95" s="102" t="s">
        <v>743</v>
      </c>
      <c r="B95" s="102" t="s">
        <v>744</v>
      </c>
      <c r="C95" s="106" t="s">
        <v>54</v>
      </c>
      <c r="D95" s="216">
        <v>41127</v>
      </c>
      <c r="E95" s="232">
        <v>2341</v>
      </c>
      <c r="F95" s="233">
        <v>1009.8</v>
      </c>
      <c r="G95" s="277">
        <f t="shared" si="11"/>
        <v>23639.417999999998</v>
      </c>
      <c r="H95" s="175"/>
      <c r="I95" s="216">
        <v>41145</v>
      </c>
      <c r="J95" s="234">
        <v>999.8</v>
      </c>
      <c r="K95" s="279">
        <f t="shared" si="12"/>
        <v>23405.317999999999</v>
      </c>
      <c r="L95" s="279">
        <f t="shared" si="13"/>
        <v>-234.09999999999854</v>
      </c>
      <c r="M95" s="224">
        <v>1.48</v>
      </c>
      <c r="N95" s="163">
        <f t="shared" si="14"/>
        <v>-346.46799999999786</v>
      </c>
      <c r="O95" s="176"/>
    </row>
    <row r="96" spans="1:15" s="177" customFormat="1" ht="13.8">
      <c r="A96" s="102" t="s">
        <v>778</v>
      </c>
      <c r="B96" s="102" t="s">
        <v>779</v>
      </c>
      <c r="C96" s="106" t="s">
        <v>54</v>
      </c>
      <c r="D96" s="216">
        <v>41075</v>
      </c>
      <c r="E96" s="232">
        <v>572</v>
      </c>
      <c r="F96" s="233">
        <v>3088</v>
      </c>
      <c r="G96" s="277">
        <f t="shared" si="11"/>
        <v>17663.36</v>
      </c>
      <c r="H96" s="175"/>
      <c r="I96" s="216">
        <v>41165</v>
      </c>
      <c r="J96" s="234">
        <v>3468</v>
      </c>
      <c r="K96" s="279">
        <f t="shared" si="12"/>
        <v>19836.96</v>
      </c>
      <c r="L96" s="279">
        <f t="shared" si="13"/>
        <v>2173.5999999999985</v>
      </c>
      <c r="M96" s="224">
        <v>1.56</v>
      </c>
      <c r="N96" s="163">
        <f t="shared" si="14"/>
        <v>3390.815999999998</v>
      </c>
      <c r="O96" s="176"/>
    </row>
    <row r="97" spans="1:15" s="177" customFormat="1" ht="13.8">
      <c r="A97" s="102" t="s">
        <v>755</v>
      </c>
      <c r="B97" s="102" t="s">
        <v>780</v>
      </c>
      <c r="C97" s="106" t="s">
        <v>54</v>
      </c>
      <c r="D97" s="216">
        <v>41145</v>
      </c>
      <c r="E97" s="232">
        <v>12300</v>
      </c>
      <c r="F97" s="233">
        <v>125.2</v>
      </c>
      <c r="G97" s="277">
        <f t="shared" si="11"/>
        <v>15399.6</v>
      </c>
      <c r="H97" s="175"/>
      <c r="I97" s="216">
        <v>41165</v>
      </c>
      <c r="J97" s="234">
        <v>124.4</v>
      </c>
      <c r="K97" s="279">
        <f t="shared" si="12"/>
        <v>15301.2</v>
      </c>
      <c r="L97" s="279">
        <f t="shared" si="13"/>
        <v>-98.399999999999636</v>
      </c>
      <c r="M97" s="224">
        <v>1.51</v>
      </c>
      <c r="N97" s="163">
        <f t="shared" si="14"/>
        <v>-148.58399999999946</v>
      </c>
      <c r="O97" s="176"/>
    </row>
    <row r="98" spans="1:15" s="177" customFormat="1" ht="13.8">
      <c r="A98" s="102" t="s">
        <v>721</v>
      </c>
      <c r="B98" s="102" t="s">
        <v>722</v>
      </c>
      <c r="C98" s="106" t="s">
        <v>54</v>
      </c>
      <c r="D98" s="216">
        <v>41145</v>
      </c>
      <c r="E98" s="232">
        <v>1566</v>
      </c>
      <c r="F98" s="233">
        <v>1319.5</v>
      </c>
      <c r="G98" s="277">
        <f t="shared" si="11"/>
        <v>20663.37</v>
      </c>
      <c r="H98" s="175"/>
      <c r="I98" s="216">
        <v>41165</v>
      </c>
      <c r="J98" s="234">
        <v>1279</v>
      </c>
      <c r="K98" s="279">
        <f t="shared" si="12"/>
        <v>20029.14</v>
      </c>
      <c r="L98" s="279">
        <f t="shared" si="13"/>
        <v>-634.22999999999956</v>
      </c>
      <c r="M98" s="224">
        <v>1.51</v>
      </c>
      <c r="N98" s="163">
        <f t="shared" si="14"/>
        <v>-957.68729999999937</v>
      </c>
      <c r="O98" s="176"/>
    </row>
    <row r="99" spans="1:15" s="177" customFormat="1" ht="13.8">
      <c r="A99" s="102" t="s">
        <v>781</v>
      </c>
      <c r="B99" s="102" t="s">
        <v>782</v>
      </c>
      <c r="C99" s="106" t="s">
        <v>54</v>
      </c>
      <c r="D99" s="216">
        <v>41131</v>
      </c>
      <c r="E99" s="232">
        <v>936</v>
      </c>
      <c r="F99" s="233">
        <v>1482</v>
      </c>
      <c r="G99" s="277">
        <f t="shared" si="11"/>
        <v>13871.52</v>
      </c>
      <c r="H99" s="175"/>
      <c r="I99" s="216">
        <v>41180</v>
      </c>
      <c r="J99" s="234">
        <v>1410</v>
      </c>
      <c r="K99" s="279">
        <f t="shared" si="12"/>
        <v>13197.6</v>
      </c>
      <c r="L99" s="279">
        <f t="shared" si="13"/>
        <v>-673.92000000000007</v>
      </c>
      <c r="M99" s="224">
        <v>1.48</v>
      </c>
      <c r="N99" s="163">
        <f t="shared" si="14"/>
        <v>-997.40160000000014</v>
      </c>
      <c r="O99" s="176"/>
    </row>
    <row r="100" spans="1:15" s="177" customFormat="1" ht="13.8">
      <c r="A100" s="102" t="s">
        <v>783</v>
      </c>
      <c r="B100" s="102" t="s">
        <v>784</v>
      </c>
      <c r="C100" s="106" t="s">
        <v>54</v>
      </c>
      <c r="D100" s="216">
        <v>41131</v>
      </c>
      <c r="E100" s="232">
        <v>2594</v>
      </c>
      <c r="F100" s="233">
        <v>538</v>
      </c>
      <c r="G100" s="277">
        <f t="shared" si="11"/>
        <v>13955.72</v>
      </c>
      <c r="H100" s="175"/>
      <c r="I100" s="216">
        <v>41180</v>
      </c>
      <c r="J100" s="234">
        <v>525.79999999999995</v>
      </c>
      <c r="K100" s="279">
        <f t="shared" si="12"/>
        <v>13639.252</v>
      </c>
      <c r="L100" s="279">
        <f t="shared" si="13"/>
        <v>-316.46799999999894</v>
      </c>
      <c r="M100" s="224">
        <v>1.48</v>
      </c>
      <c r="N100" s="163">
        <f t="shared" si="14"/>
        <v>-468.3726399999984</v>
      </c>
      <c r="O100" s="176"/>
    </row>
    <row r="101" spans="1:15" s="177" customFormat="1" ht="13.8">
      <c r="A101" s="102" t="s">
        <v>785</v>
      </c>
      <c r="B101" s="102" t="s">
        <v>786</v>
      </c>
      <c r="C101" s="106" t="s">
        <v>54</v>
      </c>
      <c r="D101" s="216">
        <v>41159</v>
      </c>
      <c r="E101" s="232">
        <v>5404</v>
      </c>
      <c r="F101" s="233">
        <v>329.7</v>
      </c>
      <c r="G101" s="277">
        <f t="shared" si="11"/>
        <v>17816.988000000001</v>
      </c>
      <c r="H101" s="175"/>
      <c r="I101" s="216">
        <v>41180</v>
      </c>
      <c r="J101" s="234">
        <v>317.7</v>
      </c>
      <c r="K101" s="279">
        <f t="shared" si="12"/>
        <v>17168.508000000002</v>
      </c>
      <c r="L101" s="279">
        <f t="shared" si="13"/>
        <v>-648.47999999999956</v>
      </c>
      <c r="M101" s="224">
        <v>1.55</v>
      </c>
      <c r="N101" s="163">
        <f t="shared" si="14"/>
        <v>-1005.1439999999993</v>
      </c>
      <c r="O101" s="176"/>
    </row>
    <row r="102" spans="1:15" s="177" customFormat="1" ht="13.8">
      <c r="A102" s="102" t="s">
        <v>787</v>
      </c>
      <c r="B102" s="102" t="s">
        <v>788</v>
      </c>
      <c r="C102" s="106" t="s">
        <v>54</v>
      </c>
      <c r="D102" s="216">
        <v>41110</v>
      </c>
      <c r="E102" s="232">
        <v>5357</v>
      </c>
      <c r="F102" s="233">
        <v>403.1</v>
      </c>
      <c r="G102" s="277">
        <f t="shared" si="11"/>
        <v>21594.067000000003</v>
      </c>
      <c r="H102" s="175"/>
      <c r="I102" s="216">
        <v>41187</v>
      </c>
      <c r="J102" s="234">
        <v>418.7</v>
      </c>
      <c r="K102" s="279">
        <f t="shared" si="12"/>
        <v>22429.758999999998</v>
      </c>
      <c r="L102" s="279">
        <f t="shared" si="13"/>
        <v>835.69199999999546</v>
      </c>
      <c r="M102" s="224">
        <v>1.5</v>
      </c>
      <c r="N102" s="163">
        <f t="shared" si="14"/>
        <v>1253.5379999999932</v>
      </c>
      <c r="O102" s="176"/>
    </row>
    <row r="103" spans="1:15" s="177" customFormat="1" ht="13.8">
      <c r="A103" s="118" t="s">
        <v>789</v>
      </c>
      <c r="B103" s="118" t="s">
        <v>790</v>
      </c>
      <c r="C103" s="119" t="s">
        <v>79</v>
      </c>
      <c r="D103" s="235">
        <v>41117</v>
      </c>
      <c r="E103" s="236">
        <v>4687</v>
      </c>
      <c r="F103" s="237">
        <v>72.900000000000006</v>
      </c>
      <c r="G103" s="278">
        <f t="shared" ref="G103:G118" si="15">SUM(E103*F103)/100</f>
        <v>3416.8230000000003</v>
      </c>
      <c r="I103" s="235">
        <v>41191</v>
      </c>
      <c r="J103" s="239">
        <v>69.19</v>
      </c>
      <c r="K103" s="267">
        <f t="shared" ref="K103:K118" si="16">SUM(E103*J103)/100</f>
        <v>3242.9352999999996</v>
      </c>
      <c r="L103" s="267">
        <f>SUM(G103-K103)</f>
        <v>173.88770000000068</v>
      </c>
      <c r="M103" s="238">
        <v>1.5</v>
      </c>
      <c r="N103" s="164">
        <f>SUM(G103-K103)*M103</f>
        <v>260.83155000000102</v>
      </c>
      <c r="O103" s="176"/>
    </row>
    <row r="104" spans="1:15" s="177" customFormat="1" ht="13.8">
      <c r="A104" s="102" t="s">
        <v>743</v>
      </c>
      <c r="B104" s="102" t="s">
        <v>744</v>
      </c>
      <c r="C104" s="106" t="s">
        <v>54</v>
      </c>
      <c r="D104" s="216">
        <v>41187</v>
      </c>
      <c r="E104" s="232">
        <v>2558</v>
      </c>
      <c r="F104" s="233">
        <v>1056.5</v>
      </c>
      <c r="G104" s="277">
        <f t="shared" si="15"/>
        <v>27025.27</v>
      </c>
      <c r="H104" s="175"/>
      <c r="I104" s="216">
        <v>41194</v>
      </c>
      <c r="J104" s="234">
        <v>1029.5</v>
      </c>
      <c r="K104" s="279">
        <f t="shared" si="16"/>
        <v>26334.61</v>
      </c>
      <c r="L104" s="279">
        <f t="shared" si="13"/>
        <v>-690.65999999999985</v>
      </c>
      <c r="M104" s="224">
        <v>1.57</v>
      </c>
      <c r="N104" s="163">
        <f>SUM(K104-G104)*M104</f>
        <v>-1084.3361999999997</v>
      </c>
      <c r="O104" s="176"/>
    </row>
    <row r="105" spans="1:15" s="177" customFormat="1" ht="13.8">
      <c r="A105" s="102" t="s">
        <v>791</v>
      </c>
      <c r="B105" s="102" t="s">
        <v>792</v>
      </c>
      <c r="C105" s="106" t="s">
        <v>54</v>
      </c>
      <c r="D105" s="216">
        <v>41165</v>
      </c>
      <c r="E105" s="232">
        <v>5336</v>
      </c>
      <c r="F105" s="233">
        <v>322.3</v>
      </c>
      <c r="G105" s="277">
        <f t="shared" si="15"/>
        <v>17197.928</v>
      </c>
      <c r="H105" s="175"/>
      <c r="I105" s="216">
        <v>41208</v>
      </c>
      <c r="J105" s="234">
        <v>320.49</v>
      </c>
      <c r="K105" s="279">
        <f t="shared" si="16"/>
        <v>17101.346400000002</v>
      </c>
      <c r="L105" s="279">
        <f t="shared" si="13"/>
        <v>-96.581599999997707</v>
      </c>
      <c r="M105" s="224">
        <v>1.54</v>
      </c>
      <c r="N105" s="163">
        <f>SUM(K105-G105)*M105</f>
        <v>-148.73566399999646</v>
      </c>
      <c r="O105" s="176"/>
    </row>
    <row r="106" spans="1:15" s="177" customFormat="1" ht="13.8">
      <c r="A106" s="118" t="s">
        <v>793</v>
      </c>
      <c r="B106" s="118" t="s">
        <v>794</v>
      </c>
      <c r="C106" s="119" t="s">
        <v>79</v>
      </c>
      <c r="D106" s="235">
        <v>41201</v>
      </c>
      <c r="E106" s="236">
        <v>2931</v>
      </c>
      <c r="F106" s="237">
        <v>622.70000000000005</v>
      </c>
      <c r="G106" s="278">
        <f t="shared" si="15"/>
        <v>18251.337000000003</v>
      </c>
      <c r="I106" s="235">
        <v>41208</v>
      </c>
      <c r="J106" s="239">
        <v>600.70000000000005</v>
      </c>
      <c r="K106" s="267">
        <f t="shared" si="16"/>
        <v>17606.517000000003</v>
      </c>
      <c r="L106" s="267">
        <f>SUM(G106-K106)</f>
        <v>644.81999999999971</v>
      </c>
      <c r="M106" s="238">
        <v>1.56</v>
      </c>
      <c r="N106" s="164">
        <f>SUM(G106-K106)*M106</f>
        <v>1005.9191999999996</v>
      </c>
      <c r="O106" s="176"/>
    </row>
    <row r="107" spans="1:15" s="177" customFormat="1" ht="13.8">
      <c r="A107" s="102" t="s">
        <v>795</v>
      </c>
      <c r="B107" s="102" t="s">
        <v>796</v>
      </c>
      <c r="C107" s="106" t="s">
        <v>54</v>
      </c>
      <c r="D107" s="216">
        <v>41165</v>
      </c>
      <c r="E107" s="232">
        <v>3288</v>
      </c>
      <c r="F107" s="233">
        <v>478.6</v>
      </c>
      <c r="G107" s="277">
        <f t="shared" si="15"/>
        <v>15736.368</v>
      </c>
      <c r="H107" s="175"/>
      <c r="I107" s="216">
        <v>41215</v>
      </c>
      <c r="J107" s="234">
        <v>461.38</v>
      </c>
      <c r="K107" s="279">
        <f t="shared" si="16"/>
        <v>15170.1744</v>
      </c>
      <c r="L107" s="279">
        <f t="shared" si="13"/>
        <v>-566.19360000000052</v>
      </c>
      <c r="M107" s="224">
        <v>1.54</v>
      </c>
      <c r="N107" s="163">
        <f>SUM(K107-G107)*M107</f>
        <v>-871.93814400000076</v>
      </c>
      <c r="O107" s="176"/>
    </row>
    <row r="108" spans="1:15" s="177" customFormat="1" ht="13.8">
      <c r="A108" s="102" t="s">
        <v>797</v>
      </c>
      <c r="B108" s="102" t="s">
        <v>798</v>
      </c>
      <c r="C108" s="106" t="s">
        <v>54</v>
      </c>
      <c r="D108" s="216">
        <v>41165</v>
      </c>
      <c r="E108" s="232">
        <v>2959</v>
      </c>
      <c r="F108" s="233">
        <v>641</v>
      </c>
      <c r="G108" s="277">
        <f t="shared" si="15"/>
        <v>18967.189999999999</v>
      </c>
      <c r="H108" s="175"/>
      <c r="I108" s="216">
        <v>41229</v>
      </c>
      <c r="J108" s="234">
        <v>660.87</v>
      </c>
      <c r="K108" s="279">
        <f t="shared" si="16"/>
        <v>19555.1433</v>
      </c>
      <c r="L108" s="279">
        <f t="shared" si="13"/>
        <v>587.95330000000104</v>
      </c>
      <c r="M108" s="224">
        <v>1.54</v>
      </c>
      <c r="N108" s="163">
        <f>SUM(K108-G108)*M108</f>
        <v>905.44808200000159</v>
      </c>
      <c r="O108" s="176"/>
    </row>
    <row r="109" spans="1:15" s="177" customFormat="1" ht="13.8">
      <c r="A109" s="102" t="s">
        <v>799</v>
      </c>
      <c r="B109" s="102" t="s">
        <v>800</v>
      </c>
      <c r="C109" s="106" t="s">
        <v>54</v>
      </c>
      <c r="D109" s="216">
        <v>41180</v>
      </c>
      <c r="E109" s="232">
        <v>1283</v>
      </c>
      <c r="F109" s="233">
        <v>1486</v>
      </c>
      <c r="G109" s="277">
        <f t="shared" si="15"/>
        <v>19065.38</v>
      </c>
      <c r="H109" s="175"/>
      <c r="I109" s="216">
        <v>41229</v>
      </c>
      <c r="J109" s="234">
        <v>1483</v>
      </c>
      <c r="K109" s="279">
        <f t="shared" si="16"/>
        <v>19026.89</v>
      </c>
      <c r="L109" s="279">
        <f t="shared" si="13"/>
        <v>-38.490000000001601</v>
      </c>
      <c r="M109" s="224">
        <v>1.56</v>
      </c>
      <c r="N109" s="163">
        <f>SUM(K109-G109)*M109</f>
        <v>-60.044400000002497</v>
      </c>
      <c r="O109" s="176"/>
    </row>
    <row r="110" spans="1:15" s="177" customFormat="1" ht="13.8">
      <c r="A110" s="118" t="s">
        <v>749</v>
      </c>
      <c r="B110" s="118" t="s">
        <v>750</v>
      </c>
      <c r="C110" s="119" t="s">
        <v>79</v>
      </c>
      <c r="D110" s="235">
        <v>41201</v>
      </c>
      <c r="E110" s="236">
        <v>5374</v>
      </c>
      <c r="F110" s="237">
        <v>441.5</v>
      </c>
      <c r="G110" s="278">
        <f t="shared" si="15"/>
        <v>23726.21</v>
      </c>
      <c r="I110" s="235">
        <v>41229</v>
      </c>
      <c r="J110" s="239">
        <v>429.5</v>
      </c>
      <c r="K110" s="267">
        <f t="shared" si="16"/>
        <v>23081.33</v>
      </c>
      <c r="L110" s="267">
        <f>SUM(G110-K110)</f>
        <v>644.87999999999738</v>
      </c>
      <c r="M110" s="238">
        <v>1.56</v>
      </c>
      <c r="N110" s="164">
        <f>SUM(G110-K110)*M110</f>
        <v>1006.012799999996</v>
      </c>
      <c r="O110" s="176"/>
    </row>
    <row r="111" spans="1:15" s="177" customFormat="1" ht="13.8">
      <c r="A111" s="118" t="s">
        <v>776</v>
      </c>
      <c r="B111" s="118" t="s">
        <v>777</v>
      </c>
      <c r="C111" s="119" t="s">
        <v>79</v>
      </c>
      <c r="D111" s="235">
        <v>41215</v>
      </c>
      <c r="E111" s="236">
        <v>849</v>
      </c>
      <c r="F111" s="237">
        <v>2074</v>
      </c>
      <c r="G111" s="278">
        <f t="shared" si="15"/>
        <v>17608.259999999998</v>
      </c>
      <c r="I111" s="235">
        <v>41229</v>
      </c>
      <c r="J111" s="239">
        <v>1998</v>
      </c>
      <c r="K111" s="267">
        <f t="shared" si="16"/>
        <v>16963.02</v>
      </c>
      <c r="L111" s="267">
        <f>SUM(G111-K111)</f>
        <v>645.23999999999796</v>
      </c>
      <c r="M111" s="238">
        <v>1.55</v>
      </c>
      <c r="N111" s="164">
        <f>SUM(G111-K111)*M111</f>
        <v>1000.1219999999969</v>
      </c>
      <c r="O111" s="176"/>
    </row>
    <row r="112" spans="1:15" s="177" customFormat="1" ht="13.8">
      <c r="A112" s="102" t="s">
        <v>801</v>
      </c>
      <c r="B112" s="102" t="s">
        <v>802</v>
      </c>
      <c r="C112" s="106" t="s">
        <v>54</v>
      </c>
      <c r="D112" s="216">
        <v>41187</v>
      </c>
      <c r="E112" s="232">
        <v>1972</v>
      </c>
      <c r="F112" s="233">
        <v>843</v>
      </c>
      <c r="G112" s="277">
        <f t="shared" si="15"/>
        <v>16623.96</v>
      </c>
      <c r="H112" s="175"/>
      <c r="I112" s="216">
        <v>41243</v>
      </c>
      <c r="J112" s="234">
        <v>813.62</v>
      </c>
      <c r="K112" s="279">
        <f t="shared" si="16"/>
        <v>16044.586399999998</v>
      </c>
      <c r="L112" s="279">
        <f>SUM(K112-G112)</f>
        <v>-579.37360000000081</v>
      </c>
      <c r="M112" s="224">
        <v>1.54</v>
      </c>
      <c r="N112" s="163">
        <f>SUM(K112-G112)*M112</f>
        <v>-892.23534400000131</v>
      </c>
      <c r="O112" s="176"/>
    </row>
    <row r="113" spans="1:15" s="177" customFormat="1" ht="13.8">
      <c r="A113" s="102" t="s">
        <v>803</v>
      </c>
      <c r="B113" s="102" t="s">
        <v>514</v>
      </c>
      <c r="C113" s="106" t="s">
        <v>54</v>
      </c>
      <c r="D113" s="216">
        <v>41159</v>
      </c>
      <c r="E113" s="232">
        <v>4632</v>
      </c>
      <c r="F113" s="233">
        <v>337</v>
      </c>
      <c r="G113" s="277">
        <f t="shared" si="15"/>
        <v>15609.84</v>
      </c>
      <c r="H113" s="175"/>
      <c r="I113" s="216">
        <v>41257</v>
      </c>
      <c r="J113" s="234">
        <v>376.4</v>
      </c>
      <c r="K113" s="279">
        <f t="shared" si="16"/>
        <v>17434.847999999998</v>
      </c>
      <c r="L113" s="279">
        <f>SUM(K113-G113)</f>
        <v>1825.007999999998</v>
      </c>
      <c r="M113" s="224">
        <v>1.55</v>
      </c>
      <c r="N113" s="163">
        <f>SUM(K113-G113)*M113</f>
        <v>2828.7623999999969</v>
      </c>
      <c r="O113" s="176"/>
    </row>
    <row r="114" spans="1:15" s="177" customFormat="1" ht="13.8">
      <c r="A114" s="118" t="s">
        <v>714</v>
      </c>
      <c r="B114" s="118" t="s">
        <v>715</v>
      </c>
      <c r="C114" s="119" t="s">
        <v>79</v>
      </c>
      <c r="D114" s="235">
        <v>41187</v>
      </c>
      <c r="E114" s="236">
        <v>901</v>
      </c>
      <c r="F114" s="237">
        <v>2145</v>
      </c>
      <c r="G114" s="278">
        <f t="shared" si="15"/>
        <v>19326.45</v>
      </c>
      <c r="I114" s="235">
        <v>41257</v>
      </c>
      <c r="J114" s="239">
        <v>2127</v>
      </c>
      <c r="K114" s="267">
        <f t="shared" si="16"/>
        <v>19164.27</v>
      </c>
      <c r="L114" s="267">
        <f>SUM(G114-K114)</f>
        <v>162.18000000000029</v>
      </c>
      <c r="M114" s="238">
        <v>1.57</v>
      </c>
      <c r="N114" s="164">
        <f>SUM(G114-K114)*M114</f>
        <v>254.62260000000046</v>
      </c>
      <c r="O114" s="176"/>
    </row>
    <row r="115" spans="1:15" s="177" customFormat="1" ht="13.8">
      <c r="A115" s="102" t="s">
        <v>804</v>
      </c>
      <c r="B115" s="102" t="s">
        <v>805</v>
      </c>
      <c r="C115" s="106" t="s">
        <v>54</v>
      </c>
      <c r="D115" s="216">
        <v>41215</v>
      </c>
      <c r="E115" s="232">
        <v>11125</v>
      </c>
      <c r="F115" s="233">
        <v>112.65</v>
      </c>
      <c r="G115" s="277">
        <f t="shared" si="15"/>
        <v>12532.3125</v>
      </c>
      <c r="H115" s="175"/>
      <c r="I115" s="216">
        <v>41271</v>
      </c>
      <c r="J115" s="234">
        <v>111.9</v>
      </c>
      <c r="K115" s="279">
        <f t="shared" si="16"/>
        <v>12448.875</v>
      </c>
      <c r="L115" s="279">
        <f>SUM(K115-G115)</f>
        <v>-83.4375</v>
      </c>
      <c r="M115" s="224">
        <v>1.55</v>
      </c>
      <c r="N115" s="163">
        <f>SUM(K115-G115)*M115</f>
        <v>-129.328125</v>
      </c>
      <c r="O115" s="176"/>
    </row>
    <row r="116" spans="1:15" s="177" customFormat="1" ht="13.8">
      <c r="A116" s="118" t="s">
        <v>725</v>
      </c>
      <c r="B116" s="118" t="s">
        <v>726</v>
      </c>
      <c r="C116" s="119" t="s">
        <v>79</v>
      </c>
      <c r="D116" s="235">
        <v>41264</v>
      </c>
      <c r="E116" s="236">
        <v>2925</v>
      </c>
      <c r="F116" s="237">
        <v>315.70999999999998</v>
      </c>
      <c r="G116" s="278">
        <f t="shared" si="15"/>
        <v>9234.5174999999981</v>
      </c>
      <c r="I116" s="235">
        <v>41271</v>
      </c>
      <c r="J116" s="239">
        <v>337.7</v>
      </c>
      <c r="K116" s="267">
        <f t="shared" si="16"/>
        <v>9877.7250000000004</v>
      </c>
      <c r="L116" s="267">
        <f>SUM(G116-K116)</f>
        <v>-643.20750000000226</v>
      </c>
      <c r="M116" s="238">
        <v>1.54</v>
      </c>
      <c r="N116" s="164">
        <f>SUM(G116-K116)*M116</f>
        <v>-990.53955000000349</v>
      </c>
      <c r="O116" s="176"/>
    </row>
    <row r="117" spans="1:15" s="177" customFormat="1" ht="13.8">
      <c r="A117" s="102" t="s">
        <v>721</v>
      </c>
      <c r="B117" s="102" t="s">
        <v>722</v>
      </c>
      <c r="C117" s="106" t="s">
        <v>54</v>
      </c>
      <c r="D117" s="216">
        <v>41208</v>
      </c>
      <c r="E117" s="232">
        <v>1695</v>
      </c>
      <c r="F117" s="233">
        <v>1362</v>
      </c>
      <c r="G117" s="277">
        <f t="shared" si="15"/>
        <v>23085.9</v>
      </c>
      <c r="H117" s="175"/>
      <c r="I117" s="216">
        <v>41285</v>
      </c>
      <c r="J117" s="234">
        <v>1524</v>
      </c>
      <c r="K117" s="279">
        <f t="shared" si="16"/>
        <v>25831.8</v>
      </c>
      <c r="L117" s="279">
        <f>SUM(K117-G117)</f>
        <v>2745.8999999999978</v>
      </c>
      <c r="M117" s="224">
        <v>1.55</v>
      </c>
      <c r="N117" s="163">
        <f>SUM(K117-G117)*M117</f>
        <v>4256.1449999999968</v>
      </c>
      <c r="O117" s="176"/>
    </row>
    <row r="118" spans="1:15" s="177" customFormat="1" ht="13.8">
      <c r="A118" s="118" t="s">
        <v>806</v>
      </c>
      <c r="B118" s="118" t="s">
        <v>807</v>
      </c>
      <c r="C118" s="119" t="s">
        <v>79</v>
      </c>
      <c r="D118" s="235">
        <v>41250</v>
      </c>
      <c r="E118" s="236">
        <v>14027</v>
      </c>
      <c r="F118" s="237">
        <v>91.95</v>
      </c>
      <c r="G118" s="278">
        <f t="shared" si="15"/>
        <v>12897.826500000001</v>
      </c>
      <c r="I118" s="235">
        <v>41285</v>
      </c>
      <c r="J118" s="239">
        <v>91.7</v>
      </c>
      <c r="K118" s="267">
        <f t="shared" si="16"/>
        <v>12862.759000000002</v>
      </c>
      <c r="L118" s="267">
        <f>SUM(G118-K118)</f>
        <v>35.0674999999992</v>
      </c>
      <c r="M118" s="238">
        <v>1.54</v>
      </c>
      <c r="N118" s="164">
        <f>SUM(G118-K118)*M118</f>
        <v>54.003949999998767</v>
      </c>
      <c r="O118" s="176"/>
    </row>
    <row r="119" spans="1:15" s="177" customFormat="1" ht="13.8">
      <c r="A119" s="25"/>
      <c r="B119" s="118"/>
      <c r="C119" s="119"/>
      <c r="D119" s="103"/>
      <c r="E119" s="102"/>
      <c r="F119" s="111"/>
      <c r="G119" s="277"/>
      <c r="H119" s="175"/>
      <c r="I119" s="105"/>
      <c r="J119" s="111"/>
      <c r="K119" s="279"/>
      <c r="L119" s="279"/>
      <c r="M119" s="224"/>
      <c r="N119" s="164"/>
      <c r="O119" s="176"/>
    </row>
    <row r="120" spans="1:15" s="146" customFormat="1" ht="15" customHeight="1">
      <c r="A120" s="26"/>
      <c r="B120" s="26"/>
      <c r="C120" s="25"/>
      <c r="D120" s="217"/>
      <c r="E120" s="26"/>
      <c r="F120" s="218"/>
      <c r="G120" s="267"/>
      <c r="H120" s="145"/>
      <c r="I120" s="219"/>
      <c r="J120" s="218"/>
      <c r="K120" s="267"/>
      <c r="L120" s="267"/>
      <c r="M120" s="229"/>
      <c r="N120" s="240"/>
      <c r="O120" s="26"/>
    </row>
    <row r="121" spans="1:15" s="11" customFormat="1" ht="15" customHeight="1">
      <c r="A121" s="26"/>
      <c r="B121" s="26"/>
      <c r="C121" s="25"/>
      <c r="D121" s="145"/>
      <c r="E121" s="26"/>
      <c r="F121" s="218"/>
      <c r="G121" s="267"/>
      <c r="H121" s="145"/>
      <c r="I121" s="219"/>
      <c r="J121" s="218"/>
      <c r="K121" s="267"/>
      <c r="L121" s="267"/>
      <c r="M121" s="229"/>
      <c r="N121" s="240"/>
      <c r="O121" s="26"/>
    </row>
    <row r="122" spans="1:15" s="19" customFormat="1" ht="16.2" thickBot="1">
      <c r="A122" s="60" t="s">
        <v>35</v>
      </c>
      <c r="B122" s="60"/>
      <c r="C122" s="60"/>
      <c r="D122" s="60"/>
      <c r="E122" s="60"/>
      <c r="F122" s="79"/>
      <c r="G122" s="204"/>
      <c r="H122" s="62"/>
      <c r="I122" s="63"/>
      <c r="J122" s="63"/>
      <c r="K122" s="63"/>
      <c r="L122" s="204"/>
      <c r="M122" s="230"/>
      <c r="N122" s="356">
        <f>SUM(N52:N121)</f>
        <v>429.10540299996762</v>
      </c>
      <c r="O122" s="62"/>
    </row>
    <row r="123" spans="1:15" ht="11.25" customHeight="1" thickTop="1">
      <c r="A123" s="13"/>
      <c r="B123" s="13"/>
      <c r="C123" s="41"/>
      <c r="D123" s="12"/>
      <c r="E123" s="13"/>
      <c r="F123" s="75"/>
      <c r="G123" s="200"/>
      <c r="H123" s="12"/>
      <c r="I123" s="40"/>
      <c r="J123" s="75"/>
      <c r="K123" s="200"/>
      <c r="L123" s="200"/>
      <c r="M123" s="225"/>
      <c r="N123" s="108"/>
      <c r="O123" s="13"/>
    </row>
  </sheetData>
  <sheetProtection password="9EDD" sheet="1" objects="1" scenarios="1"/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9"/>
  <sheetViews>
    <sheetView workbookViewId="0">
      <selection activeCell="T17" sqref="T17"/>
    </sheetView>
  </sheetViews>
  <sheetFormatPr defaultColWidth="9.109375" defaultRowHeight="10.199999999999999"/>
  <cols>
    <col min="1" max="1" width="23.5546875" style="1" customWidth="1"/>
    <col min="2" max="2" width="6.33203125" style="1" bestFit="1" customWidth="1"/>
    <col min="3" max="3" width="7" style="1" bestFit="1" customWidth="1"/>
    <col min="4" max="4" width="6.33203125" style="90" bestFit="1" customWidth="1"/>
    <col min="5" max="5" width="4.88671875" style="89" bestFit="1" customWidth="1"/>
    <col min="6" max="6" width="11.44140625" style="1" bestFit="1" customWidth="1"/>
    <col min="7" max="7" width="2.88671875" style="1" customWidth="1"/>
    <col min="8" max="8" width="8.88671875" style="374" bestFit="1" customWidth="1"/>
    <col min="9" max="9" width="2.33203125" style="1" customWidth="1"/>
    <col min="10" max="10" width="10.88671875" style="24" bestFit="1" customWidth="1"/>
    <col min="11" max="11" width="11.33203125" style="374" bestFit="1" customWidth="1"/>
    <col min="12" max="12" width="8" style="134" bestFit="1" customWidth="1"/>
    <col min="13" max="13" width="9.44140625" style="47" bestFit="1" customWidth="1"/>
    <col min="14" max="14" width="14.33203125" style="151" bestFit="1" customWidth="1"/>
    <col min="15" max="15" width="8" style="90" bestFit="1" customWidth="1"/>
    <col min="16" max="16" width="7.109375" style="243" bestFit="1" customWidth="1"/>
    <col min="17" max="17" width="12.44140625" style="208" bestFit="1" customWidth="1"/>
    <col min="18" max="18" width="10.88671875" style="6" bestFit="1" customWidth="1"/>
    <col min="19" max="19" width="11" style="1" bestFit="1" customWidth="1"/>
    <col min="20" max="16384" width="9.109375" style="1"/>
  </cols>
  <sheetData>
    <row r="2" spans="1:21" ht="18">
      <c r="A2" s="51" t="s">
        <v>913</v>
      </c>
    </row>
    <row r="3" spans="1:21" ht="18">
      <c r="A3" s="51"/>
    </row>
    <row r="4" spans="1:21" s="10" customFormat="1" ht="18.600000000000001" thickBot="1">
      <c r="A4" s="52">
        <f>SUM(N6,N30)</f>
        <v>10485.511399999981</v>
      </c>
      <c r="D4" s="91"/>
      <c r="E4" s="194"/>
      <c r="F4" s="8"/>
      <c r="H4" s="375"/>
      <c r="J4" s="37"/>
      <c r="K4" s="389"/>
      <c r="L4" s="135"/>
      <c r="M4" s="45"/>
      <c r="N4" s="152"/>
      <c r="O4" s="91"/>
      <c r="P4" s="255"/>
      <c r="Q4" s="209"/>
      <c r="R4" s="16"/>
    </row>
    <row r="5" spans="1:21" s="10" customFormat="1" ht="18.600000000000001" thickTop="1">
      <c r="A5" s="207"/>
      <c r="D5" s="91"/>
      <c r="E5" s="91"/>
      <c r="F5" s="8"/>
      <c r="H5" s="376"/>
      <c r="J5" s="37"/>
      <c r="K5" s="389"/>
      <c r="L5" s="135"/>
      <c r="M5" s="45"/>
      <c r="N5" s="152"/>
      <c r="O5" s="91"/>
      <c r="P5" s="255"/>
      <c r="Q5" s="209"/>
      <c r="R5" s="16"/>
    </row>
    <row r="6" spans="1:21" s="19" customFormat="1" ht="18">
      <c r="A6" s="311"/>
      <c r="B6" s="312"/>
      <c r="C6" s="312"/>
      <c r="D6" s="339"/>
      <c r="E6" s="339"/>
      <c r="F6" s="312"/>
      <c r="G6" s="313" t="s">
        <v>37</v>
      </c>
      <c r="H6" s="377"/>
      <c r="I6" s="312"/>
      <c r="J6" s="315"/>
      <c r="K6" s="390"/>
      <c r="L6" s="341"/>
      <c r="M6" s="342"/>
      <c r="N6" s="343">
        <f>SUM(Q25)</f>
        <v>10869.791399999982</v>
      </c>
      <c r="O6" s="339"/>
      <c r="P6" s="351"/>
      <c r="Q6" s="344"/>
      <c r="R6" s="345"/>
      <c r="S6" s="4"/>
    </row>
    <row r="7" spans="1:21" s="2" customFormat="1" ht="13.8">
      <c r="B7" s="2" t="s">
        <v>685</v>
      </c>
      <c r="D7" s="92" t="s">
        <v>9</v>
      </c>
      <c r="E7" s="92"/>
      <c r="F7" s="2" t="s">
        <v>17</v>
      </c>
      <c r="G7" s="2" t="s">
        <v>42</v>
      </c>
      <c r="H7" s="378" t="s">
        <v>19</v>
      </c>
      <c r="J7" s="83" t="s">
        <v>896</v>
      </c>
      <c r="K7" s="378" t="s">
        <v>688</v>
      </c>
      <c r="L7" s="136" t="s">
        <v>5</v>
      </c>
      <c r="M7" s="82" t="s">
        <v>16</v>
      </c>
      <c r="N7" s="153" t="s">
        <v>689</v>
      </c>
      <c r="O7" s="92" t="s">
        <v>685</v>
      </c>
      <c r="P7" s="246" t="s">
        <v>10</v>
      </c>
      <c r="Q7" s="210" t="s">
        <v>15</v>
      </c>
      <c r="R7" s="84" t="s">
        <v>4</v>
      </c>
      <c r="S7" s="4"/>
      <c r="U7" s="2" t="s">
        <v>383</v>
      </c>
    </row>
    <row r="8" spans="1:21" s="2" customFormat="1" ht="13.8">
      <c r="B8" s="2" t="s">
        <v>0</v>
      </c>
      <c r="C8" s="2" t="s">
        <v>8</v>
      </c>
      <c r="D8" s="92" t="s">
        <v>686</v>
      </c>
      <c r="E8" s="92" t="s">
        <v>184</v>
      </c>
      <c r="F8" s="2" t="s">
        <v>25</v>
      </c>
      <c r="H8" s="378"/>
      <c r="J8" s="83" t="s">
        <v>897</v>
      </c>
      <c r="K8" s="378" t="s">
        <v>18</v>
      </c>
      <c r="L8" s="136"/>
      <c r="M8" s="82" t="s">
        <v>43</v>
      </c>
      <c r="N8" s="153" t="s">
        <v>690</v>
      </c>
      <c r="O8" s="92" t="s">
        <v>687</v>
      </c>
      <c r="P8" s="246" t="s">
        <v>847</v>
      </c>
      <c r="Q8" s="161" t="s">
        <v>382</v>
      </c>
      <c r="R8" s="84"/>
      <c r="S8" s="4"/>
    </row>
    <row r="9" spans="1:21" s="4" customFormat="1" ht="13.8">
      <c r="D9" s="89"/>
      <c r="E9" s="89"/>
      <c r="H9" s="379"/>
      <c r="J9" s="38"/>
      <c r="K9" s="379"/>
      <c r="L9" s="135"/>
      <c r="M9" s="45"/>
      <c r="N9" s="154"/>
      <c r="O9" s="89"/>
      <c r="P9" s="246" t="s">
        <v>19</v>
      </c>
      <c r="Q9" s="209"/>
      <c r="R9" s="20"/>
    </row>
    <row r="10" spans="1:21" s="4" customFormat="1">
      <c r="A10" s="4" t="s">
        <v>34</v>
      </c>
      <c r="B10" s="4" t="s">
        <v>33</v>
      </c>
      <c r="C10" s="4" t="s">
        <v>41</v>
      </c>
      <c r="D10" s="89">
        <v>40919</v>
      </c>
      <c r="E10" s="89" t="s">
        <v>54</v>
      </c>
      <c r="F10" s="38">
        <v>40544</v>
      </c>
      <c r="G10" s="4">
        <v>1</v>
      </c>
      <c r="H10" s="379">
        <v>1</v>
      </c>
      <c r="I10" s="22"/>
      <c r="J10" s="368"/>
      <c r="K10" s="374">
        <v>1</v>
      </c>
      <c r="L10" s="134">
        <v>1</v>
      </c>
      <c r="M10" s="47">
        <v>10</v>
      </c>
      <c r="N10" s="151">
        <f>SUM((K10-H10)/L10*M10)*G10</f>
        <v>0</v>
      </c>
      <c r="O10" s="89" t="s">
        <v>692</v>
      </c>
      <c r="P10" s="243">
        <v>1</v>
      </c>
      <c r="Q10" s="208">
        <f>SUM(N10*P10)</f>
        <v>0</v>
      </c>
      <c r="R10" s="20"/>
    </row>
    <row r="11" spans="1:21" s="41" customFormat="1">
      <c r="A11" s="41" t="s">
        <v>80</v>
      </c>
      <c r="B11" s="41" t="s">
        <v>33</v>
      </c>
      <c r="C11" s="41" t="s">
        <v>41</v>
      </c>
      <c r="D11" s="96">
        <v>40919</v>
      </c>
      <c r="E11" s="96" t="s">
        <v>79</v>
      </c>
      <c r="F11" s="42">
        <v>40544</v>
      </c>
      <c r="G11" s="41">
        <v>1</v>
      </c>
      <c r="H11" s="380">
        <v>1</v>
      </c>
      <c r="I11" s="108"/>
      <c r="J11" s="368"/>
      <c r="K11" s="383">
        <v>1</v>
      </c>
      <c r="L11" s="137">
        <v>1</v>
      </c>
      <c r="M11" s="49">
        <v>10</v>
      </c>
      <c r="N11" s="155">
        <f>SUM((H11-K11)/L11*M11)*G11</f>
        <v>0</v>
      </c>
      <c r="O11" s="96" t="s">
        <v>693</v>
      </c>
      <c r="P11" s="248">
        <v>1</v>
      </c>
      <c r="Q11" s="211">
        <f>SUM(N11*P11)</f>
        <v>0</v>
      </c>
      <c r="R11" s="107"/>
    </row>
    <row r="12" spans="1:21" s="41" customFormat="1">
      <c r="D12" s="96"/>
      <c r="E12" s="96"/>
      <c r="F12" s="42"/>
      <c r="H12" s="380"/>
      <c r="I12" s="108"/>
      <c r="J12" s="368"/>
      <c r="K12" s="383"/>
      <c r="L12" s="137"/>
      <c r="M12" s="49"/>
      <c r="N12" s="155"/>
      <c r="O12" s="96"/>
      <c r="P12" s="248"/>
      <c r="Q12" s="211"/>
      <c r="R12" s="107"/>
    </row>
    <row r="14" spans="1:21" s="11" customFormat="1" ht="13.8">
      <c r="A14" s="4" t="s">
        <v>907</v>
      </c>
      <c r="B14" s="4" t="s">
        <v>909</v>
      </c>
      <c r="C14" s="4" t="s">
        <v>908</v>
      </c>
      <c r="D14" s="89">
        <v>41306</v>
      </c>
      <c r="E14" s="89" t="s">
        <v>54</v>
      </c>
      <c r="F14" s="38">
        <v>41302</v>
      </c>
      <c r="G14" s="4">
        <v>1</v>
      </c>
      <c r="H14" s="379">
        <v>289.60000000000002</v>
      </c>
      <c r="I14" s="22"/>
      <c r="J14" s="368">
        <v>291.5</v>
      </c>
      <c r="K14" s="374">
        <v>305.39999999999998</v>
      </c>
      <c r="L14" s="134">
        <v>0.01</v>
      </c>
      <c r="M14" s="47">
        <v>4.2</v>
      </c>
      <c r="N14" s="151">
        <f t="shared" ref="N14:N22" si="0">SUM((K14-H14)/L14*M14)*G14</f>
        <v>6635.9999999999809</v>
      </c>
      <c r="O14" s="89" t="s">
        <v>894</v>
      </c>
      <c r="P14" s="243">
        <v>0.9607</v>
      </c>
      <c r="Q14" s="208">
        <f t="shared" ref="Q14:Q22" si="1">SUM(N14*P14)</f>
        <v>6375.2051999999812</v>
      </c>
      <c r="R14" s="6"/>
      <c r="S14" s="1"/>
    </row>
    <row r="15" spans="1:21" s="4" customFormat="1">
      <c r="A15" s="4" t="s">
        <v>83</v>
      </c>
      <c r="B15" s="4" t="s">
        <v>82</v>
      </c>
      <c r="C15" s="4" t="s">
        <v>923</v>
      </c>
      <c r="D15" s="89">
        <v>41334</v>
      </c>
      <c r="E15" s="89" t="s">
        <v>54</v>
      </c>
      <c r="F15" s="38">
        <v>41303</v>
      </c>
      <c r="G15" s="4">
        <v>1</v>
      </c>
      <c r="H15" s="379">
        <v>97.63</v>
      </c>
      <c r="I15" s="22"/>
      <c r="J15" s="368">
        <v>96.15</v>
      </c>
      <c r="K15" s="374">
        <v>97.77</v>
      </c>
      <c r="L15" s="134">
        <v>0.01</v>
      </c>
      <c r="M15" s="47">
        <v>10</v>
      </c>
      <c r="N15" s="151">
        <f t="shared" si="0"/>
        <v>140.00000000000057</v>
      </c>
      <c r="O15" s="89" t="s">
        <v>894</v>
      </c>
      <c r="P15" s="243">
        <v>0.95730000000000004</v>
      </c>
      <c r="Q15" s="208">
        <f t="shared" si="1"/>
        <v>134.02200000000056</v>
      </c>
      <c r="R15" s="20"/>
    </row>
    <row r="16" spans="1:21" s="4" customFormat="1">
      <c r="A16" s="4" t="s">
        <v>925</v>
      </c>
      <c r="B16" s="4" t="s">
        <v>2</v>
      </c>
      <c r="C16" s="4" t="s">
        <v>926</v>
      </c>
      <c r="D16" s="89">
        <v>41334</v>
      </c>
      <c r="E16" s="89" t="s">
        <v>54</v>
      </c>
      <c r="F16" s="38">
        <v>41303</v>
      </c>
      <c r="G16" s="4">
        <v>1</v>
      </c>
      <c r="H16" s="379">
        <v>114</v>
      </c>
      <c r="I16" s="22"/>
      <c r="J16" s="368">
        <v>112.7</v>
      </c>
      <c r="K16" s="374">
        <v>116.8</v>
      </c>
      <c r="L16" s="134">
        <v>0.01</v>
      </c>
      <c r="M16" s="47">
        <v>10</v>
      </c>
      <c r="N16" s="151">
        <f t="shared" si="0"/>
        <v>2799.9999999999973</v>
      </c>
      <c r="O16" s="89" t="s">
        <v>894</v>
      </c>
      <c r="P16" s="243">
        <v>0.96089999999999998</v>
      </c>
      <c r="Q16" s="208">
        <f t="shared" si="1"/>
        <v>2690.5199999999973</v>
      </c>
      <c r="R16" s="20"/>
    </row>
    <row r="17" spans="1:19" s="4" customFormat="1">
      <c r="A17" s="4" t="s">
        <v>51</v>
      </c>
      <c r="B17" s="4" t="s">
        <v>50</v>
      </c>
      <c r="C17" s="4" t="s">
        <v>927</v>
      </c>
      <c r="D17" s="89">
        <v>41306</v>
      </c>
      <c r="E17" s="89" t="s">
        <v>54</v>
      </c>
      <c r="F17" s="38">
        <v>41304</v>
      </c>
      <c r="G17" s="4">
        <v>1</v>
      </c>
      <c r="H17" s="379">
        <v>992</v>
      </c>
      <c r="I17" s="22"/>
      <c r="J17" s="368">
        <v>979</v>
      </c>
      <c r="K17" s="374">
        <v>1006</v>
      </c>
      <c r="L17" s="134">
        <v>0.25</v>
      </c>
      <c r="M17" s="47">
        <v>25</v>
      </c>
      <c r="N17" s="151">
        <f t="shared" si="0"/>
        <v>1400</v>
      </c>
      <c r="O17" s="89" t="s">
        <v>894</v>
      </c>
      <c r="P17" s="243">
        <v>0.96089999999999998</v>
      </c>
      <c r="Q17" s="208">
        <f t="shared" si="1"/>
        <v>1345.26</v>
      </c>
      <c r="R17" s="20"/>
    </row>
    <row r="18" spans="1:19" s="4" customFormat="1">
      <c r="A18" s="4" t="s">
        <v>928</v>
      </c>
      <c r="B18" s="4" t="s">
        <v>929</v>
      </c>
      <c r="C18" s="4" t="s">
        <v>930</v>
      </c>
      <c r="D18" s="89">
        <v>41334</v>
      </c>
      <c r="E18" s="89" t="s">
        <v>54</v>
      </c>
      <c r="F18" s="38">
        <v>41304</v>
      </c>
      <c r="G18" s="4">
        <v>1</v>
      </c>
      <c r="H18" s="379">
        <v>429.9</v>
      </c>
      <c r="I18" s="22"/>
      <c r="J18" s="368">
        <v>420.7</v>
      </c>
      <c r="K18" s="374">
        <v>428.2</v>
      </c>
      <c r="L18" s="134">
        <v>0.01</v>
      </c>
      <c r="M18" s="47">
        <v>6</v>
      </c>
      <c r="N18" s="151">
        <f t="shared" si="0"/>
        <v>-1019.9999999999932</v>
      </c>
      <c r="O18" s="89" t="s">
        <v>894</v>
      </c>
      <c r="P18" s="243">
        <v>0.96089999999999998</v>
      </c>
      <c r="Q18" s="208">
        <f t="shared" si="1"/>
        <v>-980.11799999999346</v>
      </c>
      <c r="R18" s="20"/>
    </row>
    <row r="19" spans="1:19" s="4" customFormat="1">
      <c r="A19" s="4" t="s">
        <v>931</v>
      </c>
      <c r="B19" s="4" t="s">
        <v>84</v>
      </c>
      <c r="C19" s="4" t="s">
        <v>932</v>
      </c>
      <c r="D19" s="89">
        <v>41334</v>
      </c>
      <c r="E19" s="89" t="s">
        <v>54</v>
      </c>
      <c r="F19" s="38">
        <v>41304</v>
      </c>
      <c r="G19" s="4">
        <v>1</v>
      </c>
      <c r="H19" s="379">
        <v>97.62</v>
      </c>
      <c r="I19" s="22"/>
      <c r="J19" s="368">
        <v>96.22</v>
      </c>
      <c r="K19" s="374">
        <v>97.77</v>
      </c>
      <c r="L19" s="134">
        <v>0.01</v>
      </c>
      <c r="M19" s="47">
        <v>10</v>
      </c>
      <c r="N19" s="151">
        <f t="shared" si="0"/>
        <v>149.99999999999147</v>
      </c>
      <c r="O19" s="89" t="s">
        <v>894</v>
      </c>
      <c r="P19" s="243">
        <v>0.96089999999999998</v>
      </c>
      <c r="Q19" s="208">
        <f t="shared" si="1"/>
        <v>144.13499999999181</v>
      </c>
      <c r="R19" s="20"/>
    </row>
    <row r="20" spans="1:19" s="4" customFormat="1">
      <c r="A20" s="4" t="s">
        <v>928</v>
      </c>
      <c r="B20" s="4" t="s">
        <v>929</v>
      </c>
      <c r="C20" s="4" t="s">
        <v>949</v>
      </c>
      <c r="D20" s="89">
        <v>41334</v>
      </c>
      <c r="E20" s="89" t="s">
        <v>54</v>
      </c>
      <c r="F20" s="38">
        <v>41306</v>
      </c>
      <c r="G20" s="4">
        <v>1</v>
      </c>
      <c r="H20" s="379">
        <v>53.42</v>
      </c>
      <c r="I20" s="22"/>
      <c r="J20" s="368">
        <v>52.56</v>
      </c>
      <c r="K20" s="374">
        <v>52.99</v>
      </c>
      <c r="L20" s="134">
        <v>0.01</v>
      </c>
      <c r="M20" s="47">
        <v>6</v>
      </c>
      <c r="N20" s="151">
        <f t="shared" si="0"/>
        <v>-257.99999999999983</v>
      </c>
      <c r="O20" s="89" t="s">
        <v>692</v>
      </c>
      <c r="P20" s="243">
        <v>0.96089999999999998</v>
      </c>
      <c r="Q20" s="208">
        <f t="shared" si="1"/>
        <v>-247.91219999999984</v>
      </c>
      <c r="R20" s="20"/>
    </row>
    <row r="21" spans="1:19" s="4" customFormat="1">
      <c r="A21" s="4" t="s">
        <v>87</v>
      </c>
      <c r="B21" s="4" t="s">
        <v>86</v>
      </c>
      <c r="C21" s="4" t="s">
        <v>950</v>
      </c>
      <c r="D21" s="89">
        <v>41334</v>
      </c>
      <c r="E21" s="89" t="s">
        <v>54</v>
      </c>
      <c r="F21" s="38">
        <v>41306</v>
      </c>
      <c r="G21" s="4">
        <v>1</v>
      </c>
      <c r="H21" s="379">
        <v>313.3</v>
      </c>
      <c r="I21" s="22"/>
      <c r="J21" s="368">
        <v>308.89999999999998</v>
      </c>
      <c r="K21" s="374">
        <v>316.10000000000002</v>
      </c>
      <c r="L21" s="134">
        <v>0.01</v>
      </c>
      <c r="M21" s="47">
        <v>4.2</v>
      </c>
      <c r="N21" s="151">
        <f t="shared" si="0"/>
        <v>1176.0000000000048</v>
      </c>
      <c r="O21" s="89" t="s">
        <v>692</v>
      </c>
      <c r="P21" s="243">
        <v>0.96089999999999998</v>
      </c>
      <c r="Q21" s="208">
        <f t="shared" si="1"/>
        <v>1130.0184000000045</v>
      </c>
      <c r="R21" s="20"/>
    </row>
    <row r="22" spans="1:19" s="4" customFormat="1">
      <c r="A22" s="4" t="s">
        <v>947</v>
      </c>
      <c r="B22" s="4" t="s">
        <v>948</v>
      </c>
      <c r="C22" s="4" t="s">
        <v>951</v>
      </c>
      <c r="D22" s="89">
        <v>41334</v>
      </c>
      <c r="E22" s="89" t="s">
        <v>54</v>
      </c>
      <c r="F22" s="38">
        <v>41306</v>
      </c>
      <c r="G22" s="4">
        <v>1</v>
      </c>
      <c r="H22" s="379">
        <v>2020</v>
      </c>
      <c r="I22" s="22"/>
      <c r="J22" s="368">
        <v>1972</v>
      </c>
      <c r="K22" s="374">
        <v>2049</v>
      </c>
      <c r="L22" s="134">
        <v>1</v>
      </c>
      <c r="M22" s="47">
        <v>10</v>
      </c>
      <c r="N22" s="151">
        <f t="shared" si="0"/>
        <v>290</v>
      </c>
      <c r="O22" s="89" t="s">
        <v>692</v>
      </c>
      <c r="P22" s="243">
        <v>0.96089999999999998</v>
      </c>
      <c r="Q22" s="208">
        <f t="shared" si="1"/>
        <v>278.661</v>
      </c>
      <c r="R22" s="20"/>
    </row>
    <row r="23" spans="1:19" s="3" customFormat="1">
      <c r="A23" s="13"/>
      <c r="B23" s="13"/>
      <c r="C23" s="13"/>
      <c r="D23" s="94"/>
      <c r="E23" s="96"/>
      <c r="F23" s="28"/>
      <c r="G23" s="13"/>
      <c r="H23" s="383"/>
      <c r="I23" s="33"/>
      <c r="J23" s="369"/>
      <c r="K23" s="383"/>
      <c r="L23" s="134"/>
      <c r="M23" s="47"/>
      <c r="N23" s="151"/>
      <c r="O23" s="94"/>
      <c r="P23" s="248"/>
      <c r="Q23" s="211"/>
      <c r="R23" s="12"/>
    </row>
    <row r="24" spans="1:19">
      <c r="A24" s="13"/>
      <c r="B24" s="13"/>
      <c r="C24" s="13"/>
      <c r="D24" s="94"/>
      <c r="E24" s="96"/>
      <c r="F24" s="33"/>
      <c r="G24" s="13"/>
      <c r="H24" s="383"/>
      <c r="I24" s="33"/>
      <c r="J24" s="369"/>
      <c r="K24" s="383"/>
      <c r="O24" s="94"/>
      <c r="P24" s="248"/>
      <c r="Q24" s="211"/>
      <c r="R24" s="12"/>
    </row>
    <row r="25" spans="1:19" s="19" customFormat="1" ht="16.2" thickBot="1">
      <c r="A25" s="56" t="s">
        <v>39</v>
      </c>
      <c r="B25" s="56"/>
      <c r="C25" s="56"/>
      <c r="D25" s="97"/>
      <c r="E25" s="97"/>
      <c r="F25" s="56"/>
      <c r="G25" s="56"/>
      <c r="H25" s="384"/>
      <c r="I25" s="58"/>
      <c r="J25" s="59"/>
      <c r="K25" s="384"/>
      <c r="L25" s="140"/>
      <c r="M25" s="57"/>
      <c r="N25" s="156"/>
      <c r="O25" s="97"/>
      <c r="P25" s="249"/>
      <c r="Q25" s="357">
        <f>SUM(Q12:Q24)</f>
        <v>10869.791399999982</v>
      </c>
      <c r="R25" s="58"/>
      <c r="S25" s="4"/>
    </row>
    <row r="26" spans="1:19" s="19" customFormat="1" ht="16.2" thickTop="1">
      <c r="A26" s="69"/>
      <c r="B26" s="69"/>
      <c r="C26" s="69"/>
      <c r="D26" s="98"/>
      <c r="E26" s="98"/>
      <c r="F26" s="69"/>
      <c r="G26" s="69"/>
      <c r="H26" s="385"/>
      <c r="I26" s="71"/>
      <c r="J26" s="72"/>
      <c r="K26" s="385"/>
      <c r="L26" s="141"/>
      <c r="M26" s="70"/>
      <c r="N26" s="157"/>
      <c r="O26" s="98"/>
      <c r="P26" s="250"/>
      <c r="Q26" s="213"/>
      <c r="R26" s="71"/>
      <c r="S26" s="4"/>
    </row>
    <row r="27" spans="1:19">
      <c r="A27" s="64"/>
      <c r="B27" s="64"/>
      <c r="C27" s="64"/>
      <c r="D27" s="99"/>
      <c r="E27" s="205"/>
      <c r="F27" s="65"/>
      <c r="G27" s="64"/>
      <c r="H27" s="386"/>
      <c r="I27" s="65"/>
      <c r="J27" s="67"/>
      <c r="K27" s="386"/>
      <c r="L27" s="142"/>
      <c r="M27" s="66"/>
      <c r="N27" s="158"/>
      <c r="O27" s="99"/>
      <c r="P27" s="251"/>
      <c r="Q27" s="214"/>
      <c r="R27" s="65"/>
    </row>
    <row r="28" spans="1:19">
      <c r="A28" s="64"/>
      <c r="B28" s="64"/>
      <c r="C28" s="64"/>
      <c r="D28" s="99"/>
      <c r="E28" s="205"/>
      <c r="F28" s="64"/>
      <c r="G28" s="64"/>
      <c r="H28" s="386"/>
      <c r="I28" s="64"/>
      <c r="J28" s="67"/>
      <c r="K28" s="386"/>
      <c r="L28" s="142"/>
      <c r="M28" s="66"/>
      <c r="N28" s="158"/>
      <c r="O28" s="99"/>
      <c r="P28" s="251"/>
      <c r="Q28" s="214"/>
      <c r="R28" s="65"/>
    </row>
    <row r="29" spans="1:19">
      <c r="A29" s="13"/>
      <c r="B29" s="13"/>
      <c r="C29" s="13"/>
      <c r="D29" s="94"/>
      <c r="E29" s="96"/>
      <c r="F29" s="13"/>
      <c r="G29" s="13"/>
      <c r="H29" s="383"/>
      <c r="I29" s="13"/>
      <c r="J29" s="40"/>
      <c r="K29" s="383"/>
      <c r="L29" s="137"/>
      <c r="M29" s="49"/>
      <c r="N29" s="155"/>
      <c r="O29" s="94"/>
      <c r="P29" s="248"/>
      <c r="Q29" s="211"/>
      <c r="R29" s="12"/>
    </row>
    <row r="30" spans="1:19" s="35" customFormat="1" ht="18">
      <c r="A30" s="307"/>
      <c r="B30" s="308"/>
      <c r="C30" s="308"/>
      <c r="D30" s="335"/>
      <c r="E30" s="335"/>
      <c r="F30" s="308"/>
      <c r="G30" s="308" t="s">
        <v>38</v>
      </c>
      <c r="H30" s="387"/>
      <c r="I30" s="308"/>
      <c r="J30" s="310"/>
      <c r="K30" s="387"/>
      <c r="L30" s="336"/>
      <c r="M30" s="337"/>
      <c r="N30" s="355">
        <f>SUM(Q48)</f>
        <v>-384.28</v>
      </c>
      <c r="O30" s="335"/>
      <c r="P30" s="347"/>
      <c r="Q30" s="338"/>
      <c r="R30" s="308"/>
      <c r="S30" s="1"/>
    </row>
    <row r="31" spans="1:19">
      <c r="R31" s="6" t="s">
        <v>3</v>
      </c>
    </row>
    <row r="32" spans="1:19" s="4" customFormat="1">
      <c r="D32" s="89"/>
      <c r="E32" s="89"/>
      <c r="H32" s="379"/>
      <c r="J32" s="24"/>
      <c r="K32" s="379"/>
      <c r="L32" s="135"/>
      <c r="M32" s="45"/>
      <c r="N32" s="154"/>
      <c r="O32" s="89"/>
      <c r="P32" s="245"/>
      <c r="Q32" s="209"/>
      <c r="R32" s="20"/>
    </row>
    <row r="33" spans="1:21" s="2" customFormat="1" ht="13.8">
      <c r="B33" s="2" t="s">
        <v>685</v>
      </c>
      <c r="D33" s="92" t="s">
        <v>9</v>
      </c>
      <c r="E33" s="92"/>
      <c r="F33" s="2" t="s">
        <v>17</v>
      </c>
      <c r="G33" s="2" t="s">
        <v>42</v>
      </c>
      <c r="H33" s="378" t="s">
        <v>19</v>
      </c>
      <c r="J33" s="83" t="s">
        <v>29</v>
      </c>
      <c r="K33" s="378" t="s">
        <v>688</v>
      </c>
      <c r="L33" s="136" t="s">
        <v>5</v>
      </c>
      <c r="M33" s="82" t="s">
        <v>16</v>
      </c>
      <c r="N33" s="153" t="s">
        <v>689</v>
      </c>
      <c r="O33" s="92" t="s">
        <v>685</v>
      </c>
      <c r="P33" s="246" t="s">
        <v>10</v>
      </c>
      <c r="Q33" s="161" t="s">
        <v>15</v>
      </c>
      <c r="R33" s="84" t="s">
        <v>4</v>
      </c>
      <c r="S33" s="4"/>
      <c r="U33" s="2" t="s">
        <v>383</v>
      </c>
    </row>
    <row r="34" spans="1:21" s="2" customFormat="1" ht="13.8">
      <c r="B34" s="2" t="s">
        <v>0</v>
      </c>
      <c r="C34" s="2" t="s">
        <v>8</v>
      </c>
      <c r="D34" s="92" t="s">
        <v>686</v>
      </c>
      <c r="E34" s="92" t="s">
        <v>184</v>
      </c>
      <c r="F34" s="2" t="s">
        <v>25</v>
      </c>
      <c r="H34" s="378"/>
      <c r="J34" s="83" t="s">
        <v>7</v>
      </c>
      <c r="K34" s="378" t="s">
        <v>18</v>
      </c>
      <c r="L34" s="136"/>
      <c r="M34" s="82" t="s">
        <v>43</v>
      </c>
      <c r="N34" s="153" t="s">
        <v>690</v>
      </c>
      <c r="O34" s="92" t="s">
        <v>687</v>
      </c>
      <c r="P34" s="246" t="s">
        <v>14</v>
      </c>
      <c r="Q34" s="161" t="s">
        <v>382</v>
      </c>
      <c r="R34" s="84"/>
      <c r="S34" s="4"/>
    </row>
    <row r="35" spans="1:21">
      <c r="F35" s="5"/>
      <c r="I35" s="22"/>
    </row>
    <row r="36" spans="1:21" s="26" customFormat="1" ht="13.8">
      <c r="A36" s="13" t="s">
        <v>910</v>
      </c>
      <c r="B36" s="41" t="s">
        <v>911</v>
      </c>
      <c r="C36" s="41" t="s">
        <v>912</v>
      </c>
      <c r="D36" s="96">
        <v>41334</v>
      </c>
      <c r="E36" s="96" t="s">
        <v>79</v>
      </c>
      <c r="F36" s="42">
        <v>41302</v>
      </c>
      <c r="G36" s="41">
        <v>1</v>
      </c>
      <c r="H36" s="380">
        <v>2169</v>
      </c>
      <c r="I36" s="108"/>
      <c r="J36" s="5">
        <v>41305</v>
      </c>
      <c r="K36" s="383">
        <v>2209</v>
      </c>
      <c r="L36" s="137">
        <v>1</v>
      </c>
      <c r="M36" s="49">
        <v>10</v>
      </c>
      <c r="N36" s="155">
        <f>SUM((H36-K36)/L36*M36)*G36</f>
        <v>-400</v>
      </c>
      <c r="O36" s="96" t="s">
        <v>894</v>
      </c>
      <c r="P36" s="248">
        <v>0.9607</v>
      </c>
      <c r="Q36" s="211">
        <f>SUM(N36*P36)</f>
        <v>-384.28</v>
      </c>
      <c r="R36" s="256"/>
      <c r="S36" s="13"/>
    </row>
    <row r="37" spans="1:21" s="41" customFormat="1">
      <c r="D37" s="96"/>
      <c r="E37" s="96"/>
      <c r="F37" s="42"/>
      <c r="H37" s="380"/>
      <c r="I37" s="108"/>
      <c r="J37" s="28"/>
      <c r="K37" s="383"/>
      <c r="L37" s="137"/>
      <c r="M37" s="49"/>
      <c r="N37" s="155"/>
      <c r="O37" s="96"/>
      <c r="P37" s="248"/>
      <c r="Q37" s="211"/>
      <c r="R37" s="107"/>
    </row>
    <row r="38" spans="1:21" s="41" customFormat="1">
      <c r="D38" s="96"/>
      <c r="E38" s="96"/>
      <c r="F38" s="42"/>
      <c r="H38" s="380"/>
      <c r="I38" s="108"/>
      <c r="J38" s="28"/>
      <c r="K38" s="383"/>
      <c r="L38" s="137"/>
      <c r="M38" s="49"/>
      <c r="N38" s="155"/>
      <c r="O38" s="96"/>
      <c r="P38" s="248"/>
      <c r="Q38" s="211"/>
      <c r="R38" s="107"/>
    </row>
    <row r="39" spans="1:21" s="41" customFormat="1">
      <c r="D39" s="96"/>
      <c r="E39" s="96"/>
      <c r="F39" s="42"/>
      <c r="H39" s="380"/>
      <c r="I39" s="108"/>
      <c r="J39" s="28"/>
      <c r="K39" s="383"/>
      <c r="L39" s="137"/>
      <c r="M39" s="49"/>
      <c r="N39" s="155"/>
      <c r="O39" s="96"/>
      <c r="P39" s="248"/>
      <c r="Q39" s="211"/>
      <c r="R39" s="107"/>
    </row>
    <row r="40" spans="1:21" s="41" customFormat="1">
      <c r="D40" s="96"/>
      <c r="E40" s="96"/>
      <c r="F40" s="42"/>
      <c r="H40" s="380"/>
      <c r="I40" s="108"/>
      <c r="J40" s="28"/>
      <c r="K40" s="383"/>
      <c r="L40" s="137"/>
      <c r="M40" s="49"/>
      <c r="N40" s="155"/>
      <c r="O40" s="96"/>
      <c r="P40" s="248"/>
      <c r="Q40" s="211"/>
      <c r="R40" s="107"/>
    </row>
    <row r="41" spans="1:21" s="41" customFormat="1">
      <c r="D41" s="96"/>
      <c r="E41" s="96"/>
      <c r="F41" s="42"/>
      <c r="H41" s="380"/>
      <c r="I41" s="108"/>
      <c r="J41" s="28"/>
      <c r="K41" s="383"/>
      <c r="L41" s="137"/>
      <c r="M41" s="49"/>
      <c r="N41" s="155"/>
      <c r="O41" s="96"/>
      <c r="P41" s="248"/>
      <c r="Q41" s="211"/>
      <c r="R41" s="107"/>
    </row>
    <row r="42" spans="1:21" s="41" customFormat="1" ht="15" customHeight="1">
      <c r="D42" s="96"/>
      <c r="E42" s="96"/>
      <c r="F42" s="42"/>
      <c r="H42" s="380"/>
      <c r="I42" s="108"/>
      <c r="J42" s="28"/>
      <c r="K42" s="383"/>
      <c r="L42" s="137"/>
      <c r="M42" s="49"/>
      <c r="N42" s="155"/>
      <c r="O42" s="96"/>
      <c r="P42" s="248"/>
      <c r="Q42" s="211"/>
      <c r="R42" s="107"/>
    </row>
    <row r="43" spans="1:21" s="41" customFormat="1" ht="15" customHeight="1">
      <c r="D43" s="96"/>
      <c r="E43" s="96"/>
      <c r="F43" s="42"/>
      <c r="H43" s="380"/>
      <c r="I43" s="108"/>
      <c r="J43" s="28"/>
      <c r="K43" s="383"/>
      <c r="L43" s="137"/>
      <c r="M43" s="49"/>
      <c r="N43" s="155"/>
      <c r="O43" s="96"/>
      <c r="P43" s="248"/>
      <c r="Q43" s="211"/>
      <c r="R43" s="107"/>
    </row>
    <row r="44" spans="1:21" s="41" customFormat="1" ht="15" customHeight="1">
      <c r="D44" s="96"/>
      <c r="E44" s="96"/>
      <c r="F44" s="42"/>
      <c r="H44" s="380"/>
      <c r="I44" s="108"/>
      <c r="J44" s="28"/>
      <c r="K44" s="383"/>
      <c r="L44" s="137"/>
      <c r="M44" s="49"/>
      <c r="N44" s="155"/>
      <c r="O44" s="96"/>
      <c r="P44" s="248"/>
      <c r="Q44" s="211"/>
      <c r="R44" s="107"/>
    </row>
    <row r="45" spans="1:21" s="4" customFormat="1" ht="15" customHeight="1">
      <c r="D45" s="89"/>
      <c r="E45" s="89"/>
      <c r="F45" s="38"/>
      <c r="H45" s="379"/>
      <c r="I45" s="22"/>
      <c r="J45" s="5"/>
      <c r="K45" s="374"/>
      <c r="L45" s="134"/>
      <c r="M45" s="47"/>
      <c r="N45" s="151"/>
      <c r="O45" s="89"/>
      <c r="P45" s="243"/>
      <c r="Q45" s="208"/>
      <c r="R45" s="20"/>
    </row>
    <row r="46" spans="1:21" s="3" customFormat="1" ht="15" customHeight="1">
      <c r="A46" s="13"/>
      <c r="B46" s="13"/>
      <c r="C46" s="13"/>
      <c r="D46" s="94"/>
      <c r="E46" s="96"/>
      <c r="F46" s="28"/>
      <c r="G46" s="13"/>
      <c r="H46" s="383"/>
      <c r="I46" s="33"/>
      <c r="J46" s="28"/>
      <c r="K46" s="383"/>
      <c r="L46" s="137"/>
      <c r="M46" s="49"/>
      <c r="N46" s="155"/>
      <c r="O46" s="94"/>
      <c r="P46" s="248"/>
      <c r="Q46" s="211"/>
      <c r="R46" s="12"/>
    </row>
    <row r="47" spans="1:21" ht="15" customHeight="1">
      <c r="A47" s="13"/>
      <c r="B47" s="13"/>
      <c r="C47" s="13"/>
      <c r="D47" s="94"/>
      <c r="E47" s="96"/>
      <c r="F47" s="33"/>
      <c r="G47" s="13"/>
      <c r="H47" s="383"/>
      <c r="I47" s="33"/>
      <c r="J47" s="40"/>
      <c r="K47" s="383"/>
      <c r="L47" s="137"/>
      <c r="M47" s="49"/>
      <c r="N47" s="155"/>
      <c r="O47" s="94"/>
      <c r="P47" s="248"/>
      <c r="Q47" s="211"/>
      <c r="R47" s="12"/>
    </row>
    <row r="48" spans="1:21" s="19" customFormat="1" ht="16.2" thickBot="1">
      <c r="A48" s="60" t="s">
        <v>40</v>
      </c>
      <c r="B48" s="60"/>
      <c r="C48" s="60"/>
      <c r="D48" s="100"/>
      <c r="E48" s="100"/>
      <c r="F48" s="60"/>
      <c r="G48" s="60"/>
      <c r="H48" s="388"/>
      <c r="I48" s="62"/>
      <c r="J48" s="63"/>
      <c r="K48" s="388"/>
      <c r="L48" s="144"/>
      <c r="M48" s="61"/>
      <c r="N48" s="159"/>
      <c r="O48" s="100"/>
      <c r="P48" s="254"/>
      <c r="Q48" s="356">
        <f>SUM(Q36:Q47)</f>
        <v>-384.28</v>
      </c>
      <c r="R48" s="62"/>
      <c r="S48" s="4"/>
    </row>
    <row r="49" spans="1:18" ht="11.25" customHeight="1" thickTop="1">
      <c r="A49" s="13"/>
      <c r="B49" s="13"/>
      <c r="C49" s="13"/>
      <c r="D49" s="94"/>
      <c r="E49" s="96"/>
      <c r="F49" s="12"/>
      <c r="G49" s="13"/>
      <c r="H49" s="383"/>
      <c r="I49" s="12"/>
      <c r="J49" s="40"/>
      <c r="K49" s="383"/>
      <c r="L49" s="137"/>
      <c r="M49" s="49"/>
      <c r="N49" s="155"/>
      <c r="O49" s="94"/>
      <c r="P49" s="248"/>
      <c r="Q49" s="211"/>
      <c r="R49" s="12"/>
    </row>
  </sheetData>
  <sheetProtection password="9EDD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45"/>
  <sheetViews>
    <sheetView workbookViewId="0">
      <selection activeCell="A32" sqref="A32:XFD33"/>
    </sheetView>
  </sheetViews>
  <sheetFormatPr defaultColWidth="9.109375" defaultRowHeight="10.199999999999999"/>
  <cols>
    <col min="1" max="1" width="23.5546875" style="1" customWidth="1"/>
    <col min="2" max="2" width="7" style="1" customWidth="1"/>
    <col min="3" max="3" width="4.88671875" style="89" bestFit="1" customWidth="1"/>
    <col min="4" max="4" width="11.44140625" style="1" bestFit="1" customWidth="1"/>
    <col min="5" max="5" width="2.88671875" style="1" customWidth="1"/>
    <col min="6" max="6" width="8.88671875" style="374" bestFit="1" customWidth="1"/>
    <col min="7" max="7" width="2.33203125" style="1" customWidth="1"/>
    <col min="8" max="8" width="10.88671875" style="24" bestFit="1" customWidth="1"/>
    <col min="9" max="9" width="11.33203125" style="374" bestFit="1" customWidth="1"/>
    <col min="10" max="10" width="8" style="134" bestFit="1" customWidth="1"/>
    <col min="11" max="11" width="9.44140625" style="47" bestFit="1" customWidth="1"/>
    <col min="12" max="12" width="14.33203125" style="151" bestFit="1" customWidth="1"/>
    <col min="13" max="13" width="8" style="90" bestFit="1" customWidth="1"/>
    <col min="14" max="14" width="7.109375" style="243" bestFit="1" customWidth="1"/>
    <col min="15" max="15" width="12.44140625" style="208" bestFit="1" customWidth="1"/>
    <col min="16" max="16" width="10.88671875" style="6" bestFit="1" customWidth="1"/>
    <col min="17" max="17" width="11" style="1" bestFit="1" customWidth="1"/>
    <col min="18" max="16384" width="9.109375" style="1"/>
  </cols>
  <sheetData>
    <row r="2" spans="1:19" ht="18">
      <c r="A2" s="51" t="s">
        <v>914</v>
      </c>
    </row>
    <row r="3" spans="1:19" ht="18">
      <c r="A3" s="51"/>
    </row>
    <row r="4" spans="1:19" s="10" customFormat="1" ht="18.600000000000001" thickBot="1">
      <c r="A4" s="52">
        <f>SUM(L6,L26)</f>
        <v>10.042</v>
      </c>
      <c r="C4" s="194"/>
      <c r="D4" s="8"/>
      <c r="F4" s="375"/>
      <c r="H4" s="37"/>
      <c r="I4" s="389"/>
      <c r="J4" s="135"/>
      <c r="K4" s="45"/>
      <c r="L4" s="152"/>
      <c r="M4" s="91"/>
      <c r="N4" s="255"/>
      <c r="O4" s="209"/>
      <c r="P4" s="16"/>
    </row>
    <row r="5" spans="1:19" s="10" customFormat="1" ht="18.600000000000001" thickTop="1">
      <c r="A5" s="207"/>
      <c r="C5" s="91"/>
      <c r="D5" s="8"/>
      <c r="F5" s="376"/>
      <c r="H5" s="37"/>
      <c r="I5" s="389"/>
      <c r="J5" s="135"/>
      <c r="K5" s="45"/>
      <c r="L5" s="152"/>
      <c r="M5" s="91"/>
      <c r="N5" s="255"/>
      <c r="O5" s="209"/>
      <c r="P5" s="16"/>
    </row>
    <row r="6" spans="1:19" s="19" customFormat="1" ht="18">
      <c r="A6" s="311"/>
      <c r="B6" s="312"/>
      <c r="C6" s="339"/>
      <c r="D6" s="312"/>
      <c r="E6" s="313" t="s">
        <v>915</v>
      </c>
      <c r="F6" s="377"/>
      <c r="G6" s="312"/>
      <c r="H6" s="315"/>
      <c r="I6" s="390"/>
      <c r="J6" s="341"/>
      <c r="K6" s="342"/>
      <c r="L6" s="343">
        <f>SUM(O21)</f>
        <v>10.042</v>
      </c>
      <c r="M6" s="339"/>
      <c r="N6" s="351"/>
      <c r="O6" s="344"/>
      <c r="P6" s="345"/>
      <c r="Q6" s="4"/>
    </row>
    <row r="7" spans="1:19" s="2" customFormat="1" ht="13.8">
      <c r="B7" s="2" t="s">
        <v>918</v>
      </c>
      <c r="C7" s="92"/>
      <c r="D7" s="2" t="s">
        <v>17</v>
      </c>
      <c r="E7" s="2" t="s">
        <v>42</v>
      </c>
      <c r="F7" s="378" t="s">
        <v>19</v>
      </c>
      <c r="H7" s="83" t="s">
        <v>896</v>
      </c>
      <c r="I7" s="378" t="s">
        <v>688</v>
      </c>
      <c r="J7" s="136" t="s">
        <v>26</v>
      </c>
      <c r="K7" s="82" t="s">
        <v>16</v>
      </c>
      <c r="L7" s="153" t="s">
        <v>689</v>
      </c>
      <c r="M7" s="92" t="s">
        <v>685</v>
      </c>
      <c r="N7" s="246" t="s">
        <v>10</v>
      </c>
      <c r="O7" s="210" t="s">
        <v>15</v>
      </c>
      <c r="P7" s="84" t="s">
        <v>4</v>
      </c>
      <c r="Q7" s="4"/>
      <c r="S7" s="2" t="s">
        <v>383</v>
      </c>
    </row>
    <row r="8" spans="1:19" s="2" customFormat="1" ht="13.8">
      <c r="B8" s="2" t="s">
        <v>919</v>
      </c>
      <c r="C8" s="92" t="s">
        <v>184</v>
      </c>
      <c r="D8" s="2" t="s">
        <v>25</v>
      </c>
      <c r="F8" s="378"/>
      <c r="H8" s="83" t="s">
        <v>897</v>
      </c>
      <c r="I8" s="378" t="s">
        <v>18</v>
      </c>
      <c r="J8" s="136" t="s">
        <v>922</v>
      </c>
      <c r="K8" s="82" t="s">
        <v>43</v>
      </c>
      <c r="L8" s="153" t="s">
        <v>920</v>
      </c>
      <c r="M8" s="92" t="s">
        <v>687</v>
      </c>
      <c r="N8" s="246" t="s">
        <v>847</v>
      </c>
      <c r="O8" s="161" t="s">
        <v>382</v>
      </c>
      <c r="P8" s="84"/>
      <c r="Q8" s="4"/>
    </row>
    <row r="9" spans="1:19" s="4" customFormat="1" ht="13.8">
      <c r="C9" s="89"/>
      <c r="F9" s="379"/>
      <c r="H9" s="379"/>
      <c r="I9" s="379"/>
      <c r="J9" s="135"/>
      <c r="K9" s="45"/>
      <c r="L9" s="154"/>
      <c r="M9" s="89"/>
      <c r="N9" s="246" t="s">
        <v>19</v>
      </c>
      <c r="O9" s="209"/>
      <c r="P9" s="20"/>
    </row>
    <row r="10" spans="1:19" s="4" customFormat="1">
      <c r="A10" s="4" t="s">
        <v>34</v>
      </c>
      <c r="B10" s="4" t="s">
        <v>33</v>
      </c>
      <c r="C10" s="89" t="s">
        <v>54</v>
      </c>
      <c r="D10" s="38">
        <v>40544</v>
      </c>
      <c r="E10" s="4">
        <v>1</v>
      </c>
      <c r="F10" s="379">
        <v>1</v>
      </c>
      <c r="G10" s="22"/>
      <c r="H10" s="391"/>
      <c r="I10" s="374">
        <v>1</v>
      </c>
      <c r="J10" s="134">
        <f>SUM(I10-F10)</f>
        <v>0</v>
      </c>
      <c r="K10" s="47">
        <v>10</v>
      </c>
      <c r="L10" s="151" t="e">
        <f>SUM((I10-F10)/J10*K10)*E10</f>
        <v>#DIV/0!</v>
      </c>
      <c r="M10" s="89" t="s">
        <v>382</v>
      </c>
      <c r="N10" s="243">
        <v>1</v>
      </c>
      <c r="O10" s="208" t="e">
        <f>SUM(L10*N10)</f>
        <v>#DIV/0!</v>
      </c>
      <c r="P10" s="20"/>
    </row>
    <row r="11" spans="1:19" s="41" customFormat="1">
      <c r="A11" s="41" t="s">
        <v>80</v>
      </c>
      <c r="B11" s="41" t="s">
        <v>33</v>
      </c>
      <c r="C11" s="96" t="s">
        <v>79</v>
      </c>
      <c r="D11" s="42">
        <v>40544</v>
      </c>
      <c r="E11" s="41">
        <v>1</v>
      </c>
      <c r="F11" s="380">
        <v>1</v>
      </c>
      <c r="G11" s="108"/>
      <c r="H11" s="391"/>
      <c r="I11" s="383">
        <v>1</v>
      </c>
      <c r="J11" s="137">
        <v>1</v>
      </c>
      <c r="K11" s="49">
        <v>10</v>
      </c>
      <c r="L11" s="155">
        <f>SUM((F11-I11)/J11*K11)*E11</f>
        <v>0</v>
      </c>
      <c r="M11" s="96" t="s">
        <v>382</v>
      </c>
      <c r="N11" s="248">
        <v>1</v>
      </c>
      <c r="O11" s="211">
        <f>SUM(L11*N11)</f>
        <v>0</v>
      </c>
      <c r="P11" s="107"/>
    </row>
    <row r="12" spans="1:19" s="41" customFormat="1">
      <c r="C12" s="96"/>
      <c r="D12" s="42"/>
      <c r="F12" s="380"/>
      <c r="G12" s="108"/>
      <c r="H12" s="391"/>
      <c r="I12" s="383"/>
      <c r="J12" s="137"/>
      <c r="K12" s="49"/>
      <c r="L12" s="155"/>
      <c r="M12" s="96"/>
      <c r="N12" s="248"/>
      <c r="O12" s="211"/>
      <c r="P12" s="107"/>
    </row>
    <row r="13" spans="1:19" s="11" customFormat="1" ht="13.8">
      <c r="A13" s="1"/>
      <c r="B13" s="4" t="s">
        <v>921</v>
      </c>
      <c r="C13" s="89" t="s">
        <v>54</v>
      </c>
      <c r="D13" s="38">
        <v>41303</v>
      </c>
      <c r="E13" s="4">
        <v>1</v>
      </c>
      <c r="F13" s="379">
        <v>2.3874</v>
      </c>
      <c r="G13" s="22"/>
      <c r="H13" s="391">
        <v>2.3729</v>
      </c>
      <c r="I13" s="374">
        <v>2.3915999999999999</v>
      </c>
      <c r="J13" s="134">
        <v>1</v>
      </c>
      <c r="K13" s="47">
        <v>10</v>
      </c>
      <c r="L13" s="151">
        <f>SUM((I13-F13)/J13*K13)*E13</f>
        <v>4.1999999999999815E-2</v>
      </c>
      <c r="M13" s="89" t="s">
        <v>382</v>
      </c>
      <c r="N13" s="243">
        <v>1</v>
      </c>
      <c r="O13" s="208">
        <f>SUM(L13*N13)</f>
        <v>4.1999999999999815E-2</v>
      </c>
      <c r="P13" s="6"/>
      <c r="Q13" s="1"/>
    </row>
    <row r="14" spans="1:19" s="4" customFormat="1">
      <c r="B14" s="4" t="s">
        <v>924</v>
      </c>
      <c r="C14" s="89" t="s">
        <v>54</v>
      </c>
      <c r="D14" s="38">
        <v>41303</v>
      </c>
      <c r="E14" s="4">
        <v>1</v>
      </c>
      <c r="F14" s="379">
        <v>1.2356</v>
      </c>
      <c r="G14" s="22"/>
      <c r="H14" s="391">
        <v>1.2311000000000001</v>
      </c>
      <c r="I14" s="374">
        <v>1.2361</v>
      </c>
      <c r="J14" s="134">
        <f>SUM(I14-F14)</f>
        <v>4.9999999999994493E-4</v>
      </c>
      <c r="K14" s="47">
        <v>10</v>
      </c>
      <c r="L14" s="151">
        <f>SUM((I14-F14)/J14*K14)*E14</f>
        <v>10</v>
      </c>
      <c r="M14" s="89" t="s">
        <v>382</v>
      </c>
      <c r="N14" s="243">
        <v>1</v>
      </c>
      <c r="O14" s="208">
        <f>SUM(L14*N14)</f>
        <v>10</v>
      </c>
      <c r="P14" s="20"/>
    </row>
    <row r="15" spans="1:19" s="11" customFormat="1" ht="15.6">
      <c r="A15" s="54"/>
      <c r="B15" s="53"/>
      <c r="C15" s="93"/>
      <c r="D15" s="53"/>
      <c r="E15" s="53"/>
      <c r="F15" s="381"/>
      <c r="G15" s="53"/>
      <c r="H15" s="392"/>
      <c r="I15" s="381"/>
      <c r="J15" s="139"/>
      <c r="K15" s="25"/>
      <c r="L15" s="215"/>
      <c r="M15" s="93"/>
      <c r="N15" s="270"/>
      <c r="O15" s="212"/>
      <c r="P15" s="116"/>
      <c r="Q15" s="1"/>
    </row>
    <row r="16" spans="1:19" s="13" customFormat="1">
      <c r="B16" s="30"/>
      <c r="C16" s="95"/>
      <c r="D16" s="31"/>
      <c r="E16" s="30"/>
      <c r="F16" s="382"/>
      <c r="G16" s="32"/>
      <c r="H16" s="373"/>
      <c r="I16" s="383"/>
      <c r="J16" s="383"/>
      <c r="K16" s="49"/>
      <c r="L16" s="155"/>
      <c r="M16" s="95"/>
      <c r="N16" s="248"/>
      <c r="O16" s="211"/>
      <c r="P16" s="12"/>
    </row>
    <row r="17" spans="1:19" s="3" customFormat="1">
      <c r="A17" s="13"/>
      <c r="B17" s="41"/>
      <c r="C17" s="96"/>
      <c r="D17" s="42"/>
      <c r="E17" s="41"/>
      <c r="F17" s="380"/>
      <c r="G17" s="33"/>
      <c r="H17" s="373"/>
      <c r="I17" s="383"/>
      <c r="J17" s="137"/>
      <c r="K17" s="49"/>
      <c r="L17" s="155"/>
      <c r="M17" s="96"/>
      <c r="N17" s="248"/>
      <c r="O17" s="211"/>
      <c r="P17" s="12"/>
    </row>
    <row r="18" spans="1:19" s="3" customFormat="1">
      <c r="A18" s="13"/>
      <c r="B18" s="13"/>
      <c r="C18" s="96"/>
      <c r="D18" s="28"/>
      <c r="E18" s="13"/>
      <c r="F18" s="383"/>
      <c r="G18" s="33"/>
      <c r="H18" s="373"/>
      <c r="I18" s="383"/>
      <c r="J18" s="134"/>
      <c r="K18" s="47"/>
      <c r="L18" s="151"/>
      <c r="M18" s="94"/>
      <c r="N18" s="248"/>
      <c r="O18" s="211"/>
      <c r="P18" s="12"/>
    </row>
    <row r="19" spans="1:19" s="3" customFormat="1">
      <c r="A19" s="13"/>
      <c r="B19" s="13"/>
      <c r="C19" s="96"/>
      <c r="D19" s="28"/>
      <c r="E19" s="13"/>
      <c r="F19" s="383"/>
      <c r="G19" s="33"/>
      <c r="H19" s="373"/>
      <c r="I19" s="383"/>
      <c r="J19" s="134"/>
      <c r="K19" s="47"/>
      <c r="L19" s="151"/>
      <c r="M19" s="94"/>
      <c r="N19" s="248"/>
      <c r="O19" s="211"/>
      <c r="P19" s="12"/>
    </row>
    <row r="20" spans="1:19">
      <c r="A20" s="13"/>
      <c r="B20" s="13"/>
      <c r="C20" s="96"/>
      <c r="D20" s="33"/>
      <c r="E20" s="13"/>
      <c r="F20" s="383"/>
      <c r="G20" s="33"/>
      <c r="H20" s="373"/>
      <c r="I20" s="383"/>
      <c r="M20" s="94"/>
      <c r="N20" s="248"/>
      <c r="O20" s="211"/>
      <c r="P20" s="12"/>
    </row>
    <row r="21" spans="1:19" s="19" customFormat="1" ht="16.2" thickBot="1">
      <c r="A21" s="56" t="s">
        <v>39</v>
      </c>
      <c r="B21" s="56"/>
      <c r="C21" s="97"/>
      <c r="D21" s="56"/>
      <c r="E21" s="56"/>
      <c r="F21" s="384"/>
      <c r="G21" s="58"/>
      <c r="H21" s="59"/>
      <c r="I21" s="384"/>
      <c r="J21" s="140"/>
      <c r="K21" s="57"/>
      <c r="L21" s="156"/>
      <c r="M21" s="97"/>
      <c r="N21" s="249"/>
      <c r="O21" s="357">
        <f>SUM(O12:O20)</f>
        <v>10.042</v>
      </c>
      <c r="P21" s="58"/>
      <c r="Q21" s="4"/>
    </row>
    <row r="22" spans="1:19" s="19" customFormat="1" ht="16.2" thickTop="1">
      <c r="A22" s="69"/>
      <c r="B22" s="69"/>
      <c r="C22" s="98"/>
      <c r="D22" s="69"/>
      <c r="E22" s="69"/>
      <c r="F22" s="385"/>
      <c r="G22" s="71"/>
      <c r="H22" s="72"/>
      <c r="I22" s="385"/>
      <c r="J22" s="141"/>
      <c r="K22" s="70"/>
      <c r="L22" s="157"/>
      <c r="M22" s="98"/>
      <c r="N22" s="250"/>
      <c r="O22" s="213"/>
      <c r="P22" s="71"/>
      <c r="Q22" s="4"/>
    </row>
    <row r="23" spans="1:19">
      <c r="A23" s="64"/>
      <c r="B23" s="64"/>
      <c r="C23" s="205"/>
      <c r="D23" s="65"/>
      <c r="E23" s="64"/>
      <c r="F23" s="386"/>
      <c r="G23" s="65"/>
      <c r="H23" s="67"/>
      <c r="I23" s="386"/>
      <c r="J23" s="142"/>
      <c r="K23" s="66"/>
      <c r="L23" s="158"/>
      <c r="M23" s="99"/>
      <c r="N23" s="251"/>
      <c r="O23" s="214"/>
      <c r="P23" s="65"/>
    </row>
    <row r="24" spans="1:19">
      <c r="A24" s="64"/>
      <c r="B24" s="64"/>
      <c r="C24" s="205"/>
      <c r="D24" s="64"/>
      <c r="E24" s="64"/>
      <c r="F24" s="386"/>
      <c r="G24" s="64"/>
      <c r="H24" s="67"/>
      <c r="I24" s="386"/>
      <c r="J24" s="142"/>
      <c r="K24" s="66"/>
      <c r="L24" s="158"/>
      <c r="M24" s="99"/>
      <c r="N24" s="251"/>
      <c r="O24" s="214"/>
      <c r="P24" s="65"/>
    </row>
    <row r="25" spans="1:19">
      <c r="A25" s="13"/>
      <c r="B25" s="13"/>
      <c r="C25" s="96"/>
      <c r="D25" s="13"/>
      <c r="E25" s="13"/>
      <c r="F25" s="383"/>
      <c r="G25" s="13"/>
      <c r="H25" s="40"/>
      <c r="I25" s="383"/>
      <c r="J25" s="137"/>
      <c r="K25" s="49"/>
      <c r="L25" s="155"/>
      <c r="M25" s="94"/>
      <c r="N25" s="248"/>
      <c r="O25" s="211"/>
      <c r="P25" s="12"/>
    </row>
    <row r="26" spans="1:19" s="35" customFormat="1" ht="18">
      <c r="A26" s="307"/>
      <c r="B26" s="308"/>
      <c r="C26" s="335"/>
      <c r="D26" s="308"/>
      <c r="E26" s="308" t="s">
        <v>916</v>
      </c>
      <c r="F26" s="387"/>
      <c r="G26" s="308"/>
      <c r="H26" s="310"/>
      <c r="I26" s="387"/>
      <c r="J26" s="336"/>
      <c r="K26" s="337"/>
      <c r="L26" s="355">
        <f>SUM(O44)</f>
        <v>0</v>
      </c>
      <c r="M26" s="335"/>
      <c r="N26" s="347"/>
      <c r="O26" s="338"/>
      <c r="P26" s="308"/>
      <c r="Q26" s="1"/>
    </row>
    <row r="27" spans="1:19">
      <c r="P27" s="6" t="s">
        <v>3</v>
      </c>
    </row>
    <row r="28" spans="1:19" s="4" customFormat="1">
      <c r="C28" s="89"/>
      <c r="F28" s="379"/>
      <c r="H28" s="24"/>
      <c r="I28" s="379"/>
      <c r="J28" s="135"/>
      <c r="K28" s="45"/>
      <c r="L28" s="154"/>
      <c r="M28" s="89"/>
      <c r="N28" s="245"/>
      <c r="O28" s="209"/>
      <c r="P28" s="20"/>
    </row>
    <row r="29" spans="1:19" s="2" customFormat="1" ht="13.8">
      <c r="B29" s="2" t="s">
        <v>685</v>
      </c>
      <c r="C29" s="92"/>
      <c r="D29" s="2" t="s">
        <v>17</v>
      </c>
      <c r="E29" s="2" t="s">
        <v>42</v>
      </c>
      <c r="F29" s="378" t="s">
        <v>19</v>
      </c>
      <c r="H29" s="83" t="s">
        <v>29</v>
      </c>
      <c r="I29" s="378" t="s">
        <v>688</v>
      </c>
      <c r="J29" s="136" t="s">
        <v>5</v>
      </c>
      <c r="K29" s="82" t="s">
        <v>16</v>
      </c>
      <c r="L29" s="153" t="s">
        <v>689</v>
      </c>
      <c r="M29" s="92" t="s">
        <v>685</v>
      </c>
      <c r="N29" s="246" t="s">
        <v>10</v>
      </c>
      <c r="O29" s="161" t="s">
        <v>15</v>
      </c>
      <c r="P29" s="84" t="s">
        <v>4</v>
      </c>
      <c r="Q29" s="4"/>
      <c r="S29" s="2" t="s">
        <v>383</v>
      </c>
    </row>
    <row r="30" spans="1:19" s="2" customFormat="1" ht="13.8">
      <c r="B30" s="2" t="s">
        <v>0</v>
      </c>
      <c r="C30" s="92" t="s">
        <v>184</v>
      </c>
      <c r="D30" s="2" t="s">
        <v>25</v>
      </c>
      <c r="F30" s="378"/>
      <c r="H30" s="83" t="s">
        <v>7</v>
      </c>
      <c r="I30" s="378" t="s">
        <v>18</v>
      </c>
      <c r="J30" s="136"/>
      <c r="K30" s="82" t="s">
        <v>43</v>
      </c>
      <c r="L30" s="153" t="s">
        <v>690</v>
      </c>
      <c r="M30" s="92" t="s">
        <v>687</v>
      </c>
      <c r="N30" s="246" t="s">
        <v>14</v>
      </c>
      <c r="O30" s="161" t="s">
        <v>382</v>
      </c>
      <c r="P30" s="84"/>
      <c r="Q30" s="4"/>
    </row>
    <row r="31" spans="1:19">
      <c r="D31" s="5"/>
      <c r="G31" s="22"/>
    </row>
    <row r="32" spans="1:19" s="41" customFormat="1">
      <c r="C32" s="96"/>
      <c r="D32" s="42"/>
      <c r="F32" s="380"/>
      <c r="G32" s="108"/>
      <c r="H32" s="28"/>
      <c r="I32" s="383"/>
      <c r="J32" s="137"/>
      <c r="K32" s="49"/>
      <c r="L32" s="155"/>
      <c r="M32" s="96"/>
      <c r="N32" s="248"/>
      <c r="O32" s="211"/>
      <c r="P32" s="107"/>
    </row>
    <row r="33" spans="1:17" s="41" customFormat="1">
      <c r="C33" s="96"/>
      <c r="D33" s="42"/>
      <c r="F33" s="380"/>
      <c r="G33" s="108"/>
      <c r="H33" s="28"/>
      <c r="I33" s="383"/>
      <c r="J33" s="137"/>
      <c r="K33" s="49"/>
      <c r="L33" s="155"/>
      <c r="M33" s="96"/>
      <c r="N33" s="248"/>
      <c r="O33" s="211"/>
      <c r="P33" s="107"/>
    </row>
    <row r="34" spans="1:17" s="41" customFormat="1">
      <c r="C34" s="96"/>
      <c r="D34" s="42"/>
      <c r="F34" s="380"/>
      <c r="G34" s="108"/>
      <c r="H34" s="28"/>
      <c r="I34" s="383"/>
      <c r="J34" s="137"/>
      <c r="K34" s="49"/>
      <c r="L34" s="155"/>
      <c r="M34" s="96"/>
      <c r="N34" s="248"/>
      <c r="O34" s="211"/>
      <c r="P34" s="107"/>
    </row>
    <row r="35" spans="1:17" s="41" customFormat="1">
      <c r="C35" s="96"/>
      <c r="D35" s="42"/>
      <c r="F35" s="380"/>
      <c r="G35" s="108"/>
      <c r="H35" s="28"/>
      <c r="I35" s="383"/>
      <c r="J35" s="137"/>
      <c r="K35" s="49"/>
      <c r="L35" s="155"/>
      <c r="M35" s="96"/>
      <c r="N35" s="248"/>
      <c r="O35" s="211"/>
      <c r="P35" s="107"/>
    </row>
    <row r="36" spans="1:17" s="41" customFormat="1">
      <c r="C36" s="96"/>
      <c r="D36" s="42"/>
      <c r="F36" s="380"/>
      <c r="G36" s="108"/>
      <c r="H36" s="28"/>
      <c r="I36" s="383"/>
      <c r="J36" s="137"/>
      <c r="K36" s="49"/>
      <c r="L36" s="155"/>
      <c r="M36" s="96"/>
      <c r="N36" s="248"/>
      <c r="O36" s="211"/>
      <c r="P36" s="107"/>
    </row>
    <row r="37" spans="1:17" s="41" customFormat="1">
      <c r="C37" s="96"/>
      <c r="D37" s="42"/>
      <c r="F37" s="380"/>
      <c r="G37" s="108"/>
      <c r="H37" s="28"/>
      <c r="I37" s="383"/>
      <c r="J37" s="137"/>
      <c r="K37" s="49"/>
      <c r="L37" s="155"/>
      <c r="M37" s="96"/>
      <c r="N37" s="248"/>
      <c r="O37" s="211"/>
      <c r="P37" s="107"/>
    </row>
    <row r="38" spans="1:17" s="41" customFormat="1">
      <c r="C38" s="96"/>
      <c r="D38" s="42"/>
      <c r="F38" s="380"/>
      <c r="G38" s="108"/>
      <c r="H38" s="28"/>
      <c r="I38" s="383"/>
      <c r="J38" s="137"/>
      <c r="K38" s="49"/>
      <c r="L38" s="155"/>
      <c r="M38" s="96"/>
      <c r="N38" s="248"/>
      <c r="O38" s="211"/>
      <c r="P38" s="107"/>
    </row>
    <row r="39" spans="1:17" s="41" customFormat="1">
      <c r="C39" s="96"/>
      <c r="D39" s="42"/>
      <c r="F39" s="380"/>
      <c r="G39" s="108"/>
      <c r="H39" s="28"/>
      <c r="I39" s="383"/>
      <c r="J39" s="137"/>
      <c r="K39" s="49"/>
      <c r="L39" s="155"/>
      <c r="M39" s="96"/>
      <c r="N39" s="248"/>
      <c r="O39" s="211"/>
      <c r="P39" s="107"/>
    </row>
    <row r="40" spans="1:17" s="41" customFormat="1">
      <c r="C40" s="96"/>
      <c r="D40" s="42"/>
      <c r="F40" s="380"/>
      <c r="G40" s="108"/>
      <c r="H40" s="28"/>
      <c r="I40" s="383"/>
      <c r="J40" s="137"/>
      <c r="K40" s="49"/>
      <c r="L40" s="155"/>
      <c r="M40" s="96"/>
      <c r="N40" s="248"/>
      <c r="O40" s="211"/>
      <c r="P40" s="107"/>
    </row>
    <row r="41" spans="1:17" s="4" customFormat="1">
      <c r="C41" s="89"/>
      <c r="D41" s="38"/>
      <c r="F41" s="379"/>
      <c r="G41" s="22"/>
      <c r="H41" s="5"/>
      <c r="I41" s="374"/>
      <c r="J41" s="134"/>
      <c r="K41" s="47"/>
      <c r="L41" s="151"/>
      <c r="M41" s="89"/>
      <c r="N41" s="243"/>
      <c r="O41" s="208"/>
      <c r="P41" s="20"/>
    </row>
    <row r="42" spans="1:17" s="3" customFormat="1">
      <c r="A42" s="13"/>
      <c r="B42" s="13"/>
      <c r="C42" s="96"/>
      <c r="D42" s="28"/>
      <c r="E42" s="13"/>
      <c r="F42" s="383"/>
      <c r="G42" s="33"/>
      <c r="H42" s="28"/>
      <c r="I42" s="383"/>
      <c r="J42" s="137"/>
      <c r="K42" s="49"/>
      <c r="L42" s="155"/>
      <c r="M42" s="94"/>
      <c r="N42" s="248"/>
      <c r="O42" s="211"/>
      <c r="P42" s="12"/>
    </row>
    <row r="43" spans="1:17">
      <c r="A43" s="13"/>
      <c r="B43" s="13"/>
      <c r="C43" s="96"/>
      <c r="D43" s="33"/>
      <c r="E43" s="13"/>
      <c r="F43" s="383"/>
      <c r="G43" s="33"/>
      <c r="H43" s="40"/>
      <c r="I43" s="383"/>
      <c r="J43" s="137"/>
      <c r="K43" s="49"/>
      <c r="L43" s="155"/>
      <c r="M43" s="94"/>
      <c r="N43" s="248"/>
      <c r="O43" s="211"/>
      <c r="P43" s="12"/>
    </row>
    <row r="44" spans="1:17" s="19" customFormat="1" ht="16.2" thickBot="1">
      <c r="A44" s="60" t="s">
        <v>40</v>
      </c>
      <c r="B44" s="60"/>
      <c r="C44" s="100"/>
      <c r="D44" s="60"/>
      <c r="E44" s="60"/>
      <c r="F44" s="388"/>
      <c r="G44" s="62"/>
      <c r="H44" s="63"/>
      <c r="I44" s="388"/>
      <c r="J44" s="144"/>
      <c r="K44" s="61"/>
      <c r="L44" s="159"/>
      <c r="M44" s="100"/>
      <c r="N44" s="254"/>
      <c r="O44" s="356">
        <f>SUM(O33:O43)</f>
        <v>0</v>
      </c>
      <c r="P44" s="62"/>
      <c r="Q44" s="4"/>
    </row>
    <row r="45" spans="1:17" ht="10.8" thickTop="1">
      <c r="A45" s="13"/>
      <c r="B45" s="13"/>
      <c r="C45" s="96"/>
      <c r="D45" s="12"/>
      <c r="E45" s="13"/>
      <c r="F45" s="383"/>
      <c r="G45" s="12"/>
      <c r="H45" s="40"/>
      <c r="I45" s="383"/>
      <c r="J45" s="137"/>
      <c r="K45" s="49"/>
      <c r="L45" s="155"/>
      <c r="M45" s="94"/>
      <c r="N45" s="248"/>
      <c r="O45" s="211"/>
      <c r="P4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FUTURES WKLY</vt:lpstr>
      <vt:lpstr>ASX WKLY</vt:lpstr>
      <vt:lpstr>S&amp;P500 WKLY </vt:lpstr>
      <vt:lpstr>LSE WKLY</vt:lpstr>
      <vt:lpstr>Futures Daily</vt:lpstr>
      <vt:lpstr>Forex Daily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2013-01-27T18:41:00Z</cp:lastPrinted>
  <dcterms:created xsi:type="dcterms:W3CDTF">2010-12-04T03:53:07Z</dcterms:created>
  <dcterms:modified xsi:type="dcterms:W3CDTF">2013-02-02T03:51:21Z</dcterms:modified>
</cp:coreProperties>
</file>