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11892" yWindow="-108" windowWidth="3228" windowHeight="7116"/>
  </bookViews>
  <sheets>
    <sheet name="Summary" sheetId="5" r:id="rId1"/>
    <sheet name="FUTURES WKLY" sheetId="13" r:id="rId2"/>
    <sheet name="ASX WKLY" sheetId="8" r:id="rId3"/>
    <sheet name="S&amp;P500 WKLY " sheetId="12" r:id="rId4"/>
    <sheet name="LSE WKLY" sheetId="10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2" hidden="1">'ASX WKLY'!$A$7:$O$11</definedName>
    <definedName name="_xlnm._FilterDatabase" localSheetId="1" hidden="1">'FUTURES WKLY'!$A$7:$R$10</definedName>
    <definedName name="_xlnm._FilterDatabase" localSheetId="4" hidden="1">'LSE WKLY'!$A$7:$O$11</definedName>
    <definedName name="_xlnm._FilterDatabase" localSheetId="3" hidden="1">'S&amp;P500 WKLY '!$A$7:$O$10</definedName>
    <definedName name="Z_A7296B6C_B361_4C91_913A_AEEA647C891F_.wvu.FilterData" localSheetId="2" hidden="1">'ASX WKLY'!$A$7:$O$11</definedName>
    <definedName name="Z_A7296B6C_B361_4C91_913A_AEEA647C891F_.wvu.FilterData" localSheetId="1" hidden="1">'FUTURES WKLY'!$A$7:$R$10</definedName>
    <definedName name="Z_A7296B6C_B361_4C91_913A_AEEA647C891F_.wvu.FilterData" localSheetId="4" hidden="1">'LSE WKLY'!$A$7:$O$11</definedName>
    <definedName name="Z_A7296B6C_B361_4C91_913A_AEEA647C891F_.wvu.FilterData" localSheetId="3" hidden="1">'S&amp;P500 WKLY '!$A$7:$O$10</definedName>
  </definedNames>
  <calcPr calcId="124519" concurrentCalc="0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57" i="14"/>
  <c r="Q57" s="1"/>
  <c r="K60" i="12"/>
  <c r="G60"/>
  <c r="K59"/>
  <c r="G59"/>
  <c r="K40" i="10"/>
  <c r="L40" s="1"/>
  <c r="G40"/>
  <c r="N15" i="13"/>
  <c r="Q15" s="1"/>
  <c r="K20" i="8"/>
  <c r="G20"/>
  <c r="K39" i="10"/>
  <c r="G39"/>
  <c r="K58" i="12"/>
  <c r="G58"/>
  <c r="K57"/>
  <c r="G57"/>
  <c r="L56"/>
  <c r="N56" s="1"/>
  <c r="K56"/>
  <c r="G56"/>
  <c r="N14" i="14"/>
  <c r="Q14" s="1"/>
  <c r="K55" i="12"/>
  <c r="G55"/>
  <c r="K54"/>
  <c r="G54"/>
  <c r="K53"/>
  <c r="G53"/>
  <c r="K52"/>
  <c r="G52"/>
  <c r="K51"/>
  <c r="L51" s="1"/>
  <c r="N51" s="1"/>
  <c r="G51"/>
  <c r="K136" i="10"/>
  <c r="G136"/>
  <c r="K19" i="8"/>
  <c r="G19"/>
  <c r="J11" i="15"/>
  <c r="J10"/>
  <c r="J15"/>
  <c r="K47" i="12"/>
  <c r="G47"/>
  <c r="K50"/>
  <c r="G50"/>
  <c r="K49"/>
  <c r="L49" s="1"/>
  <c r="N49" s="1"/>
  <c r="G49"/>
  <c r="K48"/>
  <c r="G48"/>
  <c r="K219"/>
  <c r="G219"/>
  <c r="K46"/>
  <c r="G46"/>
  <c r="K218"/>
  <c r="G218"/>
  <c r="K45"/>
  <c r="G45"/>
  <c r="K44"/>
  <c r="G44"/>
  <c r="K43"/>
  <c r="G43"/>
  <c r="K134" i="10"/>
  <c r="G134"/>
  <c r="K38"/>
  <c r="G38"/>
  <c r="K37"/>
  <c r="G37"/>
  <c r="K133"/>
  <c r="G133"/>
  <c r="L60" i="12" l="1"/>
  <c r="N60" s="1"/>
  <c r="L59"/>
  <c r="N59" s="1"/>
  <c r="N40" i="10"/>
  <c r="L20" i="8"/>
  <c r="N20" s="1"/>
  <c r="N39" i="10"/>
  <c r="L39"/>
  <c r="L58" i="12"/>
  <c r="N58" s="1"/>
  <c r="L57"/>
  <c r="N57" s="1"/>
  <c r="N38" i="10"/>
  <c r="L55" i="12"/>
  <c r="N55" s="1"/>
  <c r="L54"/>
  <c r="N54" s="1"/>
  <c r="L53"/>
  <c r="N53" s="1"/>
  <c r="L52"/>
  <c r="N52" s="1"/>
  <c r="L136" i="10"/>
  <c r="N136"/>
  <c r="N134"/>
  <c r="L134"/>
  <c r="L19" i="8"/>
  <c r="N19" s="1"/>
  <c r="L48" i="12"/>
  <c r="N48" s="1"/>
  <c r="L47"/>
  <c r="N47" s="1"/>
  <c r="L44"/>
  <c r="N44" s="1"/>
  <c r="L219"/>
  <c r="N219" s="1"/>
  <c r="L218"/>
  <c r="N218" s="1"/>
  <c r="L50"/>
  <c r="N50" s="1"/>
  <c r="L45"/>
  <c r="N45" s="1"/>
  <c r="L46"/>
  <c r="N46" s="1"/>
  <c r="L43"/>
  <c r="N43" s="1"/>
  <c r="L38" i="10"/>
  <c r="N37"/>
  <c r="L133"/>
  <c r="L37"/>
  <c r="N133"/>
  <c r="K217" i="12" l="1"/>
  <c r="G217"/>
  <c r="K135" i="10"/>
  <c r="G135"/>
  <c r="K36"/>
  <c r="G36"/>
  <c r="N14" i="13"/>
  <c r="Q14" s="1"/>
  <c r="J30" i="15"/>
  <c r="O30" s="1"/>
  <c r="L15"/>
  <c r="N51" i="14"/>
  <c r="Q51" s="1"/>
  <c r="N55"/>
  <c r="Q55" s="1"/>
  <c r="N52"/>
  <c r="Q52" s="1"/>
  <c r="K42" i="12"/>
  <c r="G42"/>
  <c r="K41"/>
  <c r="G41"/>
  <c r="K40"/>
  <c r="G40"/>
  <c r="K209"/>
  <c r="G209"/>
  <c r="K212"/>
  <c r="G212"/>
  <c r="K214"/>
  <c r="G214"/>
  <c r="K35" i="10"/>
  <c r="G35"/>
  <c r="K129"/>
  <c r="G129"/>
  <c r="K34"/>
  <c r="G34"/>
  <c r="J14" i="15"/>
  <c r="L14" s="1"/>
  <c r="L214" i="12" l="1"/>
  <c r="N214" s="1"/>
  <c r="L217"/>
  <c r="N217" s="1"/>
  <c r="L135" i="10"/>
  <c r="N135"/>
  <c r="L36"/>
  <c r="N36"/>
  <c r="L30" i="15"/>
  <c r="O15"/>
  <c r="L212" i="12"/>
  <c r="N212" s="1"/>
  <c r="L42"/>
  <c r="N42" s="1"/>
  <c r="L40"/>
  <c r="N40" s="1"/>
  <c r="L41"/>
  <c r="N41" s="1"/>
  <c r="L209"/>
  <c r="N209" s="1"/>
  <c r="L35" i="10"/>
  <c r="L34"/>
  <c r="L129"/>
  <c r="N34"/>
  <c r="N129"/>
  <c r="N35"/>
  <c r="O14" i="15"/>
  <c r="J31" l="1"/>
  <c r="O31" s="1"/>
  <c r="J32"/>
  <c r="L32" s="1"/>
  <c r="O11"/>
  <c r="J13"/>
  <c r="L13" s="1"/>
  <c r="J29"/>
  <c r="L29" s="1"/>
  <c r="O10"/>
  <c r="N54" i="14"/>
  <c r="Q54" s="1"/>
  <c r="K252" i="8"/>
  <c r="G252"/>
  <c r="K39" i="12"/>
  <c r="G39"/>
  <c r="K210"/>
  <c r="G210"/>
  <c r="N50" i="14"/>
  <c r="Q50" s="1"/>
  <c r="N49"/>
  <c r="Q49" s="1"/>
  <c r="N48"/>
  <c r="Q48" s="1"/>
  <c r="G35" i="12"/>
  <c r="K34"/>
  <c r="G34"/>
  <c r="K38"/>
  <c r="G38"/>
  <c r="K37"/>
  <c r="G37"/>
  <c r="K36"/>
  <c r="G36"/>
  <c r="K35"/>
  <c r="K137" i="10"/>
  <c r="G137"/>
  <c r="K254" i="8"/>
  <c r="G254"/>
  <c r="K250"/>
  <c r="L250" s="1"/>
  <c r="N250" s="1"/>
  <c r="G250"/>
  <c r="N114" i="13"/>
  <c r="Q114" s="1"/>
  <c r="L210" i="12" l="1"/>
  <c r="N210" s="1"/>
  <c r="L137" i="10"/>
  <c r="L39" i="12"/>
  <c r="N39" s="1"/>
  <c r="L37"/>
  <c r="N37" s="1"/>
  <c r="L35"/>
  <c r="N35" s="1"/>
  <c r="L34"/>
  <c r="N34" s="1"/>
  <c r="L36"/>
  <c r="N36" s="1"/>
  <c r="L38"/>
  <c r="N38" s="1"/>
  <c r="N137" i="10"/>
  <c r="L254" i="8"/>
  <c r="N254" s="1"/>
  <c r="L252"/>
  <c r="N252" s="1"/>
  <c r="O29" i="15"/>
  <c r="O13"/>
  <c r="L31"/>
  <c r="O32"/>
  <c r="K203" i="12"/>
  <c r="G203"/>
  <c r="K33"/>
  <c r="G33"/>
  <c r="K32"/>
  <c r="G32"/>
  <c r="K31"/>
  <c r="G31"/>
  <c r="K205"/>
  <c r="G205"/>
  <c r="K33" i="10"/>
  <c r="G33"/>
  <c r="K32"/>
  <c r="G32"/>
  <c r="K31"/>
  <c r="G31"/>
  <c r="K18" i="8"/>
  <c r="G18"/>
  <c r="N53" i="14"/>
  <c r="Q53" s="1"/>
  <c r="N43"/>
  <c r="Q43" s="1"/>
  <c r="K206" i="12"/>
  <c r="K14"/>
  <c r="K15"/>
  <c r="K211"/>
  <c r="K16"/>
  <c r="K216"/>
  <c r="K201"/>
  <c r="K17"/>
  <c r="K18"/>
  <c r="K19"/>
  <c r="K20"/>
  <c r="K207"/>
  <c r="K21"/>
  <c r="K22"/>
  <c r="K202"/>
  <c r="K23"/>
  <c r="K24"/>
  <c r="K25"/>
  <c r="K215"/>
  <c r="K26"/>
  <c r="K208"/>
  <c r="K27"/>
  <c r="K28"/>
  <c r="K29"/>
  <c r="K30"/>
  <c r="K213"/>
  <c r="K204"/>
  <c r="G206"/>
  <c r="G14"/>
  <c r="G15"/>
  <c r="G211"/>
  <c r="G16"/>
  <c r="G216"/>
  <c r="G17"/>
  <c r="G18"/>
  <c r="G19"/>
  <c r="G20"/>
  <c r="G207"/>
  <c r="G21"/>
  <c r="G22"/>
  <c r="G202"/>
  <c r="G23"/>
  <c r="G24"/>
  <c r="G25"/>
  <c r="G215"/>
  <c r="G26"/>
  <c r="G208"/>
  <c r="G27"/>
  <c r="G28"/>
  <c r="G29"/>
  <c r="G30"/>
  <c r="G213"/>
  <c r="G204"/>
  <c r="N56" i="14"/>
  <c r="Q56" s="1"/>
  <c r="N46"/>
  <c r="Q46" s="1"/>
  <c r="K128" i="10"/>
  <c r="G128"/>
  <c r="K11" i="8"/>
  <c r="K253"/>
  <c r="G253"/>
  <c r="N45" i="14"/>
  <c r="Q45" s="1"/>
  <c r="N44"/>
  <c r="Q44" s="1"/>
  <c r="K249" i="8"/>
  <c r="G249"/>
  <c r="N13" i="13"/>
  <c r="Q13" s="1"/>
  <c r="N115"/>
  <c r="Q115" s="1"/>
  <c r="N116"/>
  <c r="Q116" s="1"/>
  <c r="M48"/>
  <c r="N48" s="1"/>
  <c r="Q48" s="1"/>
  <c r="M49"/>
  <c r="K49"/>
  <c r="N49" s="1"/>
  <c r="Q49" s="1"/>
  <c r="M50"/>
  <c r="N50" s="1"/>
  <c r="Q50" s="1"/>
  <c r="M55"/>
  <c r="N55" s="1"/>
  <c r="Q55" s="1"/>
  <c r="N33"/>
  <c r="Q33" s="1"/>
  <c r="N34"/>
  <c r="Q34" s="1"/>
  <c r="N35"/>
  <c r="Q35"/>
  <c r="N36"/>
  <c r="Q36" s="1"/>
  <c r="N37"/>
  <c r="Q37" s="1"/>
  <c r="N38"/>
  <c r="Q38" s="1"/>
  <c r="N39"/>
  <c r="Q39"/>
  <c r="N40"/>
  <c r="Q40" s="1"/>
  <c r="N41"/>
  <c r="Q41" s="1"/>
  <c r="K42"/>
  <c r="N42" s="1"/>
  <c r="Q42" s="1"/>
  <c r="N43"/>
  <c r="Q43" s="1"/>
  <c r="N44"/>
  <c r="Q44" s="1"/>
  <c r="N45"/>
  <c r="Q45" s="1"/>
  <c r="N46"/>
  <c r="Q46" s="1"/>
  <c r="N47"/>
  <c r="Q47" s="1"/>
  <c r="N51"/>
  <c r="Q51" s="1"/>
  <c r="K52"/>
  <c r="N52" s="1"/>
  <c r="Q52" s="1"/>
  <c r="N53"/>
  <c r="Q53"/>
  <c r="N54"/>
  <c r="Q54" s="1"/>
  <c r="N56"/>
  <c r="Q56" s="1"/>
  <c r="N57"/>
  <c r="Q57" s="1"/>
  <c r="N58"/>
  <c r="Q58"/>
  <c r="N59"/>
  <c r="Q59" s="1"/>
  <c r="N60"/>
  <c r="Q60" s="1"/>
  <c r="N61"/>
  <c r="Q61" s="1"/>
  <c r="K62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K71"/>
  <c r="N71" s="1"/>
  <c r="Q71" s="1"/>
  <c r="N72"/>
  <c r="Q72" s="1"/>
  <c r="N73"/>
  <c r="Q73"/>
  <c r="N74"/>
  <c r="Q74" s="1"/>
  <c r="N75"/>
  <c r="Q75" s="1"/>
  <c r="N76"/>
  <c r="Q76" s="1"/>
  <c r="N77"/>
  <c r="Q77"/>
  <c r="N78"/>
  <c r="Q78" s="1"/>
  <c r="N79"/>
  <c r="Q79" s="1"/>
  <c r="N80"/>
  <c r="Q80" s="1"/>
  <c r="N81"/>
  <c r="Q81"/>
  <c r="N82"/>
  <c r="Q82" s="1"/>
  <c r="N83"/>
  <c r="Q83" s="1"/>
  <c r="N84"/>
  <c r="Q84" s="1"/>
  <c r="N85"/>
  <c r="Q85"/>
  <c r="N86"/>
  <c r="Q86" s="1"/>
  <c r="N87"/>
  <c r="Q87" s="1"/>
  <c r="N88"/>
  <c r="Q88" s="1"/>
  <c r="N89"/>
  <c r="Q89"/>
  <c r="N90"/>
  <c r="Q90" s="1"/>
  <c r="N91"/>
  <c r="Q91" s="1"/>
  <c r="N92"/>
  <c r="Q92" s="1"/>
  <c r="N93"/>
  <c r="Q93"/>
  <c r="N94"/>
  <c r="Q94" s="1"/>
  <c r="N95"/>
  <c r="Q95" s="1"/>
  <c r="N96"/>
  <c r="Q96" s="1"/>
  <c r="N97"/>
  <c r="Q97"/>
  <c r="N98"/>
  <c r="Q98" s="1"/>
  <c r="N99"/>
  <c r="Q99" s="1"/>
  <c r="N100"/>
  <c r="Q100" s="1"/>
  <c r="N101"/>
  <c r="Q101"/>
  <c r="N102"/>
  <c r="Q102" s="1"/>
  <c r="N103"/>
  <c r="Q103" s="1"/>
  <c r="N104"/>
  <c r="Q104" s="1"/>
  <c r="N105"/>
  <c r="Q105"/>
  <c r="N106"/>
  <c r="Q106" s="1"/>
  <c r="N107"/>
  <c r="Q107" s="1"/>
  <c r="N108"/>
  <c r="Q108" s="1"/>
  <c r="N109"/>
  <c r="Q109"/>
  <c r="N110"/>
  <c r="Q110" s="1"/>
  <c r="N111"/>
  <c r="Q111" s="1"/>
  <c r="N112"/>
  <c r="Q112" s="1"/>
  <c r="N113"/>
  <c r="Q113"/>
  <c r="K194" i="12"/>
  <c r="G194"/>
  <c r="K193"/>
  <c r="G193"/>
  <c r="K125" i="10"/>
  <c r="G125"/>
  <c r="K30"/>
  <c r="G30"/>
  <c r="K122"/>
  <c r="G122"/>
  <c r="K17" i="8"/>
  <c r="G17"/>
  <c r="K256"/>
  <c r="G256"/>
  <c r="G13" i="10"/>
  <c r="G14"/>
  <c r="G124"/>
  <c r="G15"/>
  <c r="G16"/>
  <c r="G17"/>
  <c r="G18"/>
  <c r="G130"/>
  <c r="G123"/>
  <c r="G19"/>
  <c r="G131"/>
  <c r="G20"/>
  <c r="G21"/>
  <c r="G127"/>
  <c r="G132"/>
  <c r="G22"/>
  <c r="G23"/>
  <c r="G24"/>
  <c r="G25"/>
  <c r="G26"/>
  <c r="G126"/>
  <c r="G27"/>
  <c r="G28"/>
  <c r="G29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T123" i="13"/>
  <c r="K198" i="12"/>
  <c r="K199"/>
  <c r="K200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5"/>
  <c r="K196"/>
  <c r="K197"/>
  <c r="G200"/>
  <c r="G201"/>
  <c r="G199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5"/>
  <c r="G196"/>
  <c r="G197"/>
  <c r="K13" i="8"/>
  <c r="K255"/>
  <c r="K14"/>
  <c r="K15"/>
  <c r="K251"/>
  <c r="K257"/>
  <c r="K248"/>
  <c r="K246"/>
  <c r="K247"/>
  <c r="K16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13"/>
  <c r="G255"/>
  <c r="G14"/>
  <c r="G15"/>
  <c r="G251"/>
  <c r="G257"/>
  <c r="G16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O41" i="15" l="1"/>
  <c r="N122" i="10"/>
  <c r="L33"/>
  <c r="N193" i="12"/>
  <c r="N194"/>
  <c r="L213"/>
  <c r="N213" s="1"/>
  <c r="L31"/>
  <c r="N31" s="1"/>
  <c r="L204"/>
  <c r="N204" s="1"/>
  <c r="L33"/>
  <c r="N33" s="1"/>
  <c r="L32"/>
  <c r="N32" s="1"/>
  <c r="L29"/>
  <c r="N29" s="1"/>
  <c r="G227"/>
  <c r="G228" s="1"/>
  <c r="L27"/>
  <c r="N27" s="1"/>
  <c r="L30"/>
  <c r="N30" s="1"/>
  <c r="G65"/>
  <c r="L205"/>
  <c r="N205" s="1"/>
  <c r="L203"/>
  <c r="N203" s="1"/>
  <c r="L28"/>
  <c r="N28" s="1"/>
  <c r="K227"/>
  <c r="K228" s="1"/>
  <c r="K65"/>
  <c r="L30" i="10"/>
  <c r="G142"/>
  <c r="G143" s="1"/>
  <c r="L31"/>
  <c r="N30"/>
  <c r="L128"/>
  <c r="N31"/>
  <c r="N125"/>
  <c r="L122"/>
  <c r="N33"/>
  <c r="L125"/>
  <c r="L32"/>
  <c r="N128"/>
  <c r="N32"/>
  <c r="Q122" i="13"/>
  <c r="N26" s="1"/>
  <c r="Q21"/>
  <c r="N6" s="1"/>
  <c r="L256" i="8"/>
  <c r="N256" s="1"/>
  <c r="L253"/>
  <c r="N253" s="1"/>
  <c r="L17"/>
  <c r="N17" s="1"/>
  <c r="L249"/>
  <c r="N249" s="1"/>
  <c r="L18"/>
  <c r="N18" s="1"/>
  <c r="K264"/>
  <c r="K265" s="1"/>
  <c r="G127"/>
  <c r="L127" s="1"/>
  <c r="N127" s="1"/>
  <c r="G128"/>
  <c r="L128" s="1"/>
  <c r="N128" s="1"/>
  <c r="G129"/>
  <c r="L129" s="1"/>
  <c r="N129" s="1"/>
  <c r="G130"/>
  <c r="L130" s="1"/>
  <c r="N130" s="1"/>
  <c r="G131"/>
  <c r="L131" s="1"/>
  <c r="N131" s="1"/>
  <c r="G132"/>
  <c r="L132" s="1"/>
  <c r="N132" s="1"/>
  <c r="G133"/>
  <c r="L133" s="1"/>
  <c r="N133" s="1"/>
  <c r="G134"/>
  <c r="L134" s="1"/>
  <c r="N134" s="1"/>
  <c r="G135"/>
  <c r="L135" s="1"/>
  <c r="N135" s="1"/>
  <c r="G136"/>
  <c r="L136" s="1"/>
  <c r="N136" s="1"/>
  <c r="G137"/>
  <c r="L137" s="1"/>
  <c r="N137" s="1"/>
  <c r="G138"/>
  <c r="L138" s="1"/>
  <c r="N138" s="1"/>
  <c r="G139"/>
  <c r="L139" s="1"/>
  <c r="N139" s="1"/>
  <c r="G140"/>
  <c r="L140" s="1"/>
  <c r="N140" s="1"/>
  <c r="G141"/>
  <c r="L141" s="1"/>
  <c r="N141" s="1"/>
  <c r="G142"/>
  <c r="L142" s="1"/>
  <c r="N142" s="1"/>
  <c r="G143"/>
  <c r="L143" s="1"/>
  <c r="N143" s="1"/>
  <c r="G144"/>
  <c r="L144" s="1"/>
  <c r="N144" s="1"/>
  <c r="G145"/>
  <c r="L145" s="1"/>
  <c r="N145" s="1"/>
  <c r="G146"/>
  <c r="L146" s="1"/>
  <c r="N146" s="1"/>
  <c r="G147"/>
  <c r="L147" s="1"/>
  <c r="N147" s="1"/>
  <c r="G148"/>
  <c r="L148" s="1"/>
  <c r="N148" s="1"/>
  <c r="G149"/>
  <c r="L149" s="1"/>
  <c r="N149" s="1"/>
  <c r="G150"/>
  <c r="L150" s="1"/>
  <c r="N150" s="1"/>
  <c r="G151"/>
  <c r="L151" s="1"/>
  <c r="N151" s="1"/>
  <c r="G152"/>
  <c r="L152" s="1"/>
  <c r="N152" s="1"/>
  <c r="G153"/>
  <c r="L153" s="1"/>
  <c r="N153" s="1"/>
  <c r="G154"/>
  <c r="L154" s="1"/>
  <c r="N154" s="1"/>
  <c r="G155"/>
  <c r="L155" s="1"/>
  <c r="N155" s="1"/>
  <c r="G156"/>
  <c r="L156" s="1"/>
  <c r="N156" s="1"/>
  <c r="G157"/>
  <c r="L157" s="1"/>
  <c r="N157" s="1"/>
  <c r="G158"/>
  <c r="L158" s="1"/>
  <c r="N158" s="1"/>
  <c r="G159"/>
  <c r="L159" s="1"/>
  <c r="N159" s="1"/>
  <c r="G160"/>
  <c r="L160" s="1"/>
  <c r="N160" s="1"/>
  <c r="G161"/>
  <c r="L161" s="1"/>
  <c r="N161" s="1"/>
  <c r="G162"/>
  <c r="L162" s="1"/>
  <c r="N162" s="1"/>
  <c r="G163"/>
  <c r="L163" s="1"/>
  <c r="N163" s="1"/>
  <c r="G164"/>
  <c r="L164" s="1"/>
  <c r="N164" s="1"/>
  <c r="G165"/>
  <c r="L165" s="1"/>
  <c r="N165" s="1"/>
  <c r="G166"/>
  <c r="L166" s="1"/>
  <c r="N166" s="1"/>
  <c r="G167"/>
  <c r="L167" s="1"/>
  <c r="N167" s="1"/>
  <c r="G168"/>
  <c r="L168" s="1"/>
  <c r="N168" s="1"/>
  <c r="G169"/>
  <c r="L169" s="1"/>
  <c r="N169" s="1"/>
  <c r="G170"/>
  <c r="L170" s="1"/>
  <c r="N170" s="1"/>
  <c r="G171"/>
  <c r="L171" s="1"/>
  <c r="N171" s="1"/>
  <c r="G172"/>
  <c r="L172" s="1"/>
  <c r="N172" s="1"/>
  <c r="G173"/>
  <c r="L173" s="1"/>
  <c r="N173" s="1"/>
  <c r="G174"/>
  <c r="L174" s="1"/>
  <c r="N174" s="1"/>
  <c r="G175"/>
  <c r="L175" s="1"/>
  <c r="N175" s="1"/>
  <c r="G176"/>
  <c r="L176" s="1"/>
  <c r="N176" s="1"/>
  <c r="G177"/>
  <c r="L177" s="1"/>
  <c r="N177" s="1"/>
  <c r="G178"/>
  <c r="L178" s="1"/>
  <c r="N178" s="1"/>
  <c r="G179"/>
  <c r="L179" s="1"/>
  <c r="N179" s="1"/>
  <c r="G180"/>
  <c r="G181"/>
  <c r="L181" s="1"/>
  <c r="N181" s="1"/>
  <c r="G182"/>
  <c r="L182" s="1"/>
  <c r="N182" s="1"/>
  <c r="G183"/>
  <c r="L183" s="1"/>
  <c r="N183" s="1"/>
  <c r="G184"/>
  <c r="L184" s="1"/>
  <c r="N184" s="1"/>
  <c r="G185"/>
  <c r="L185" s="1"/>
  <c r="N185" s="1"/>
  <c r="G186"/>
  <c r="L186" s="1"/>
  <c r="N186" s="1"/>
  <c r="G187"/>
  <c r="L187" s="1"/>
  <c r="N187" s="1"/>
  <c r="G188"/>
  <c r="L188" s="1"/>
  <c r="N188" s="1"/>
  <c r="G189"/>
  <c r="L189" s="1"/>
  <c r="N189" s="1"/>
  <c r="G190"/>
  <c r="L190" s="1"/>
  <c r="N190" s="1"/>
  <c r="G191"/>
  <c r="L191" s="1"/>
  <c r="N191" s="1"/>
  <c r="G192"/>
  <c r="L192" s="1"/>
  <c r="N192" s="1"/>
  <c r="G193"/>
  <c r="L193" s="1"/>
  <c r="N193" s="1"/>
  <c r="G194"/>
  <c r="L194" s="1"/>
  <c r="N194" s="1"/>
  <c r="G195"/>
  <c r="L195" s="1"/>
  <c r="N195" s="1"/>
  <c r="G196"/>
  <c r="G197"/>
  <c r="L197" s="1"/>
  <c r="N197" s="1"/>
  <c r="G198"/>
  <c r="L198" s="1"/>
  <c r="N198" s="1"/>
  <c r="G199"/>
  <c r="L199" s="1"/>
  <c r="N199" s="1"/>
  <c r="G200"/>
  <c r="L200" s="1"/>
  <c r="N200" s="1"/>
  <c r="G201"/>
  <c r="L201" s="1"/>
  <c r="N201" s="1"/>
  <c r="G202"/>
  <c r="L202" s="1"/>
  <c r="N202" s="1"/>
  <c r="G203"/>
  <c r="L203" s="1"/>
  <c r="N203" s="1"/>
  <c r="G204"/>
  <c r="L204" s="1"/>
  <c r="N204" s="1"/>
  <c r="G205"/>
  <c r="L205" s="1"/>
  <c r="N205" s="1"/>
  <c r="G206"/>
  <c r="L206" s="1"/>
  <c r="N206" s="1"/>
  <c r="G207"/>
  <c r="L207" s="1"/>
  <c r="N207" s="1"/>
  <c r="G208"/>
  <c r="L208" s="1"/>
  <c r="N208" s="1"/>
  <c r="G209"/>
  <c r="L209" s="1"/>
  <c r="N209" s="1"/>
  <c r="G210"/>
  <c r="L210" s="1"/>
  <c r="N210" s="1"/>
  <c r="G211"/>
  <c r="L211" s="1"/>
  <c r="N211" s="1"/>
  <c r="G212"/>
  <c r="L212" s="1"/>
  <c r="N212" s="1"/>
  <c r="G213"/>
  <c r="L213" s="1"/>
  <c r="N213" s="1"/>
  <c r="G214"/>
  <c r="L214" s="1"/>
  <c r="N214" s="1"/>
  <c r="G215"/>
  <c r="L215" s="1"/>
  <c r="N215" s="1"/>
  <c r="G216"/>
  <c r="L216" s="1"/>
  <c r="N216" s="1"/>
  <c r="G217"/>
  <c r="L217" s="1"/>
  <c r="N217" s="1"/>
  <c r="G218"/>
  <c r="L218" s="1"/>
  <c r="N218" s="1"/>
  <c r="G219"/>
  <c r="L219" s="1"/>
  <c r="N219" s="1"/>
  <c r="G220"/>
  <c r="L220" s="1"/>
  <c r="N220" s="1"/>
  <c r="G221"/>
  <c r="L221" s="1"/>
  <c r="N221" s="1"/>
  <c r="G222"/>
  <c r="L222" s="1"/>
  <c r="N222" s="1"/>
  <c r="G223"/>
  <c r="L223" s="1"/>
  <c r="N223" s="1"/>
  <c r="G224"/>
  <c r="L224" s="1"/>
  <c r="N224" s="1"/>
  <c r="G225"/>
  <c r="L225" s="1"/>
  <c r="N225" s="1"/>
  <c r="G226"/>
  <c r="L226" s="1"/>
  <c r="N226" s="1"/>
  <c r="G227"/>
  <c r="L227" s="1"/>
  <c r="N227" s="1"/>
  <c r="G228"/>
  <c r="L228" s="1"/>
  <c r="N228" s="1"/>
  <c r="G229"/>
  <c r="L229" s="1"/>
  <c r="N229" s="1"/>
  <c r="G230"/>
  <c r="L230" s="1"/>
  <c r="N230" s="1"/>
  <c r="G231"/>
  <c r="L231" s="1"/>
  <c r="N231" s="1"/>
  <c r="G232"/>
  <c r="L232" s="1"/>
  <c r="N232" s="1"/>
  <c r="G233"/>
  <c r="L233" s="1"/>
  <c r="N233" s="1"/>
  <c r="G234"/>
  <c r="L234" s="1"/>
  <c r="N234" s="1"/>
  <c r="G235"/>
  <c r="L235" s="1"/>
  <c r="N235" s="1"/>
  <c r="G236"/>
  <c r="L236" s="1"/>
  <c r="N236" s="1"/>
  <c r="G237"/>
  <c r="L237" s="1"/>
  <c r="N237" s="1"/>
  <c r="G238"/>
  <c r="L238" s="1"/>
  <c r="N238" s="1"/>
  <c r="G239"/>
  <c r="L239" s="1"/>
  <c r="N239" s="1"/>
  <c r="G240"/>
  <c r="L240" s="1"/>
  <c r="N240" s="1"/>
  <c r="G241"/>
  <c r="L241" s="1"/>
  <c r="N241" s="1"/>
  <c r="G242"/>
  <c r="L242" s="1"/>
  <c r="N242" s="1"/>
  <c r="G243"/>
  <c r="L243" s="1"/>
  <c r="N243" s="1"/>
  <c r="G244"/>
  <c r="L244" s="1"/>
  <c r="N244" s="1"/>
  <c r="G245"/>
  <c r="L245" s="1"/>
  <c r="N245" s="1"/>
  <c r="L43"/>
  <c r="N43" s="1"/>
  <c r="G11"/>
  <c r="L11" s="1"/>
  <c r="N11" s="1"/>
  <c r="K10"/>
  <c r="G10"/>
  <c r="K121" i="10"/>
  <c r="N121" s="1"/>
  <c r="K29"/>
  <c r="N29" s="1"/>
  <c r="L208" i="12"/>
  <c r="N208" s="1"/>
  <c r="L26"/>
  <c r="N26" s="1"/>
  <c r="L215"/>
  <c r="N215" s="1"/>
  <c r="L25"/>
  <c r="N25" s="1"/>
  <c r="L24"/>
  <c r="N24" s="1"/>
  <c r="L23"/>
  <c r="N23" s="1"/>
  <c r="L202"/>
  <c r="N202" s="1"/>
  <c r="L199"/>
  <c r="N199" s="1"/>
  <c r="L16" i="8"/>
  <c r="N16" s="1"/>
  <c r="N37" i="14"/>
  <c r="Q37" s="1"/>
  <c r="N42"/>
  <c r="Q42" s="1"/>
  <c r="N41"/>
  <c r="Q41" s="1"/>
  <c r="N36"/>
  <c r="Q36" s="1"/>
  <c r="L10" i="15"/>
  <c r="N38" i="14"/>
  <c r="Q38" s="1"/>
  <c r="N40"/>
  <c r="Q40" s="1"/>
  <c r="N39"/>
  <c r="Q39" s="1"/>
  <c r="N34"/>
  <c r="Q34" s="1"/>
  <c r="N35"/>
  <c r="Q35" s="1"/>
  <c r="N47"/>
  <c r="Q47" s="1"/>
  <c r="O18" i="15"/>
  <c r="L6" s="1"/>
  <c r="L23"/>
  <c r="L11"/>
  <c r="L33" i="8"/>
  <c r="N33" s="1"/>
  <c r="L34"/>
  <c r="N34" s="1"/>
  <c r="L37"/>
  <c r="N37" s="1"/>
  <c r="L36"/>
  <c r="N36" s="1"/>
  <c r="L35"/>
  <c r="N35" s="1"/>
  <c r="L38"/>
  <c r="N38" s="1"/>
  <c r="L39"/>
  <c r="N39" s="1"/>
  <c r="L40"/>
  <c r="N40" s="1"/>
  <c r="L41"/>
  <c r="N41" s="1"/>
  <c r="L42"/>
  <c r="N42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5"/>
  <c r="N85" s="1"/>
  <c r="L87"/>
  <c r="N87" s="1"/>
  <c r="L86"/>
  <c r="N86" s="1"/>
  <c r="L84"/>
  <c r="N84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3"/>
  <c r="N103" s="1"/>
  <c r="L104"/>
  <c r="N104" s="1"/>
  <c r="L102"/>
  <c r="N102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80"/>
  <c r="N180" s="1"/>
  <c r="L196"/>
  <c r="N196" s="1"/>
  <c r="G248"/>
  <c r="L248" s="1"/>
  <c r="N248" s="1"/>
  <c r="G246"/>
  <c r="L246" s="1"/>
  <c r="N246" s="1"/>
  <c r="G247"/>
  <c r="L247" s="1"/>
  <c r="N247" s="1"/>
  <c r="N87" i="12"/>
  <c r="L13" i="8"/>
  <c r="N13" s="1"/>
  <c r="L255"/>
  <c r="N255" s="1"/>
  <c r="L14"/>
  <c r="N14" s="1"/>
  <c r="L15"/>
  <c r="N15" s="1"/>
  <c r="L251"/>
  <c r="N251" s="1"/>
  <c r="L257"/>
  <c r="N257" s="1"/>
  <c r="N76" i="12"/>
  <c r="N77"/>
  <c r="N78"/>
  <c r="N79"/>
  <c r="N80"/>
  <c r="N81"/>
  <c r="N82"/>
  <c r="N83"/>
  <c r="N84"/>
  <c r="N85"/>
  <c r="N86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5"/>
  <c r="N196"/>
  <c r="N197"/>
  <c r="G198"/>
  <c r="N198" s="1"/>
  <c r="N200"/>
  <c r="N201"/>
  <c r="N206"/>
  <c r="N14"/>
  <c r="N15"/>
  <c r="N211"/>
  <c r="N16"/>
  <c r="N216"/>
  <c r="N17"/>
  <c r="N18"/>
  <c r="N19"/>
  <c r="N20"/>
  <c r="N207"/>
  <c r="N21"/>
  <c r="N22"/>
  <c r="L86"/>
  <c r="N10" i="13"/>
  <c r="Q10" s="1"/>
  <c r="K54" i="10"/>
  <c r="N54" s="1"/>
  <c r="K55"/>
  <c r="N55" s="1"/>
  <c r="K56"/>
  <c r="N56" s="1"/>
  <c r="K57"/>
  <c r="N57" s="1"/>
  <c r="K58"/>
  <c r="L58" s="1"/>
  <c r="K59"/>
  <c r="N59" s="1"/>
  <c r="K60"/>
  <c r="N60" s="1"/>
  <c r="K61"/>
  <c r="L61" s="1"/>
  <c r="K62"/>
  <c r="N62" s="1"/>
  <c r="K63"/>
  <c r="N63" s="1"/>
  <c r="K64"/>
  <c r="N64" s="1"/>
  <c r="K65"/>
  <c r="L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L73" s="1"/>
  <c r="K74"/>
  <c r="N74" s="1"/>
  <c r="K75"/>
  <c r="N75" s="1"/>
  <c r="K76"/>
  <c r="N76" s="1"/>
  <c r="K77"/>
  <c r="L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L89" s="1"/>
  <c r="K90"/>
  <c r="N90" s="1"/>
  <c r="K91"/>
  <c r="N91" s="1"/>
  <c r="K92"/>
  <c r="N92" s="1"/>
  <c r="K93"/>
  <c r="N93" s="1"/>
  <c r="K94"/>
  <c r="L94" s="1"/>
  <c r="K95"/>
  <c r="N95" s="1"/>
  <c r="K96"/>
  <c r="N96" s="1"/>
  <c r="K97"/>
  <c r="N97" s="1"/>
  <c r="K98"/>
  <c r="N98" s="1"/>
  <c r="K99"/>
  <c r="N99" s="1"/>
  <c r="K100"/>
  <c r="N100" s="1"/>
  <c r="K101"/>
  <c r="L101" s="1"/>
  <c r="K102"/>
  <c r="N102" s="1"/>
  <c r="K103"/>
  <c r="N103" s="1"/>
  <c r="K104"/>
  <c r="N104" s="1"/>
  <c r="K105"/>
  <c r="L105" s="1"/>
  <c r="K106"/>
  <c r="L106" s="1"/>
  <c r="K107"/>
  <c r="N107" s="1"/>
  <c r="K108"/>
  <c r="N108" s="1"/>
  <c r="K109"/>
  <c r="N109" s="1"/>
  <c r="K110"/>
  <c r="L110" s="1"/>
  <c r="K111"/>
  <c r="N111" s="1"/>
  <c r="K112"/>
  <c r="N112" s="1"/>
  <c r="K113"/>
  <c r="L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3"/>
  <c r="N123" s="1"/>
  <c r="K124"/>
  <c r="N124" s="1"/>
  <c r="K126"/>
  <c r="N126" s="1"/>
  <c r="K14"/>
  <c r="N14" s="1"/>
  <c r="K15"/>
  <c r="N15" s="1"/>
  <c r="K16"/>
  <c r="N16" s="1"/>
  <c r="K17"/>
  <c r="L17" s="1"/>
  <c r="K18"/>
  <c r="N18" s="1"/>
  <c r="K130"/>
  <c r="N130" s="1"/>
  <c r="K19"/>
  <c r="N19" s="1"/>
  <c r="K131"/>
  <c r="N131" s="1"/>
  <c r="K20"/>
  <c r="N20" s="1"/>
  <c r="K21"/>
  <c r="N21" s="1"/>
  <c r="K127"/>
  <c r="N127" s="1"/>
  <c r="K132"/>
  <c r="N132" s="1"/>
  <c r="K22"/>
  <c r="L22" s="1"/>
  <c r="K23"/>
  <c r="N23" s="1"/>
  <c r="K24"/>
  <c r="N24" s="1"/>
  <c r="K25"/>
  <c r="L25" s="1"/>
  <c r="K26"/>
  <c r="N26" s="1"/>
  <c r="K27"/>
  <c r="L27" s="1"/>
  <c r="K28"/>
  <c r="N28" s="1"/>
  <c r="K13"/>
  <c r="N13" s="1"/>
  <c r="G11"/>
  <c r="K11"/>
  <c r="K10"/>
  <c r="G10"/>
  <c r="L79" i="12"/>
  <c r="G11"/>
  <c r="K11"/>
  <c r="K10"/>
  <c r="G10"/>
  <c r="L206"/>
  <c r="L192"/>
  <c r="L171"/>
  <c r="L167"/>
  <c r="L149"/>
  <c r="L148"/>
  <c r="L146"/>
  <c r="L144"/>
  <c r="L142"/>
  <c r="L141"/>
  <c r="L140"/>
  <c r="L139"/>
  <c r="L138"/>
  <c r="L137"/>
  <c r="L135"/>
  <c r="L134"/>
  <c r="L133"/>
  <c r="L132"/>
  <c r="L129"/>
  <c r="L127"/>
  <c r="L108"/>
  <c r="L195"/>
  <c r="L194"/>
  <c r="L193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72"/>
  <c r="L170"/>
  <c r="L169"/>
  <c r="L168"/>
  <c r="L151"/>
  <c r="L152"/>
  <c r="L153"/>
  <c r="L154"/>
  <c r="L155"/>
  <c r="L156"/>
  <c r="L157"/>
  <c r="L158"/>
  <c r="L159"/>
  <c r="L160"/>
  <c r="L161"/>
  <c r="L162"/>
  <c r="L163"/>
  <c r="L164"/>
  <c r="L165"/>
  <c r="L166"/>
  <c r="L150"/>
  <c r="L147"/>
  <c r="L145"/>
  <c r="L143"/>
  <c r="L136"/>
  <c r="L131"/>
  <c r="L130"/>
  <c r="L128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09"/>
  <c r="L83"/>
  <c r="L84"/>
  <c r="L85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82"/>
  <c r="L77"/>
  <c r="L78"/>
  <c r="L80"/>
  <c r="L81"/>
  <c r="L76"/>
  <c r="L200"/>
  <c r="L14"/>
  <c r="L15"/>
  <c r="L211"/>
  <c r="L16"/>
  <c r="L216"/>
  <c r="L196"/>
  <c r="L201"/>
  <c r="L17"/>
  <c r="L18"/>
  <c r="L19"/>
  <c r="L197"/>
  <c r="L20"/>
  <c r="L207"/>
  <c r="L21"/>
  <c r="L22"/>
  <c r="N10" i="14"/>
  <c r="Q10" s="1"/>
  <c r="N11"/>
  <c r="Q11" s="1"/>
  <c r="R44" i="13"/>
  <c r="R47"/>
  <c r="N11"/>
  <c r="Q11" s="1"/>
  <c r="Q22" i="14"/>
  <c r="N6" s="1"/>
  <c r="L96" i="10" l="1"/>
  <c r="L75"/>
  <c r="L91"/>
  <c r="L115"/>
  <c r="L123"/>
  <c r="L67"/>
  <c r="L59"/>
  <c r="Q63" i="14"/>
  <c r="N27" s="1"/>
  <c r="A4" s="1"/>
  <c r="C13" i="5" s="1"/>
  <c r="L10" i="12"/>
  <c r="N10" s="1"/>
  <c r="L198"/>
  <c r="L11"/>
  <c r="N11" s="1"/>
  <c r="N225"/>
  <c r="K71" s="1"/>
  <c r="N66"/>
  <c r="K6" s="1"/>
  <c r="L10" i="10"/>
  <c r="L117"/>
  <c r="L74"/>
  <c r="L93"/>
  <c r="L18"/>
  <c r="L24"/>
  <c r="N25"/>
  <c r="L15"/>
  <c r="L116"/>
  <c r="L14"/>
  <c r="L68"/>
  <c r="L28"/>
  <c r="L124"/>
  <c r="L71"/>
  <c r="L114"/>
  <c r="L103"/>
  <c r="L130"/>
  <c r="L76"/>
  <c r="L104"/>
  <c r="L13"/>
  <c r="L84"/>
  <c r="L92"/>
  <c r="L23"/>
  <c r="L66"/>
  <c r="L19"/>
  <c r="L79"/>
  <c r="L132"/>
  <c r="L83"/>
  <c r="L70"/>
  <c r="L102"/>
  <c r="L121"/>
  <c r="N10"/>
  <c r="L90"/>
  <c r="L87"/>
  <c r="L95"/>
  <c r="L111"/>
  <c r="L126"/>
  <c r="L56"/>
  <c r="L63"/>
  <c r="L107"/>
  <c r="L86"/>
  <c r="L55"/>
  <c r="L78"/>
  <c r="L54"/>
  <c r="L120"/>
  <c r="L98"/>
  <c r="N11"/>
  <c r="L21"/>
  <c r="L118"/>
  <c r="L82"/>
  <c r="L99"/>
  <c r="L119"/>
  <c r="L85"/>
  <c r="N113"/>
  <c r="N101"/>
  <c r="N89"/>
  <c r="N77"/>
  <c r="N65"/>
  <c r="L29"/>
  <c r="L26"/>
  <c r="L88"/>
  <c r="N110"/>
  <c r="L16"/>
  <c r="N27"/>
  <c r="L62"/>
  <c r="L112"/>
  <c r="L80"/>
  <c r="L72"/>
  <c r="L64"/>
  <c r="L100"/>
  <c r="N17"/>
  <c r="L97"/>
  <c r="N105"/>
  <c r="N73"/>
  <c r="N61"/>
  <c r="L11"/>
  <c r="L131"/>
  <c r="N22"/>
  <c r="L20"/>
  <c r="N106"/>
  <c r="N94"/>
  <c r="N58"/>
  <c r="L127"/>
  <c r="L108"/>
  <c r="L60"/>
  <c r="L81"/>
  <c r="L109"/>
  <c r="L57"/>
  <c r="L69"/>
  <c r="A4" i="13"/>
  <c r="C5" i="5" s="1"/>
  <c r="L10" i="8"/>
  <c r="N10" s="1"/>
  <c r="N262"/>
  <c r="K28" s="1"/>
  <c r="G264"/>
  <c r="G265" s="1"/>
  <c r="N23"/>
  <c r="K6" s="1"/>
  <c r="A4" i="15"/>
  <c r="C15" i="5" s="1"/>
  <c r="A4" i="12" l="1"/>
  <c r="C9" i="5" s="1"/>
  <c r="N44" i="10"/>
  <c r="K6" s="1"/>
  <c r="N140"/>
  <c r="K49" s="1"/>
  <c r="A4" i="8"/>
  <c r="C7" i="5" s="1"/>
  <c r="A4" i="10" l="1"/>
  <c r="C11" i="5" s="1"/>
  <c r="C3" s="1"/>
</calcChain>
</file>

<file path=xl/sharedStrings.xml><?xml version="1.0" encoding="utf-8"?>
<sst xmlns="http://schemas.openxmlformats.org/spreadsheetml/2006/main" count="2605" uniqueCount="1136">
  <si>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</si>
  <si>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</si>
  <si>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</si>
  <si>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</si>
  <si>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</si>
  <si>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</si>
  <si>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</si>
  <si>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</si>
  <si>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</si>
  <si>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</si>
  <si>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</si>
  <si>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</si>
  <si>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</si>
  <si>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</si>
  <si>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</si>
  <si>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</si>
  <si>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</si>
  <si>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</si>
  <si>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</si>
  <si>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</si>
  <si>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</si>
  <si>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</si>
  <si>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</si>
  <si>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</si>
  <si>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</si>
  <si>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</si>
  <si>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</si>
  <si>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</si>
  <si>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</si>
  <si>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</si>
  <si>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</si>
  <si>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</si>
  <si>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</si>
  <si>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</si>
  <si>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</si>
  <si>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</si>
  <si>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</si>
  <si>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</si>
  <si>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</si>
  <si>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</si>
  <si>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</si>
  <si>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</si>
  <si>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</si>
  <si>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</si>
  <si>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</si>
  <si>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</si>
  <si>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</si>
  <si>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</si>
  <si>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</si>
  <si>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</si>
  <si>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</si>
  <si>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</si>
  <si>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</si>
  <si>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</si>
  <si>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</si>
  <si>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</si>
  <si>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</si>
  <si>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</si>
  <si>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</si>
  <si>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</si>
  <si>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</si>
  <si>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</si>
  <si>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</si>
  <si>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</si>
  <si>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</si>
  <si>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</si>
  <si>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</si>
  <si>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</si>
  <si>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</si>
  <si>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</si>
  <si>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</si>
  <si>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</si>
  <si>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</si>
  <si>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</si>
  <si>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</si>
  <si>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</si>
  <si>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</si>
  <si>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</si>
  <si>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</si>
  <si>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</si>
  <si>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</si>
  <si>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</si>
  <si>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</si>
  <si>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</si>
  <si>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</si>
  <si>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</si>
  <si>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</si>
  <si>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</si>
  <si>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</si>
  <si>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</si>
  <si>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</si>
  <si>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</si>
  <si>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</si>
  <si>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</si>
  <si>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</si>
  <si>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</si>
  <si>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</si>
  <si>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</si>
  <si>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</si>
  <si>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</si>
  <si>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</si>
  <si>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</si>
  <si>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</si>
  <si>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</si>
  <si>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</si>
  <si>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</si>
  <si>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</si>
  <si>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</si>
  <si>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</si>
  <si>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</si>
  <si>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</si>
  <si>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</si>
  <si>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</si>
  <si>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</si>
  <si>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</si>
  <si>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</si>
  <si>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</si>
  <si>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</si>
  <si>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</si>
  <si>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</si>
  <si>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</si>
  <si>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</si>
  <si>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</si>
  <si>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</si>
  <si>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</si>
  <si>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</si>
  <si>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</si>
  <si>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</si>
  <si>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</si>
  <si>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</si>
  <si>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</si>
  <si>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</si>
  <si>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</si>
  <si>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</si>
  <si>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</si>
  <si>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</si>
  <si>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</si>
  <si>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</si>
  <si>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</si>
  <si>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</si>
  <si>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</si>
  <si>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</si>
  <si>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</si>
  <si>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</si>
  <si>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</si>
  <si>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</si>
  <si>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</si>
  <si>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</si>
  <si>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</si>
  <si>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</si>
  <si>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</si>
  <si>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</si>
  <si>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</si>
  <si>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</si>
  <si>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</si>
  <si>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</si>
  <si>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</si>
  <si>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</si>
  <si>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</si>
  <si>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</si>
  <si>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</si>
  <si>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</si>
  <si>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</si>
  <si>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</si>
  <si>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</si>
  <si>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</si>
  <si>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</si>
  <si>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</si>
  <si>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</si>
  <si>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</si>
  <si>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</si>
  <si>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</si>
  <si>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</si>
  <si>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</si>
  <si>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</si>
  <si>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</si>
  <si>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</si>
  <si>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</si>
  <si>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</si>
  <si>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</si>
  <si>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</si>
  <si>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</si>
  <si>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</si>
  <si>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</si>
  <si>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</si>
  <si>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</si>
  <si>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</si>
  <si>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</si>
  <si>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</si>
  <si>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</si>
  <si>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</si>
  <si>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</si>
  <si>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</si>
  <si>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</si>
  <si>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</si>
  <si>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</si>
  <si>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</si>
  <si>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</si>
  <si>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</si>
  <si>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</si>
  <si>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</si>
  <si>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</si>
  <si>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</si>
  <si>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</si>
  <si>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</si>
  <si>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</si>
  <si>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</si>
  <si>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</si>
  <si>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</si>
  <si>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</si>
  <si>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</si>
  <si>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</si>
  <si>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</si>
  <si>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</si>
  <si>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</si>
  <si>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</si>
  <si>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</si>
  <si>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</si>
  <si>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</si>
  <si>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</si>
  <si>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</si>
  <si>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</si>
  <si>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</si>
  <si>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</si>
  <si>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</si>
  <si>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</si>
  <si>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</si>
  <si>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</si>
  <si>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</si>
  <si>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</si>
  <si>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</si>
  <si>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</si>
  <si>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</si>
  <si>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</si>
  <si>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</si>
  <si>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</si>
  <si>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</si>
  <si>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</si>
  <si>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</si>
  <si>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</si>
  <si>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</si>
  <si>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</si>
  <si>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</si>
  <si>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</si>
  <si>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</si>
  <si>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</si>
  <si>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</si>
  <si>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</si>
  <si>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</si>
  <si>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</si>
  <si>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</si>
  <si>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</si>
  <si>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</si>
  <si>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</si>
  <si>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</si>
  <si>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</si>
  <si>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</si>
  <si>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</si>
  <si>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</si>
  <si>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</si>
  <si>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</si>
  <si>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</si>
  <si>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</si>
  <si>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</si>
  <si>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</si>
  <si>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</si>
  <si>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</si>
  <si>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</si>
  <si>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</si>
  <si>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</si>
  <si>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</si>
  <si>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</si>
  <si>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</si>
  <si>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</si>
  <si>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</si>
  <si>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</si>
  <si>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</si>
  <si>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</si>
  <si>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</si>
  <si>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</si>
  <si>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</si>
  <si>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</si>
  <si>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</si>
  <si>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</si>
  <si>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</si>
  <si>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</si>
  <si>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</si>
  <si>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</si>
  <si>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</si>
  <si>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</si>
  <si>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</si>
  <si>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</si>
  <si>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</si>
  <si>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</si>
  <si>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</si>
  <si>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</si>
  <si>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</si>
  <si>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</si>
  <si>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</si>
  <si>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</si>
  <si>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</si>
  <si>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</si>
  <si>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</si>
  <si>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</si>
  <si>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</si>
  <si>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</si>
  <si>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</si>
  <si>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</si>
  <si>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</si>
  <si>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</si>
  <si>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</si>
  <si>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</si>
  <si>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</si>
  <si>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</si>
  <si>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</si>
  <si>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</si>
  <si>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</si>
  <si>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</si>
  <si>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</si>
  <si>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</si>
  <si>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</si>
  <si>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</si>
  <si>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</si>
  <si>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</si>
  <si>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</si>
  <si>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</si>
  <si>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</si>
  <si>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</si>
  <si>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</si>
  <si>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</si>
  <si>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</si>
  <si>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</si>
  <si>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</si>
  <si>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</si>
  <si>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</si>
  <si>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</si>
  <si>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</si>
  <si>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</si>
  <si>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</si>
  <si>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</si>
  <si>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</si>
  <si>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</si>
  <si>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</si>
  <si>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</si>
  <si>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</si>
  <si>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</si>
  <si>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</si>
  <si>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</si>
  <si>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</si>
  <si>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</si>
  <si>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</si>
  <si>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</si>
  <si>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</si>
  <si>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</si>
  <si>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</si>
  <si>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</si>
  <si>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</si>
  <si>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</si>
  <si>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</si>
  <si>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</si>
  <si>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</si>
  <si>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</si>
  <si>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</si>
  <si>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</si>
  <si>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</si>
  <si>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</si>
  <si>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</si>
  <si>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</si>
  <si>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</si>
  <si>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</si>
  <si>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</si>
  <si>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</si>
  <si>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</si>
  <si>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</si>
  <si>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</si>
  <si>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</si>
  <si>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</si>
  <si>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</si>
  <si>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</si>
  <si>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</si>
  <si>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</si>
  <si>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</si>
  <si>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</si>
  <si>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</si>
  <si>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</si>
  <si>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</si>
  <si>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</si>
  <si>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</si>
  <si>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</si>
  <si>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</si>
  <si>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</si>
  <si>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</si>
  <si>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</si>
  <si>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-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</si>
  <si>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</si>
  <si>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</si>
  <si>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</si>
  <si>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</si>
  <si>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</si>
  <si>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</si>
  <si>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</si>
  <si>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</si>
  <si>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</si>
  <si>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</si>
  <si>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</si>
  <si>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</si>
  <si>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</si>
  <si>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</si>
  <si>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</si>
  <si>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</si>
  <si>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</si>
  <si>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</si>
  <si>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</si>
  <si>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</si>
  <si>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</si>
  <si>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</si>
  <si>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</si>
  <si>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</si>
  <si>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</si>
  <si>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</si>
  <si>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</si>
  <si>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</si>
  <si>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</si>
  <si>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</si>
  <si>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</si>
  <si>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</si>
  <si>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</si>
  <si>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</si>
  <si>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</si>
  <si>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</si>
  <si>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</si>
  <si>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</si>
  <si>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</si>
  <si>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</si>
  <si>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</si>
  <si>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</si>
  <si>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</si>
  <si>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</si>
  <si>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</si>
  <si>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</si>
  <si>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</si>
  <si>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</si>
  <si>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</si>
  <si>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</si>
  <si>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</si>
  <si>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</si>
  <si>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</si>
  <si>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</si>
  <si>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</si>
  <si>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</si>
  <si>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</si>
  <si>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</si>
  <si>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</si>
  <si>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</si>
  <si>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</si>
  <si>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</si>
  <si>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</si>
  <si>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</si>
  <si>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</si>
  <si>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</si>
  <si>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</si>
  <si>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</si>
  <si>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</si>
  <si>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</si>
  <si>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</si>
  <si>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</si>
  <si>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</si>
  <si>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</si>
  <si>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</si>
  <si>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</si>
  <si>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</si>
  <si>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</si>
  <si>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</si>
  <si>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</si>
  <si>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</si>
  <si>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</si>
  <si>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</si>
  <si>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</si>
  <si>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</si>
  <si>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</si>
  <si>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</si>
  <si>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</si>
  <si>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</si>
  <si>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</si>
  <si>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</si>
  <si>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</si>
  <si>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</si>
  <si>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</si>
  <si>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</si>
  <si>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</si>
  <si>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</si>
  <si>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</si>
  <si>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</si>
  <si>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</si>
  <si>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</si>
  <si>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</si>
  <si>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</si>
  <si>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</si>
  <si>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</si>
  <si>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</si>
  <si>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</si>
  <si>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</si>
  <si>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</si>
  <si>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</si>
  <si>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</si>
  <si>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</si>
  <si>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</si>
  <si>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</si>
  <si>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</si>
  <si>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</si>
  <si>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</si>
  <si>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</si>
  <si>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</si>
  <si>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</si>
  <si>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</si>
  <si>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</si>
  <si>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</si>
  <si>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</si>
  <si>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</si>
  <si>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</si>
  <si>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</si>
  <si>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</si>
  <si>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</si>
  <si>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</si>
  <si>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</si>
  <si>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</si>
  <si>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</si>
  <si>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</si>
  <si>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</si>
  <si>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</si>
  <si>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</si>
  <si>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</si>
  <si>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</si>
  <si>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</si>
  <si>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</si>
  <si>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</si>
  <si>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</si>
  <si>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</si>
  <si>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</si>
  <si>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</si>
  <si>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</si>
  <si>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</si>
  <si>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</si>
  <si>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</si>
  <si>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</si>
  <si>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</si>
  <si>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</si>
  <si>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</si>
  <si>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</si>
  <si>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</si>
  <si>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</si>
  <si>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</si>
  <si>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</si>
  <si>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</si>
  <si>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</si>
  <si>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</si>
  <si>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</si>
  <si>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</si>
  <si>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</si>
  <si>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</si>
  <si>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</si>
  <si>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</si>
  <si>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</si>
  <si>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</si>
  <si>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</si>
  <si>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</si>
  <si>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</si>
  <si>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</si>
  <si>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</si>
  <si>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</si>
  <si>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</si>
  <si>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</si>
  <si>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</si>
  <si>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</si>
  <si>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</si>
  <si>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</si>
  <si>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</si>
  <si>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</si>
  <si>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</si>
  <si>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</si>
  <si>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</si>
  <si>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</si>
  <si>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</si>
  <si>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</si>
  <si>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</si>
  <si>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</si>
  <si>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</si>
  <si>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</si>
  <si>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</si>
  <si>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</si>
  <si>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</si>
  <si>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</si>
  <si>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</si>
  <si>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</si>
  <si>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</si>
  <si>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</si>
  <si>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</si>
  <si>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</si>
  <si>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</si>
  <si>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</si>
  <si>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</si>
  <si>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</si>
  <si>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</si>
  <si>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</si>
  <si>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</si>
  <si>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</si>
  <si>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</si>
  <si>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</si>
  <si>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</si>
  <si>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</si>
  <si>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</si>
  <si>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</si>
  <si>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</si>
  <si>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</si>
  <si>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</si>
  <si>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</si>
  <si>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</si>
  <si>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</si>
  <si>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</si>
  <si>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</si>
  <si>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</si>
  <si>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</si>
  <si>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</si>
  <si>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</si>
  <si>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</si>
  <si>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</si>
  <si>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</si>
  <si>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</si>
  <si>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</si>
  <si>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</si>
  <si>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</si>
  <si>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</si>
  <si>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</si>
  <si>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</si>
  <si>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</si>
  <si>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</si>
  <si>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</si>
  <si>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</si>
  <si>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</si>
  <si>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</si>
  <si>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</si>
  <si>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</si>
  <si>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</si>
  <si>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</si>
  <si>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</si>
  <si>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</si>
  <si>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</si>
  <si>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</si>
  <si>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</si>
  <si>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</si>
  <si>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</si>
  <si>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</si>
  <si>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</si>
  <si>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</si>
  <si>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</si>
  <si>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</si>
  <si>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</si>
  <si>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</si>
  <si>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</si>
  <si>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</si>
  <si>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</si>
  <si>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</si>
  <si>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</si>
  <si>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</si>
  <si>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</si>
  <si>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</si>
  <si>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</si>
  <si>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</si>
  <si>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</si>
  <si>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</si>
  <si>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</si>
  <si>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</si>
  <si>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</si>
  <si>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</si>
  <si>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</si>
  <si>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USD/AUD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</si>
  <si>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</si>
  <si>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</si>
  <si>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</si>
  <si>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</si>
  <si>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</si>
  <si>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</si>
  <si>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</si>
  <si>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</si>
  <si>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</si>
  <si>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</si>
  <si>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</si>
  <si>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</si>
  <si>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</si>
  <si>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</si>
  <si>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GBP/AUD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</si>
  <si>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</si>
  <si>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</si>
  <si>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</si>
  <si>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</si>
  <si>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</si>
  <si>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</si>
  <si>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</si>
  <si>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</si>
  <si>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</si>
  <si>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</si>
  <si>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</si>
  <si>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</si>
  <si>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</si>
  <si>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</si>
  <si>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</si>
  <si>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</si>
  <si>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</si>
  <si>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</si>
  <si>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</si>
  <si>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</si>
  <si>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</si>
  <si>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</si>
  <si>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</si>
  <si>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</si>
  <si>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</si>
  <si>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</si>
  <si>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</si>
  <si>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</si>
  <si>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</si>
  <si>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</si>
  <si>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</si>
  <si>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</si>
  <si>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</si>
  <si>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</si>
  <si>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</si>
  <si>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</si>
  <si>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</si>
  <si>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</si>
  <si>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</si>
  <si>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</si>
  <si>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</si>
  <si>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</si>
  <si>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</si>
  <si>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</si>
  <si>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</si>
  <si>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</si>
  <si>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</si>
  <si>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</si>
  <si>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</si>
  <si>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</si>
  <si>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</si>
  <si>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</si>
  <si>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</si>
  <si>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</si>
  <si>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</si>
  <si>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</si>
  <si>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</si>
  <si>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</si>
  <si>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</si>
  <si>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</si>
  <si>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</si>
  <si>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</si>
  <si>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</si>
  <si>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</si>
  <si>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</si>
  <si>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</si>
  <si>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</si>
  <si>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</si>
  <si>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</si>
  <si>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</si>
  <si>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</si>
  <si>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</si>
  <si>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</si>
  <si>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</si>
  <si>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</si>
  <si>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</si>
  <si>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</si>
  <si>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</si>
  <si>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</si>
  <si>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</si>
  <si>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</si>
  <si>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</si>
  <si>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</si>
  <si>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</si>
  <si>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</si>
  <si>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</si>
  <si>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</si>
  <si>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</si>
  <si>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</si>
  <si>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</si>
  <si>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</si>
  <si>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</si>
  <si>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</si>
  <si>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</si>
  <si>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</si>
  <si>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</si>
  <si>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</si>
  <si>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</si>
  <si>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</si>
  <si>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</si>
  <si>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</si>
  <si>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</si>
  <si>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</si>
  <si>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</si>
  <si>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</si>
  <si>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</si>
  <si>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</si>
  <si>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</si>
  <si>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</si>
  <si>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</si>
  <si>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</si>
  <si>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</si>
  <si>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</si>
  <si>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</si>
  <si>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</si>
  <si>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</si>
  <si>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</si>
  <si>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</si>
  <si>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</si>
  <si>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</si>
  <si>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</si>
  <si>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</si>
  <si>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</si>
  <si>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</si>
  <si>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</si>
  <si>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</si>
  <si>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</si>
  <si>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</si>
  <si>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</si>
  <si>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</si>
  <si>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</si>
  <si>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</si>
  <si>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</si>
  <si>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</si>
  <si>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</si>
  <si>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</si>
  <si>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</si>
  <si>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</si>
  <si>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</si>
  <si>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</si>
  <si>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</si>
  <si>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</si>
  <si>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</si>
  <si>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</si>
  <si>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</si>
  <si>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</si>
  <si>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</si>
  <si>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</si>
  <si>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</si>
  <si>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</si>
  <si>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</si>
  <si>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</si>
  <si>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</si>
  <si>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</si>
  <si>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</si>
  <si>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</si>
  <si>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</si>
  <si>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</si>
  <si>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</si>
  <si>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</si>
  <si>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</si>
  <si>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</si>
  <si>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</si>
  <si>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</si>
  <si>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</si>
  <si>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</si>
  <si>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</si>
  <si>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</si>
  <si>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</si>
  <si>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</si>
  <si>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</si>
  <si>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</si>
  <si>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</si>
  <si>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</si>
  <si>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</si>
  <si>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</si>
  <si>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</si>
  <si>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</si>
  <si>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</si>
  <si>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</si>
  <si>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</si>
  <si>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</si>
  <si>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</si>
  <si>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</si>
  <si>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</si>
  <si>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</si>
  <si>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</si>
  <si>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</si>
  <si>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</si>
  <si>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</si>
  <si>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</si>
  <si>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</si>
  <si>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</si>
  <si>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</si>
  <si>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</si>
  <si>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</si>
  <si>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</si>
  <si>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</si>
  <si>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</si>
  <si>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</si>
  <si>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</si>
  <si>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</si>
  <si>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</si>
  <si>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</si>
  <si>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</si>
  <si>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</si>
  <si>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</si>
  <si>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</si>
  <si>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</si>
  <si>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</si>
  <si>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</si>
  <si>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</si>
  <si>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</si>
  <si>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</si>
  <si>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</si>
  <si>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</si>
  <si>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</si>
  <si>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</si>
  <si>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</si>
  <si>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</si>
  <si>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</si>
  <si>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</si>
  <si>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</si>
  <si>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</si>
  <si>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</si>
  <si>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</si>
  <si>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</si>
  <si>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</si>
  <si>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</si>
  <si>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</si>
  <si>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</si>
  <si>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</si>
  <si>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</si>
  <si>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</si>
  <si>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</si>
  <si>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</si>
  <si>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</si>
  <si>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</si>
  <si>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</si>
  <si>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</si>
  <si>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</si>
  <si>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</si>
  <si>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</si>
  <si>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</si>
  <si>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</si>
  <si>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</si>
  <si>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</si>
  <si>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</si>
  <si>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</si>
  <si>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</si>
  <si>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</si>
  <si>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</si>
  <si>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</si>
  <si>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</si>
  <si>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</si>
  <si>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AUD/AUD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</si>
  <si>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</si>
  <si>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</si>
  <si>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</si>
  <si>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</si>
  <si>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</si>
  <si>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</si>
  <si>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</si>
  <si>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</si>
  <si>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</si>
  <si>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</si>
  <si>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</si>
  <si>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</si>
  <si>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</si>
  <si>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</si>
  <si>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All transactions on equities exchanges - ASX, LSE, S&amp;P 500 -  are based on using CFD's, not direct share investment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</si>
  <si>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</si>
  <si>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</si>
  <si>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</si>
  <si>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</si>
  <si>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</si>
  <si>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</si>
  <si>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</si>
  <si>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</si>
  <si>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</si>
  <si>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</si>
  <si>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</si>
  <si>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</si>
  <si>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</si>
  <si>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</si>
  <si>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</si>
  <si>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</si>
  <si>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</si>
  <si>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</si>
  <si>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</si>
  <si>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</si>
  <si>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</si>
  <si>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</si>
  <si>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</si>
  <si>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</si>
  <si>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</si>
  <si>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</si>
  <si>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</si>
  <si>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</si>
  <si>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</si>
  <si>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</si>
  <si>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</si>
  <si>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</si>
  <si>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</si>
  <si>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</si>
  <si>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</si>
  <si>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</si>
  <si>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</si>
  <si>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</si>
  <si>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</si>
  <si>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</si>
  <si>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</si>
  <si>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>18th October 2010</t>
  </si>
  <si>
    <t xml:space="preserve">ASX </t>
  </si>
  <si>
    <t xml:space="preserve">S&amp;P 500 </t>
  </si>
  <si>
    <t xml:space="preserve">London </t>
  </si>
  <si>
    <t xml:space="preserve"> 28th January 2013</t>
  </si>
  <si>
    <t>31st August 2011</t>
  </si>
  <si>
    <t>14th October 2011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</si>
  <si>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</si>
  <si>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</si>
  <si>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</si>
  <si>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</si>
  <si>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</si>
  <si>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</si>
  <si>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</si>
  <si>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</si>
  <si>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</si>
  <si>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</si>
  <si>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</si>
  <si>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</si>
  <si>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</si>
  <si>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</si>
  <si>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</si>
  <si>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</si>
  <si>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</si>
  <si>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</si>
  <si>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</si>
  <si>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</si>
  <si>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</si>
  <si>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</si>
  <si>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</si>
  <si>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</si>
  <si>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</si>
  <si>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</si>
  <si>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</si>
  <si>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</si>
  <si>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</si>
  <si>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</si>
  <si>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</si>
  <si>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</si>
  <si>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</si>
  <si>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</si>
  <si>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</si>
  <si>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</si>
  <si>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</si>
  <si>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</si>
  <si>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</si>
  <si>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AUDGBP</t>
  </si>
  <si>
    <t>EURGBP</t>
  </si>
  <si>
    <t>USDCAD</t>
  </si>
  <si>
    <t>GBPCHF</t>
  </si>
  <si>
    <t>of Pips</t>
  </si>
  <si>
    <t>per PIP</t>
  </si>
  <si>
    <t xml:space="preserve">Forex Daily </t>
  </si>
  <si>
    <t>19th February 2013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</si>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</sst>
</file>

<file path=xl/styles.xml><?xml version="1.0" encoding="utf-8"?>
<styleSheet xmlns="http://schemas.openxmlformats.org/spreadsheetml/2006/main">
  <numFmts count="19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</numFmts>
  <fonts count="3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wrapText="1"/>
    </xf>
    <xf numFmtId="168" fontId="12" fillId="0" borderId="0" xfId="0" applyNumberFormat="1" applyFont="1" applyFill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168" fontId="8" fillId="4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 indent="1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77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77" fontId="12" fillId="0" borderId="0" xfId="0" applyNumberFormat="1" applyFont="1"/>
    <xf numFmtId="168" fontId="12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9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/>
    <xf numFmtId="176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9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/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8" fillId="0" borderId="0" xfId="0" applyNumberFormat="1" applyFont="1" applyAlignment="1">
      <alignment horizontal="center"/>
    </xf>
    <xf numFmtId="180" fontId="28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4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31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9" fontId="4" fillId="0" borderId="0" xfId="0" applyNumberFormat="1" applyFont="1" applyFill="1" applyAlignment="1">
      <alignment wrapText="1"/>
    </xf>
    <xf numFmtId="168" fontId="11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right"/>
    </xf>
    <xf numFmtId="8" fontId="3" fillId="3" borderId="2" xfId="0" applyNumberFormat="1" applyFont="1" applyFill="1" applyBorder="1" applyAlignment="1">
      <alignment horizontal="right"/>
    </xf>
    <xf numFmtId="8" fontId="4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 wrapText="1"/>
    </xf>
    <xf numFmtId="8" fontId="12" fillId="0" borderId="0" xfId="0" applyNumberFormat="1" applyFont="1" applyFill="1" applyAlignment="1">
      <alignment horizontal="right" wrapText="1"/>
    </xf>
    <xf numFmtId="8" fontId="5" fillId="0" borderId="0" xfId="0" applyNumberFormat="1" applyFont="1" applyFill="1" applyAlignment="1">
      <alignment horizontal="right"/>
    </xf>
    <xf numFmtId="8" fontId="8" fillId="0" borderId="0" xfId="0" applyNumberFormat="1" applyFont="1" applyFill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8" fillId="4" borderId="0" xfId="0" applyNumberFormat="1" applyFont="1" applyFill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173" fontId="6" fillId="2" borderId="2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173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7" fontId="3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center"/>
    </xf>
    <xf numFmtId="17" fontId="34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 wrapText="1"/>
    </xf>
    <xf numFmtId="169" fontId="12" fillId="0" borderId="0" xfId="0" applyNumberFormat="1" applyFont="1" applyFill="1" applyAlignment="1">
      <alignment horizontal="center" wrapText="1"/>
    </xf>
    <xf numFmtId="169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5" fontId="18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/>
    </xf>
    <xf numFmtId="173" fontId="28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right"/>
    </xf>
    <xf numFmtId="14" fontId="34" fillId="0" borderId="0" xfId="0" applyNumberFormat="1" applyFont="1" applyFill="1" applyAlignment="1">
      <alignment wrapText="1"/>
    </xf>
    <xf numFmtId="168" fontId="34" fillId="0" borderId="0" xfId="0" applyNumberFormat="1" applyFont="1" applyFill="1" applyAlignment="1">
      <alignment horizontal="center"/>
    </xf>
    <xf numFmtId="6" fontId="0" fillId="0" borderId="0" xfId="0" applyNumberFormat="1"/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17" fontId="17" fillId="0" borderId="0" xfId="0" applyNumberFormat="1" applyFont="1"/>
    <xf numFmtId="173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634820230307923"/>
          <c:y val="0.1278459225260159"/>
          <c:w val="0.86752183519433168"/>
          <c:h val="0.79452672693561877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347039940973781E-2"/>
                  <c:y val="-0.37903981343772086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4510279955730346E-2"/>
                  <c:y val="-0.14004665628637941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1.2897994425309466E-2"/>
                  <c:y val="-0.13018913464962609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1.451027995573032E-2"/>
                  <c:y val="-1.969258024225885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4.8367599852434705E-3"/>
                  <c:y val="4.4097624577989934E-3"/>
                </c:manualLayout>
              </c:layout>
              <c:dLblPos val="ctr"/>
              <c:showVal val="1"/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sz="1100" b="1" i="1" baseline="0"/>
                </a:pPr>
                <a:endParaRPr lang="en-US"/>
              </a:p>
            </c:txPr>
            <c:dLblPos val="inEnd"/>
            <c:showVal val="1"/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423864.37736862019</c:v>
                </c:pt>
                <c:pt idx="2">
                  <c:v>108664.85963810023</c:v>
                </c:pt>
                <c:pt idx="4">
                  <c:v>106654.60749999998</c:v>
                </c:pt>
                <c:pt idx="6">
                  <c:v>93971.286078000063</c:v>
                </c:pt>
                <c:pt idx="8">
                  <c:v>108426.32730251993</c:v>
                </c:pt>
                <c:pt idx="10">
                  <c:v>6147.2968499999924</c:v>
                </c:pt>
                <c:pt idx="12">
                  <c:v>159.99999999996021</c:v>
                </c:pt>
              </c:numCache>
            </c:numRef>
          </c:val>
        </c:ser>
        <c:gapWidth val="50"/>
        <c:axId val="48253184"/>
        <c:axId val="48254976"/>
      </c:barChart>
      <c:catAx>
        <c:axId val="48253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48254976"/>
        <c:crosses val="autoZero"/>
        <c:auto val="1"/>
        <c:lblAlgn val="ctr"/>
        <c:lblOffset val="100"/>
      </c:catAx>
      <c:valAx>
        <c:axId val="4825497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4825318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Microsoft/Windows/Temporary%20Internet%20Files/Content.Outlook/QUESYVSC/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4">
          <cell r="R24">
            <v>284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32"/>
  <sheetViews>
    <sheetView tabSelected="1" workbookViewId="0">
      <selection activeCell="L7" sqref="L7"/>
    </sheetView>
  </sheetViews>
  <sheetFormatPr defaultColWidth="9.109375" defaultRowHeight="14.4"/>
  <cols>
    <col min="1" max="1" width="10.109375" style="69" bestFit="1" customWidth="1"/>
    <col min="2" max="2" width="35.33203125" customWidth="1"/>
    <col min="3" max="3" width="11.109375" bestFit="1" customWidth="1"/>
    <col min="11" max="11" width="1.44140625" customWidth="1"/>
    <col min="12" max="12" width="11.88671875" customWidth="1"/>
  </cols>
  <sheetData>
    <row r="2" spans="2:14">
      <c r="L2" s="70" t="s">
        <v>1001</v>
      </c>
    </row>
    <row r="3" spans="2:14">
      <c r="B3" t="s">
        <v>475</v>
      </c>
      <c r="C3" s="69">
        <f ca="1">SUM(C5:C14)</f>
        <v>423864.37736862019</v>
      </c>
    </row>
    <row r="4" spans="2:14">
      <c r="C4" s="69"/>
      <c r="L4" t="s">
        <v>1002</v>
      </c>
      <c r="N4" s="70" t="s">
        <v>1003</v>
      </c>
    </row>
    <row r="5" spans="2:14">
      <c r="B5" t="s">
        <v>885</v>
      </c>
      <c r="C5" s="69">
        <f ca="1">SUM('FUTURES WKLY'!A4)</f>
        <v>108664.85963810023</v>
      </c>
      <c r="L5" t="s">
        <v>1004</v>
      </c>
      <c r="N5" s="70" t="s">
        <v>1003</v>
      </c>
    </row>
    <row r="6" spans="2:14">
      <c r="C6" s="69"/>
      <c r="L6" t="s">
        <v>1005</v>
      </c>
      <c r="N6" s="427" t="s">
        <v>1008</v>
      </c>
    </row>
    <row r="7" spans="2:14">
      <c r="B7" t="s">
        <v>1000</v>
      </c>
      <c r="C7" s="69">
        <f ca="1">SUM('ASX WKLY'!A4)</f>
        <v>106654.60749999998</v>
      </c>
      <c r="L7" t="s">
        <v>1006</v>
      </c>
      <c r="N7" s="427" t="s">
        <v>1009</v>
      </c>
    </row>
    <row r="8" spans="2:14">
      <c r="C8" s="69"/>
      <c r="L8" t="s">
        <v>884</v>
      </c>
      <c r="N8" s="70" t="s">
        <v>1007</v>
      </c>
    </row>
    <row r="9" spans="2:14">
      <c r="B9" t="s">
        <v>886</v>
      </c>
      <c r="C9" s="69">
        <f ca="1">SUM('S&amp;P500 WKLY '!A4)</f>
        <v>93971.286078000063</v>
      </c>
      <c r="L9" t="s">
        <v>1055</v>
      </c>
      <c r="N9" s="70" t="s">
        <v>1056</v>
      </c>
    </row>
    <row r="10" spans="2:14">
      <c r="C10" s="69"/>
    </row>
    <row r="11" spans="2:14">
      <c r="B11" t="s">
        <v>887</v>
      </c>
      <c r="C11" s="69">
        <f ca="1">SUM('LSE WKLY'!A4)</f>
        <v>108426.32730251993</v>
      </c>
    </row>
    <row r="12" spans="2:14">
      <c r="C12" s="69"/>
      <c r="L12" t="s">
        <v>950</v>
      </c>
    </row>
    <row r="13" spans="2:14">
      <c r="B13" t="s">
        <v>884</v>
      </c>
      <c r="C13" s="69">
        <f ca="1">SUM('Futures Daily'!A4)</f>
        <v>6147.2968499999924</v>
      </c>
    </row>
    <row r="14" spans="2:14">
      <c r="C14" s="69"/>
      <c r="L14" t="s">
        <v>10</v>
      </c>
      <c r="N14" t="s">
        <v>951</v>
      </c>
    </row>
    <row r="15" spans="2:14">
      <c r="B15" t="s">
        <v>910</v>
      </c>
      <c r="C15" s="69">
        <f ca="1">SUM('Forex Daily'!A4)</f>
        <v>159.99999999996021</v>
      </c>
    </row>
    <row r="16" spans="2:14">
      <c r="L16" s="70" t="s">
        <v>6</v>
      </c>
      <c r="N16" t="s">
        <v>952</v>
      </c>
    </row>
    <row r="17" spans="12:15">
      <c r="L17" s="70" t="s">
        <v>6</v>
      </c>
      <c r="N17" t="s">
        <v>953</v>
      </c>
    </row>
    <row r="18" spans="12:15">
      <c r="L18" s="70" t="s">
        <v>954</v>
      </c>
      <c r="N18" t="s">
        <v>955</v>
      </c>
    </row>
    <row r="19" spans="12:15">
      <c r="L19" s="70" t="s">
        <v>954</v>
      </c>
      <c r="N19" t="s">
        <v>956</v>
      </c>
    </row>
    <row r="20" spans="12:15">
      <c r="L20" s="70" t="s">
        <v>957</v>
      </c>
      <c r="N20" s="424" t="s">
        <v>958</v>
      </c>
    </row>
    <row r="21" spans="12:15">
      <c r="L21" s="70" t="s">
        <v>959</v>
      </c>
      <c r="N21" t="s">
        <v>960</v>
      </c>
    </row>
    <row r="23" spans="12:15">
      <c r="L23" t="s">
        <v>961</v>
      </c>
    </row>
    <row r="26" spans="12:15">
      <c r="M26" s="70" t="s">
        <v>3</v>
      </c>
    </row>
    <row r="27" spans="12:15">
      <c r="M27" t="s">
        <v>3</v>
      </c>
    </row>
    <row r="28" spans="12:15">
      <c r="M28" t="s">
        <v>3</v>
      </c>
    </row>
    <row r="29" spans="12:15">
      <c r="M29" t="s">
        <v>3</v>
      </c>
      <c r="O29" t="s">
        <v>3</v>
      </c>
    </row>
    <row r="30" spans="12:15">
      <c r="M30" t="s">
        <v>3</v>
      </c>
    </row>
    <row r="31" spans="12:15">
      <c r="M31" t="s">
        <v>3</v>
      </c>
    </row>
    <row r="32" spans="12:15">
      <c r="M32" t="s">
        <v>3</v>
      </c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5"/>
  <sheetViews>
    <sheetView topLeftCell="A9" workbookViewId="0">
      <selection activeCell="K15" sqref="K15"/>
    </sheetView>
  </sheetViews>
  <sheetFormatPr defaultColWidth="9.109375" defaultRowHeight="11.25" customHeight="1"/>
  <cols>
    <col min="1" max="1" width="23.5546875" style="3" customWidth="1"/>
    <col min="2" max="2" width="6.33203125" style="3" customWidth="1"/>
    <col min="3" max="3" width="7" style="3" customWidth="1"/>
    <col min="4" max="4" width="6.88671875" style="71" bestFit="1" customWidth="1"/>
    <col min="5" max="5" width="4.44140625" style="71" bestFit="1" customWidth="1"/>
    <col min="6" max="6" width="11.44140625" style="4" customWidth="1"/>
    <col min="7" max="7" width="2.88671875" style="1" customWidth="1"/>
    <col min="8" max="8" width="9.44140625" style="322" bestFit="1" customWidth="1"/>
    <col min="9" max="9" width="2.33203125" style="1" customWidth="1"/>
    <col min="10" max="10" width="10.44140625" style="18" customWidth="1"/>
    <col min="11" max="11" width="9.88671875" style="172" bestFit="1" customWidth="1"/>
    <col min="12" max="12" width="7.44140625" style="102" customWidth="1"/>
    <col min="13" max="13" width="7.88671875" style="152" customWidth="1"/>
    <col min="14" max="14" width="12.44140625" style="117" bestFit="1" customWidth="1"/>
    <col min="15" max="15" width="8" style="72" bestFit="1" customWidth="1"/>
    <col min="16" max="16" width="7.33203125" style="194" bestFit="1" customWidth="1"/>
    <col min="17" max="17" width="13.6640625" style="162" bestFit="1" customWidth="1"/>
    <col min="18" max="18" width="11" style="5" bestFit="1" customWidth="1"/>
    <col min="19" max="19" width="9.109375" style="7"/>
    <col min="20" max="16384" width="9.109375" style="1"/>
  </cols>
  <sheetData>
    <row r="2" spans="1:19" ht="18">
      <c r="A2" s="37" t="s">
        <v>880</v>
      </c>
    </row>
    <row r="3" spans="1:19" ht="9" customHeight="1">
      <c r="A3" s="37"/>
    </row>
    <row r="4" spans="1:19" s="8" customFormat="1" ht="18.600000000000001" thickBot="1">
      <c r="A4" s="38">
        <f>SUM(Q21+N26)</f>
        <v>108664.85963810023</v>
      </c>
      <c r="D4" s="73"/>
      <c r="E4" s="151"/>
      <c r="F4" s="399"/>
      <c r="H4" s="323"/>
      <c r="J4" s="27"/>
      <c r="K4" s="182"/>
      <c r="L4" s="103"/>
      <c r="M4" s="154"/>
      <c r="N4" s="118"/>
      <c r="O4" s="73"/>
      <c r="P4" s="206"/>
      <c r="Q4" s="163"/>
      <c r="R4" s="14"/>
    </row>
    <row r="5" spans="1:19" s="8" customFormat="1" ht="12.75" customHeight="1" thickTop="1">
      <c r="A5" s="161"/>
      <c r="D5" s="73"/>
      <c r="E5" s="73"/>
      <c r="F5" s="399"/>
      <c r="H5" s="324"/>
      <c r="J5" s="27"/>
      <c r="K5" s="182"/>
      <c r="L5" s="103"/>
      <c r="M5" s="154"/>
      <c r="N5" s="118"/>
      <c r="O5" s="73"/>
      <c r="P5" s="206"/>
      <c r="Q5" s="163"/>
      <c r="R5" s="14"/>
    </row>
    <row r="6" spans="1:19" s="16" customFormat="1" ht="18">
      <c r="A6" s="257"/>
      <c r="B6" s="258"/>
      <c r="C6" s="258"/>
      <c r="D6" s="283"/>
      <c r="E6" s="283"/>
      <c r="F6" s="400"/>
      <c r="G6" s="259" t="s">
        <v>36</v>
      </c>
      <c r="H6" s="325"/>
      <c r="I6" s="258"/>
      <c r="J6" s="261"/>
      <c r="K6" s="266"/>
      <c r="L6" s="284"/>
      <c r="M6" s="292"/>
      <c r="N6" s="286">
        <f>SUM(Q21)</f>
        <v>6701.4999999999945</v>
      </c>
      <c r="O6" s="283"/>
      <c r="P6" s="293"/>
      <c r="Q6" s="287"/>
      <c r="R6" s="288"/>
      <c r="S6" s="12"/>
    </row>
    <row r="7" spans="1:19" s="2" customFormat="1" ht="15" customHeight="1">
      <c r="B7" s="2" t="s">
        <v>680</v>
      </c>
      <c r="D7" s="74" t="s">
        <v>9</v>
      </c>
      <c r="E7" s="74"/>
      <c r="F7" s="66" t="s">
        <v>17</v>
      </c>
      <c r="G7" s="2" t="s">
        <v>41</v>
      </c>
      <c r="H7" s="326" t="s">
        <v>19</v>
      </c>
      <c r="J7" s="66" t="s">
        <v>899</v>
      </c>
      <c r="K7" s="174" t="s">
        <v>683</v>
      </c>
      <c r="L7" s="104" t="s">
        <v>5</v>
      </c>
      <c r="M7" s="153" t="s">
        <v>16</v>
      </c>
      <c r="N7" s="119" t="s">
        <v>684</v>
      </c>
      <c r="O7" s="74" t="s">
        <v>10</v>
      </c>
      <c r="P7" s="197" t="s">
        <v>10</v>
      </c>
      <c r="Q7" s="164" t="s">
        <v>15</v>
      </c>
      <c r="R7" s="67" t="s">
        <v>4</v>
      </c>
      <c r="S7" s="144"/>
    </row>
    <row r="8" spans="1:19" s="2" customFormat="1" ht="15" customHeight="1">
      <c r="B8" s="2" t="s">
        <v>0</v>
      </c>
      <c r="C8" s="2" t="s">
        <v>8</v>
      </c>
      <c r="D8" s="74" t="s">
        <v>681</v>
      </c>
      <c r="E8" s="74" t="s">
        <v>181</v>
      </c>
      <c r="F8" s="66" t="s">
        <v>25</v>
      </c>
      <c r="H8" s="326"/>
      <c r="J8" s="66" t="s">
        <v>891</v>
      </c>
      <c r="K8" s="174" t="s">
        <v>18</v>
      </c>
      <c r="L8" s="104"/>
      <c r="M8" s="153" t="s">
        <v>42</v>
      </c>
      <c r="N8" s="119" t="s">
        <v>889</v>
      </c>
      <c r="O8" s="74" t="s">
        <v>682</v>
      </c>
      <c r="P8" s="197" t="s">
        <v>842</v>
      </c>
      <c r="Q8" s="164" t="s">
        <v>378</v>
      </c>
      <c r="R8" s="67"/>
      <c r="S8" s="144"/>
    </row>
    <row r="9" spans="1:19" s="2" customFormat="1" ht="15" customHeight="1">
      <c r="D9" s="74"/>
      <c r="E9" s="74"/>
      <c r="F9" s="66"/>
      <c r="H9" s="326"/>
      <c r="J9" s="66"/>
      <c r="K9" s="174"/>
      <c r="L9" s="104"/>
      <c r="M9" s="153"/>
      <c r="N9" s="119"/>
      <c r="O9" s="74"/>
      <c r="P9" s="197" t="s">
        <v>19</v>
      </c>
      <c r="Q9" s="164"/>
      <c r="R9" s="67"/>
      <c r="S9" s="144"/>
    </row>
    <row r="10" spans="1:19" s="2" customFormat="1" ht="15" customHeight="1">
      <c r="A10" s="2" t="s">
        <v>947</v>
      </c>
      <c r="B10" s="2" t="s">
        <v>33</v>
      </c>
      <c r="C10" s="2" t="s">
        <v>40</v>
      </c>
      <c r="D10" s="74">
        <v>40919</v>
      </c>
      <c r="E10" s="74" t="s">
        <v>53</v>
      </c>
      <c r="F10" s="223">
        <v>40544</v>
      </c>
      <c r="G10" s="9">
        <v>1</v>
      </c>
      <c r="H10" s="337">
        <v>1</v>
      </c>
      <c r="I10" s="210"/>
      <c r="J10" s="305"/>
      <c r="K10" s="224">
        <v>1</v>
      </c>
      <c r="L10" s="342">
        <v>1</v>
      </c>
      <c r="M10" s="228">
        <v>10</v>
      </c>
      <c r="N10" s="211">
        <f>SUM((K10-H10)/L10*M10)*G10</f>
        <v>0</v>
      </c>
      <c r="O10" s="209" t="s">
        <v>687</v>
      </c>
      <c r="P10" s="220">
        <v>1</v>
      </c>
      <c r="Q10" s="212">
        <f>SUM(N10*P10)</f>
        <v>0</v>
      </c>
      <c r="R10" s="21"/>
      <c r="S10" s="144"/>
    </row>
    <row r="11" spans="1:19" s="19" customFormat="1" ht="15" customHeight="1">
      <c r="A11" s="19" t="s">
        <v>945</v>
      </c>
      <c r="B11" s="19" t="s">
        <v>33</v>
      </c>
      <c r="C11" s="19" t="s">
        <v>40</v>
      </c>
      <c r="D11" s="216">
        <v>40919</v>
      </c>
      <c r="E11" s="216" t="s">
        <v>78</v>
      </c>
      <c r="F11" s="169">
        <v>40544</v>
      </c>
      <c r="G11" s="20">
        <v>1</v>
      </c>
      <c r="H11" s="335">
        <v>1</v>
      </c>
      <c r="I11" s="191"/>
      <c r="J11" s="305"/>
      <c r="K11" s="180">
        <v>1</v>
      </c>
      <c r="L11" s="218">
        <v>1</v>
      </c>
      <c r="M11" s="217">
        <v>10</v>
      </c>
      <c r="N11" s="214">
        <f>SUM((H11-K11)/L11*M11)*G11</f>
        <v>0</v>
      </c>
      <c r="O11" s="209" t="s">
        <v>688</v>
      </c>
      <c r="P11" s="221">
        <v>1</v>
      </c>
      <c r="Q11" s="219">
        <f>SUM(N11*P11)</f>
        <v>0</v>
      </c>
      <c r="R11" s="207"/>
      <c r="S11" s="144"/>
    </row>
    <row r="12" spans="1:19" s="19" customFormat="1" ht="15" customHeight="1">
      <c r="D12" s="216"/>
      <c r="E12" s="216"/>
      <c r="F12" s="169"/>
      <c r="G12" s="20"/>
      <c r="H12" s="335"/>
      <c r="I12" s="191"/>
      <c r="J12" s="305"/>
      <c r="K12" s="180"/>
      <c r="L12" s="218"/>
      <c r="M12" s="217"/>
      <c r="N12" s="214"/>
      <c r="O12" s="209"/>
      <c r="P12" s="221"/>
      <c r="Q12" s="219"/>
      <c r="R12" s="207"/>
      <c r="S12" s="144"/>
    </row>
    <row r="13" spans="1:19" s="9" customFormat="1" ht="15" customHeight="1">
      <c r="A13" s="2" t="s">
        <v>678</v>
      </c>
      <c r="B13" s="2" t="s">
        <v>679</v>
      </c>
      <c r="C13" s="2" t="s">
        <v>1085</v>
      </c>
      <c r="D13" s="74" t="s">
        <v>1086</v>
      </c>
      <c r="E13" s="74" t="s">
        <v>53</v>
      </c>
      <c r="F13" s="223">
        <v>41276</v>
      </c>
      <c r="G13" s="9">
        <v>1</v>
      </c>
      <c r="H13" s="337">
        <v>6008</v>
      </c>
      <c r="I13" s="210"/>
      <c r="J13" s="305">
        <v>6065</v>
      </c>
      <c r="K13" s="224">
        <v>6340</v>
      </c>
      <c r="L13" s="342">
        <v>0.5</v>
      </c>
      <c r="M13" s="228">
        <v>7.5</v>
      </c>
      <c r="N13" s="211">
        <f>SUM((K13-H13)/L13*M13)*G13</f>
        <v>4980</v>
      </c>
      <c r="O13" s="209" t="s">
        <v>380</v>
      </c>
      <c r="P13" s="220">
        <v>1.55</v>
      </c>
      <c r="Q13" s="212">
        <f>SUM(N13*P13)</f>
        <v>7719</v>
      </c>
      <c r="R13" s="21"/>
      <c r="S13" s="145"/>
    </row>
    <row r="14" spans="1:19" s="2" customFormat="1" ht="15" customHeight="1">
      <c r="A14" s="2" t="s">
        <v>386</v>
      </c>
      <c r="B14" s="2" t="s">
        <v>1083</v>
      </c>
      <c r="C14" s="2" t="s">
        <v>1084</v>
      </c>
      <c r="D14" s="74">
        <v>41395</v>
      </c>
      <c r="E14" s="74" t="s">
        <v>53</v>
      </c>
      <c r="F14" s="223">
        <v>41337</v>
      </c>
      <c r="G14" s="9">
        <v>1</v>
      </c>
      <c r="H14" s="337">
        <v>86.65</v>
      </c>
      <c r="I14" s="210"/>
      <c r="J14" s="305">
        <v>83.35</v>
      </c>
      <c r="K14" s="224">
        <v>87.29</v>
      </c>
      <c r="L14" s="342">
        <v>0.01</v>
      </c>
      <c r="M14" s="228">
        <v>5</v>
      </c>
      <c r="N14" s="211">
        <f>SUM((K14-H14)/L14*M14)*G14</f>
        <v>320.00000000000028</v>
      </c>
      <c r="O14" s="209" t="s">
        <v>687</v>
      </c>
      <c r="P14" s="220">
        <v>1</v>
      </c>
      <c r="Q14" s="212">
        <f>SUM(N14*P14)</f>
        <v>320.00000000000028</v>
      </c>
      <c r="R14" s="21"/>
      <c r="S14" s="144"/>
    </row>
    <row r="15" spans="1:19" s="19" customFormat="1" ht="15" customHeight="1">
      <c r="A15" s="19" t="s">
        <v>1129</v>
      </c>
      <c r="B15" s="19" t="s">
        <v>70</v>
      </c>
      <c r="C15" s="19" t="s">
        <v>1079</v>
      </c>
      <c r="D15" s="216">
        <v>41365</v>
      </c>
      <c r="E15" s="216" t="s">
        <v>78</v>
      </c>
      <c r="F15" s="169">
        <v>41628</v>
      </c>
      <c r="G15" s="20">
        <v>1</v>
      </c>
      <c r="H15" s="335">
        <v>341.25</v>
      </c>
      <c r="I15" s="191"/>
      <c r="J15" s="305">
        <v>353.25</v>
      </c>
      <c r="K15" s="180">
        <v>346.6</v>
      </c>
      <c r="L15" s="218">
        <v>0.05</v>
      </c>
      <c r="M15" s="217">
        <v>12.5</v>
      </c>
      <c r="N15" s="214">
        <f>SUM((H15-K15)/L15*M15)*G15</f>
        <v>-1337.5000000000057</v>
      </c>
      <c r="O15" s="209" t="s">
        <v>688</v>
      </c>
      <c r="P15" s="221">
        <v>1</v>
      </c>
      <c r="Q15" s="219">
        <f>SUM(N15*P15)</f>
        <v>-1337.5000000000057</v>
      </c>
      <c r="R15" s="207"/>
      <c r="S15" s="144"/>
    </row>
    <row r="16" spans="1:19" s="20" customFormat="1" ht="15" customHeight="1">
      <c r="A16" s="19"/>
      <c r="B16" s="388"/>
      <c r="C16" s="388"/>
      <c r="D16" s="389"/>
      <c r="E16" s="389"/>
      <c r="F16" s="171"/>
      <c r="G16" s="390"/>
      <c r="H16" s="391"/>
      <c r="I16" s="392"/>
      <c r="J16" s="343"/>
      <c r="K16" s="180"/>
      <c r="L16" s="218"/>
      <c r="M16" s="217"/>
      <c r="N16" s="214"/>
      <c r="O16" s="393"/>
      <c r="P16" s="221"/>
      <c r="Q16" s="219"/>
      <c r="R16" s="207"/>
      <c r="S16" s="145"/>
    </row>
    <row r="17" spans="1:19" s="113" customFormat="1" ht="15" customHeight="1">
      <c r="A17" s="19"/>
      <c r="B17" s="19"/>
      <c r="C17" s="19"/>
      <c r="D17" s="216"/>
      <c r="E17" s="216"/>
      <c r="F17" s="169"/>
      <c r="G17" s="20"/>
      <c r="H17" s="335"/>
      <c r="I17" s="112"/>
      <c r="J17" s="343"/>
      <c r="K17" s="180"/>
      <c r="L17" s="218"/>
      <c r="M17" s="217"/>
      <c r="N17" s="214"/>
      <c r="O17" s="209"/>
      <c r="P17" s="221"/>
      <c r="Q17" s="219"/>
      <c r="R17" s="207"/>
      <c r="S17" s="145"/>
    </row>
    <row r="18" spans="1:19" s="113" customFormat="1" ht="15" customHeight="1">
      <c r="A18" s="19"/>
      <c r="B18" s="19"/>
      <c r="C18" s="19"/>
      <c r="D18" s="216"/>
      <c r="E18" s="216"/>
      <c r="F18" s="169"/>
      <c r="G18" s="20"/>
      <c r="H18" s="335"/>
      <c r="I18" s="112"/>
      <c r="J18" s="343"/>
      <c r="K18" s="180"/>
      <c r="L18" s="342"/>
      <c r="M18" s="228"/>
      <c r="N18" s="211"/>
      <c r="O18" s="209"/>
      <c r="P18" s="221"/>
      <c r="Q18" s="219"/>
      <c r="R18" s="207"/>
      <c r="S18" s="145"/>
    </row>
    <row r="19" spans="1:19" s="113" customFormat="1" ht="15" customHeight="1">
      <c r="A19" s="19"/>
      <c r="B19" s="19"/>
      <c r="C19" s="19"/>
      <c r="D19" s="216"/>
      <c r="E19" s="216"/>
      <c r="F19" s="169"/>
      <c r="G19" s="20"/>
      <c r="H19" s="335"/>
      <c r="I19" s="112"/>
      <c r="J19" s="343"/>
      <c r="K19" s="180"/>
      <c r="L19" s="342"/>
      <c r="M19" s="228"/>
      <c r="N19" s="211"/>
      <c r="O19" s="209"/>
      <c r="P19" s="221"/>
      <c r="Q19" s="219"/>
      <c r="R19" s="207"/>
      <c r="S19" s="145"/>
    </row>
    <row r="20" spans="1:19" s="9" customFormat="1" ht="15" customHeight="1">
      <c r="A20" s="19"/>
      <c r="B20" s="19"/>
      <c r="C20" s="19"/>
      <c r="D20" s="216"/>
      <c r="E20" s="216"/>
      <c r="F20" s="169"/>
      <c r="G20" s="20"/>
      <c r="H20" s="335"/>
      <c r="I20" s="112"/>
      <c r="J20" s="343"/>
      <c r="K20" s="180"/>
      <c r="L20" s="342"/>
      <c r="M20" s="228"/>
      <c r="N20" s="211"/>
      <c r="O20" s="209"/>
      <c r="P20" s="221"/>
      <c r="Q20" s="219"/>
      <c r="R20" s="207"/>
      <c r="S20" s="145"/>
    </row>
    <row r="21" spans="1:19" s="16" customFormat="1" ht="16.2" thickBot="1">
      <c r="A21" s="39" t="s">
        <v>38</v>
      </c>
      <c r="B21" s="39"/>
      <c r="C21" s="39"/>
      <c r="D21" s="77"/>
      <c r="E21" s="77"/>
      <c r="F21" s="401"/>
      <c r="G21" s="39"/>
      <c r="H21" s="328"/>
      <c r="I21" s="41"/>
      <c r="J21" s="42"/>
      <c r="K21" s="177"/>
      <c r="L21" s="107"/>
      <c r="M21" s="156"/>
      <c r="N21" s="121"/>
      <c r="O21" s="77"/>
      <c r="P21" s="200"/>
      <c r="Q21" s="278">
        <f>SUM(Q12:Q20)</f>
        <v>6701.4999999999945</v>
      </c>
      <c r="R21" s="41"/>
      <c r="S21" s="12"/>
    </row>
    <row r="22" spans="1:19" s="16" customFormat="1" ht="16.2" thickTop="1">
      <c r="A22" s="52"/>
      <c r="B22" s="52"/>
      <c r="C22" s="52"/>
      <c r="D22" s="78"/>
      <c r="E22" s="78"/>
      <c r="F22" s="402"/>
      <c r="G22" s="52"/>
      <c r="H22" s="329"/>
      <c r="I22" s="54"/>
      <c r="J22" s="55"/>
      <c r="K22" s="178"/>
      <c r="L22" s="108"/>
      <c r="M22" s="157"/>
      <c r="N22" s="122"/>
      <c r="O22" s="78"/>
      <c r="P22" s="201"/>
      <c r="Q22" s="166"/>
      <c r="R22" s="54"/>
      <c r="S22" s="12"/>
    </row>
    <row r="23" spans="1:19" ht="11.25" customHeight="1">
      <c r="A23" s="97"/>
      <c r="B23" s="97"/>
      <c r="C23" s="97"/>
      <c r="D23" s="160"/>
      <c r="E23" s="160"/>
      <c r="F23" s="403"/>
      <c r="G23" s="47"/>
      <c r="H23" s="330"/>
      <c r="I23" s="48"/>
      <c r="J23" s="50"/>
      <c r="K23" s="179"/>
      <c r="L23" s="109"/>
      <c r="M23" s="158"/>
      <c r="N23" s="123"/>
      <c r="O23" s="208"/>
      <c r="P23" s="202"/>
      <c r="Q23" s="167"/>
      <c r="R23" s="48"/>
    </row>
    <row r="24" spans="1:19" ht="11.25" customHeight="1">
      <c r="A24" s="97"/>
      <c r="B24" s="97"/>
      <c r="C24" s="97"/>
      <c r="D24" s="160"/>
      <c r="E24" s="160"/>
      <c r="F24" s="403"/>
      <c r="G24" s="47"/>
      <c r="H24" s="330"/>
      <c r="I24" s="47"/>
      <c r="J24" s="50"/>
      <c r="K24" s="179"/>
      <c r="L24" s="109"/>
      <c r="M24" s="158"/>
      <c r="N24" s="123"/>
      <c r="O24" s="208"/>
      <c r="P24" s="202"/>
      <c r="Q24" s="167"/>
      <c r="R24" s="48"/>
    </row>
    <row r="25" spans="1:19" ht="11.25" customHeight="1">
      <c r="A25" s="30"/>
      <c r="B25" s="30"/>
      <c r="C25" s="30"/>
      <c r="D25" s="76"/>
      <c r="E25" s="76"/>
      <c r="F25" s="22"/>
      <c r="G25" s="11"/>
      <c r="H25" s="327"/>
      <c r="I25" s="11"/>
      <c r="J25" s="29"/>
      <c r="K25" s="176"/>
      <c r="L25" s="105"/>
      <c r="M25" s="155"/>
      <c r="N25" s="120"/>
      <c r="P25" s="199"/>
      <c r="Q25" s="165"/>
      <c r="R25" s="10"/>
    </row>
    <row r="26" spans="1:19" s="25" customFormat="1" ht="18">
      <c r="A26" s="352"/>
      <c r="B26" s="254"/>
      <c r="C26" s="254"/>
      <c r="D26" s="279"/>
      <c r="E26" s="279"/>
      <c r="F26" s="404"/>
      <c r="G26" s="254" t="s">
        <v>37</v>
      </c>
      <c r="H26" s="331"/>
      <c r="I26" s="254"/>
      <c r="J26" s="256"/>
      <c r="K26" s="276"/>
      <c r="L26" s="280"/>
      <c r="M26" s="289"/>
      <c r="N26" s="291">
        <f>SUM(Q122)</f>
        <v>101963.35963810023</v>
      </c>
      <c r="O26" s="279"/>
      <c r="P26" s="290"/>
      <c r="Q26" s="282"/>
      <c r="R26" s="254"/>
      <c r="S26" s="222"/>
    </row>
    <row r="27" spans="1:19" s="9" customFormat="1" ht="15" customHeight="1">
      <c r="A27" s="2"/>
      <c r="B27" s="2"/>
      <c r="C27" s="2"/>
      <c r="D27" s="74"/>
      <c r="E27" s="74"/>
      <c r="F27" s="223"/>
      <c r="H27" s="337"/>
      <c r="J27" s="415"/>
      <c r="K27" s="224"/>
      <c r="L27" s="342"/>
      <c r="M27" s="228"/>
      <c r="N27" s="211"/>
      <c r="O27" s="209"/>
      <c r="P27" s="220"/>
      <c r="Q27" s="212"/>
      <c r="R27" s="21" t="s">
        <v>3</v>
      </c>
      <c r="S27" s="145"/>
    </row>
    <row r="28" spans="1:19" s="2" customFormat="1" ht="15" customHeight="1">
      <c r="D28" s="74"/>
      <c r="E28" s="74"/>
      <c r="F28" s="66"/>
      <c r="H28" s="326"/>
      <c r="J28" s="415"/>
      <c r="K28" s="174"/>
      <c r="L28" s="104"/>
      <c r="M28" s="153"/>
      <c r="N28" s="119"/>
      <c r="O28" s="74"/>
      <c r="P28" s="197"/>
      <c r="Q28" s="164"/>
      <c r="R28" s="67"/>
      <c r="S28" s="144"/>
    </row>
    <row r="29" spans="1:19" s="2" customFormat="1" ht="15" customHeight="1">
      <c r="B29" s="2" t="s">
        <v>680</v>
      </c>
      <c r="D29" s="74" t="s">
        <v>9</v>
      </c>
      <c r="E29" s="74"/>
      <c r="F29" s="66" t="s">
        <v>17</v>
      </c>
      <c r="G29" s="2" t="s">
        <v>41</v>
      </c>
      <c r="H29" s="326" t="s">
        <v>19</v>
      </c>
      <c r="J29" s="66" t="s">
        <v>29</v>
      </c>
      <c r="K29" s="174" t="s">
        <v>683</v>
      </c>
      <c r="L29" s="104" t="s">
        <v>5</v>
      </c>
      <c r="M29" s="153" t="s">
        <v>16</v>
      </c>
      <c r="N29" s="119" t="s">
        <v>684</v>
      </c>
      <c r="O29" s="74" t="s">
        <v>10</v>
      </c>
      <c r="P29" s="197" t="s">
        <v>10</v>
      </c>
      <c r="Q29" s="126" t="s">
        <v>15</v>
      </c>
      <c r="R29" s="67" t="s">
        <v>4</v>
      </c>
      <c r="S29" s="144"/>
    </row>
    <row r="30" spans="1:19" s="2" customFormat="1" ht="15" customHeight="1">
      <c r="B30" s="2" t="s">
        <v>0</v>
      </c>
      <c r="C30" s="2" t="s">
        <v>8</v>
      </c>
      <c r="D30" s="74" t="s">
        <v>681</v>
      </c>
      <c r="E30" s="74" t="s">
        <v>181</v>
      </c>
      <c r="F30" s="66" t="s">
        <v>25</v>
      </c>
      <c r="H30" s="326" t="s">
        <v>20</v>
      </c>
      <c r="J30" s="66" t="s">
        <v>7</v>
      </c>
      <c r="K30" s="174" t="s">
        <v>18</v>
      </c>
      <c r="L30" s="104"/>
      <c r="M30" s="153" t="s">
        <v>42</v>
      </c>
      <c r="N30" s="119" t="s">
        <v>889</v>
      </c>
      <c r="O30" s="74" t="s">
        <v>682</v>
      </c>
      <c r="P30" s="197" t="s">
        <v>14</v>
      </c>
      <c r="Q30" s="126" t="s">
        <v>378</v>
      </c>
      <c r="R30" s="67"/>
      <c r="S30" s="144"/>
    </row>
    <row r="31" spans="1:19" s="9" customFormat="1" ht="15" customHeight="1">
      <c r="A31" s="2"/>
      <c r="B31" s="2"/>
      <c r="C31" s="2"/>
      <c r="D31" s="74"/>
      <c r="E31" s="74"/>
      <c r="F31" s="223"/>
      <c r="H31" s="337"/>
      <c r="I31" s="210"/>
      <c r="J31" s="415"/>
      <c r="K31" s="224"/>
      <c r="L31" s="342"/>
      <c r="M31" s="228"/>
      <c r="N31" s="211"/>
      <c r="O31" s="209"/>
      <c r="P31" s="197" t="s">
        <v>19</v>
      </c>
      <c r="Q31" s="212"/>
      <c r="R31" s="21"/>
      <c r="S31" s="145"/>
    </row>
    <row r="32" spans="1:19" s="2" customFormat="1" ht="15" customHeight="1">
      <c r="D32" s="74"/>
      <c r="E32" s="74"/>
      <c r="F32" s="223"/>
      <c r="G32" s="9"/>
      <c r="H32" s="337"/>
      <c r="I32" s="210"/>
      <c r="J32" s="223"/>
      <c r="K32" s="224"/>
      <c r="L32" s="342"/>
      <c r="M32" s="228"/>
      <c r="N32" s="211"/>
      <c r="O32" s="209"/>
      <c r="P32" s="220"/>
      <c r="Q32" s="212"/>
      <c r="R32" s="21"/>
      <c r="S32" s="145"/>
    </row>
    <row r="33" spans="1:19" s="9" customFormat="1" ht="15" customHeight="1">
      <c r="A33" s="85" t="s">
        <v>52</v>
      </c>
      <c r="B33" s="85" t="s">
        <v>51</v>
      </c>
      <c r="C33" s="408"/>
      <c r="D33" s="409"/>
      <c r="E33" s="74" t="s">
        <v>53</v>
      </c>
      <c r="F33" s="84">
        <v>40490</v>
      </c>
      <c r="G33" s="83">
        <v>1</v>
      </c>
      <c r="H33" s="332">
        <v>1775.7</v>
      </c>
      <c r="I33" s="210"/>
      <c r="J33" s="84">
        <v>40494</v>
      </c>
      <c r="K33" s="321">
        <v>1724</v>
      </c>
      <c r="L33" s="106">
        <v>0.1</v>
      </c>
      <c r="M33" s="95">
        <v>5</v>
      </c>
      <c r="N33" s="211">
        <f t="shared" ref="N33:N44" si="0">SUM((K33-H33)/L33*M33)*G33</f>
        <v>-2585.0000000000023</v>
      </c>
      <c r="O33" s="209" t="s">
        <v>888</v>
      </c>
      <c r="P33" s="220">
        <v>0.9839</v>
      </c>
      <c r="Q33" s="212">
        <f t="shared" ref="Q33:Q94" si="1">SUM(N33*P33)</f>
        <v>-2543.3815000000022</v>
      </c>
      <c r="R33" s="21"/>
      <c r="S33" s="145"/>
    </row>
    <row r="34" spans="1:19" s="9" customFormat="1" ht="15" customHeight="1">
      <c r="A34" s="85" t="s">
        <v>50</v>
      </c>
      <c r="B34" s="85" t="s">
        <v>49</v>
      </c>
      <c r="C34" s="408"/>
      <c r="D34" s="409"/>
      <c r="E34" s="74" t="s">
        <v>53</v>
      </c>
      <c r="F34" s="84">
        <v>40491</v>
      </c>
      <c r="G34" s="83">
        <v>1</v>
      </c>
      <c r="H34" s="332">
        <v>764.7</v>
      </c>
      <c r="I34" s="210"/>
      <c r="J34" s="84">
        <v>40498</v>
      </c>
      <c r="K34" s="321">
        <v>740.8</v>
      </c>
      <c r="L34" s="106">
        <v>0.25</v>
      </c>
      <c r="M34" s="95">
        <v>25</v>
      </c>
      <c r="N34" s="211">
        <f t="shared" si="0"/>
        <v>-2390.0000000000091</v>
      </c>
      <c r="O34" s="209" t="s">
        <v>888</v>
      </c>
      <c r="P34" s="220">
        <v>0.98770000000000002</v>
      </c>
      <c r="Q34" s="212">
        <f t="shared" si="1"/>
        <v>-2360.6030000000092</v>
      </c>
      <c r="R34" s="21"/>
      <c r="S34" s="145"/>
    </row>
    <row r="35" spans="1:19" s="9" customFormat="1" ht="15" customHeight="1">
      <c r="A35" s="85" t="s">
        <v>43</v>
      </c>
      <c r="B35" s="85" t="s">
        <v>44</v>
      </c>
      <c r="C35" s="408"/>
      <c r="D35" s="409"/>
      <c r="E35" s="74" t="s">
        <v>53</v>
      </c>
      <c r="F35" s="84">
        <v>40490</v>
      </c>
      <c r="G35" s="83">
        <v>1</v>
      </c>
      <c r="H35" s="332">
        <v>2.1486000000000001</v>
      </c>
      <c r="I35" s="210"/>
      <c r="J35" s="84">
        <v>40568</v>
      </c>
      <c r="K35" s="321">
        <v>2.37</v>
      </c>
      <c r="L35" s="106">
        <v>1E-4</v>
      </c>
      <c r="M35" s="95">
        <v>4.2</v>
      </c>
      <c r="N35" s="211">
        <f>SUM((K35-H35)/L35*M35)*G35</f>
        <v>9298.8000000000029</v>
      </c>
      <c r="O35" s="209" t="s">
        <v>888</v>
      </c>
      <c r="P35" s="220">
        <v>0.9839</v>
      </c>
      <c r="Q35" s="212">
        <f>SUM(N35*P35)</f>
        <v>9149.0893200000028</v>
      </c>
      <c r="R35" s="21"/>
      <c r="S35" s="145"/>
    </row>
    <row r="36" spans="1:19" s="9" customFormat="1" ht="15" customHeight="1">
      <c r="A36" s="85" t="s">
        <v>48</v>
      </c>
      <c r="B36" s="85" t="s">
        <v>47</v>
      </c>
      <c r="C36" s="408"/>
      <c r="D36" s="409"/>
      <c r="E36" s="74" t="s">
        <v>53</v>
      </c>
      <c r="F36" s="84">
        <v>40494</v>
      </c>
      <c r="G36" s="83">
        <v>1</v>
      </c>
      <c r="H36" s="332">
        <v>1.1129789999999999</v>
      </c>
      <c r="I36" s="210"/>
      <c r="J36" s="84">
        <v>40584</v>
      </c>
      <c r="K36" s="321">
        <v>1.2342</v>
      </c>
      <c r="L36" s="106">
        <v>2.5000000000000001E-4</v>
      </c>
      <c r="M36" s="95">
        <v>12.5</v>
      </c>
      <c r="N36" s="211">
        <f t="shared" si="0"/>
        <v>6061.0500000000011</v>
      </c>
      <c r="O36" s="209" t="s">
        <v>888</v>
      </c>
      <c r="P36" s="220">
        <v>0.98770000000000002</v>
      </c>
      <c r="Q36" s="212">
        <f t="shared" si="1"/>
        <v>5986.4990850000013</v>
      </c>
      <c r="R36" s="21">
        <v>270</v>
      </c>
      <c r="S36" s="145"/>
    </row>
    <row r="37" spans="1:19" s="9" customFormat="1" ht="15" customHeight="1">
      <c r="A37" s="85" t="s">
        <v>46</v>
      </c>
      <c r="B37" s="85" t="s">
        <v>45</v>
      </c>
      <c r="C37" s="408"/>
      <c r="D37" s="409"/>
      <c r="E37" s="74" t="s">
        <v>53</v>
      </c>
      <c r="F37" s="84">
        <v>40583</v>
      </c>
      <c r="G37" s="83">
        <v>1</v>
      </c>
      <c r="H37" s="332">
        <v>877.6</v>
      </c>
      <c r="I37" s="210"/>
      <c r="J37" s="84">
        <v>40589</v>
      </c>
      <c r="K37" s="321">
        <v>837</v>
      </c>
      <c r="L37" s="106">
        <v>1</v>
      </c>
      <c r="M37" s="95">
        <v>50</v>
      </c>
      <c r="N37" s="211">
        <f t="shared" si="0"/>
        <v>-2030.0000000000011</v>
      </c>
      <c r="O37" s="209" t="s">
        <v>888</v>
      </c>
      <c r="P37" s="220">
        <v>0.98519999999999996</v>
      </c>
      <c r="Q37" s="212">
        <f t="shared" si="1"/>
        <v>-1999.956000000001</v>
      </c>
      <c r="R37" s="21">
        <v>324</v>
      </c>
      <c r="S37" s="145"/>
    </row>
    <row r="38" spans="1:19" s="9" customFormat="1" ht="15" customHeight="1">
      <c r="A38" s="85" t="s">
        <v>43</v>
      </c>
      <c r="B38" s="85" t="s">
        <v>44</v>
      </c>
      <c r="C38" s="408"/>
      <c r="D38" s="409"/>
      <c r="E38" s="91" t="s">
        <v>53</v>
      </c>
      <c r="F38" s="82">
        <v>40592</v>
      </c>
      <c r="G38" s="81">
        <v>1</v>
      </c>
      <c r="H38" s="333">
        <v>2.5649999999999999</v>
      </c>
      <c r="I38" s="210"/>
      <c r="J38" s="82">
        <v>40595</v>
      </c>
      <c r="K38" s="175">
        <v>2.5710000000000002</v>
      </c>
      <c r="L38" s="106">
        <v>1E-4</v>
      </c>
      <c r="M38" s="95">
        <v>4.2</v>
      </c>
      <c r="N38" s="211">
        <f t="shared" si="0"/>
        <v>252.00000000000955</v>
      </c>
      <c r="O38" s="209" t="s">
        <v>888</v>
      </c>
      <c r="P38" s="220">
        <v>0.99450000000000005</v>
      </c>
      <c r="Q38" s="212">
        <f t="shared" si="1"/>
        <v>250.6140000000095</v>
      </c>
      <c r="R38" s="21"/>
      <c r="S38" s="145"/>
    </row>
    <row r="39" spans="1:19" s="9" customFormat="1" ht="15" customHeight="1">
      <c r="A39" s="91" t="s">
        <v>77</v>
      </c>
      <c r="B39" s="91" t="s">
        <v>76</v>
      </c>
      <c r="C39" s="408"/>
      <c r="D39" s="409"/>
      <c r="E39" s="91" t="s">
        <v>53</v>
      </c>
      <c r="F39" s="82">
        <v>40588</v>
      </c>
      <c r="G39" s="81">
        <v>1</v>
      </c>
      <c r="H39" s="333">
        <v>6637</v>
      </c>
      <c r="I39" s="114"/>
      <c r="J39" s="82">
        <v>40596</v>
      </c>
      <c r="K39" s="175">
        <v>6538</v>
      </c>
      <c r="L39" s="106">
        <v>1</v>
      </c>
      <c r="M39" s="95">
        <v>10.445</v>
      </c>
      <c r="N39" s="211">
        <f t="shared" si="0"/>
        <v>-1034.0550000000001</v>
      </c>
      <c r="O39" s="209" t="s">
        <v>379</v>
      </c>
      <c r="P39" s="220">
        <v>1.3509</v>
      </c>
      <c r="Q39" s="212">
        <f t="shared" si="1"/>
        <v>-1396.9048995000001</v>
      </c>
      <c r="R39" s="87">
        <v>478.1</v>
      </c>
      <c r="S39" s="145"/>
    </row>
    <row r="40" spans="1:19" s="9" customFormat="1" ht="15" customHeight="1">
      <c r="A40" s="91" t="s">
        <v>75</v>
      </c>
      <c r="B40" s="91" t="s">
        <v>74</v>
      </c>
      <c r="C40" s="408"/>
      <c r="D40" s="409"/>
      <c r="E40" s="91" t="s">
        <v>53</v>
      </c>
      <c r="F40" s="82">
        <v>40469</v>
      </c>
      <c r="G40" s="81">
        <v>1</v>
      </c>
      <c r="H40" s="333">
        <v>6498</v>
      </c>
      <c r="I40" s="114"/>
      <c r="J40" s="82">
        <v>40596</v>
      </c>
      <c r="K40" s="175">
        <v>7152</v>
      </c>
      <c r="L40" s="106">
        <v>0.5</v>
      </c>
      <c r="M40" s="95">
        <v>16.96</v>
      </c>
      <c r="N40" s="211">
        <f t="shared" si="0"/>
        <v>22183.68</v>
      </c>
      <c r="O40" s="209" t="s">
        <v>379</v>
      </c>
      <c r="P40" s="220">
        <v>1.409</v>
      </c>
      <c r="Q40" s="212">
        <f t="shared" si="1"/>
        <v>31256.805120000001</v>
      </c>
      <c r="R40" s="87">
        <v>2962.27</v>
      </c>
      <c r="S40" s="145"/>
    </row>
    <row r="41" spans="1:19" s="9" customFormat="1" ht="15" customHeight="1">
      <c r="A41" s="91" t="s">
        <v>73</v>
      </c>
      <c r="B41" s="91" t="s">
        <v>72</v>
      </c>
      <c r="C41" s="408"/>
      <c r="D41" s="409"/>
      <c r="E41" s="91" t="s">
        <v>53</v>
      </c>
      <c r="F41" s="82">
        <v>40469</v>
      </c>
      <c r="G41" s="81">
        <v>1</v>
      </c>
      <c r="H41" s="333">
        <v>1169.25</v>
      </c>
      <c r="I41" s="114"/>
      <c r="J41" s="82">
        <v>40596</v>
      </c>
      <c r="K41" s="175">
        <v>1303</v>
      </c>
      <c r="L41" s="106">
        <v>0.25</v>
      </c>
      <c r="M41" s="95">
        <v>12.5</v>
      </c>
      <c r="N41" s="211">
        <f t="shared" si="0"/>
        <v>6687.5</v>
      </c>
      <c r="O41" s="209" t="s">
        <v>888</v>
      </c>
      <c r="P41" s="220">
        <v>1.0147999999999999</v>
      </c>
      <c r="Q41" s="212">
        <f t="shared" si="1"/>
        <v>6786.4749999999995</v>
      </c>
      <c r="R41" s="87">
        <v>1125</v>
      </c>
      <c r="S41" s="145"/>
    </row>
    <row r="42" spans="1:19" s="9" customFormat="1" ht="15" customHeight="1">
      <c r="A42" s="91" t="s">
        <v>73</v>
      </c>
      <c r="B42" s="91" t="s">
        <v>72</v>
      </c>
      <c r="C42" s="408"/>
      <c r="D42" s="409"/>
      <c r="E42" s="91" t="s">
        <v>53</v>
      </c>
      <c r="F42" s="82">
        <v>40515</v>
      </c>
      <c r="G42" s="81">
        <v>1</v>
      </c>
      <c r="H42" s="333">
        <v>1232.3499999999999</v>
      </c>
      <c r="I42" s="114"/>
      <c r="J42" s="82">
        <v>40596</v>
      </c>
      <c r="K42" s="175">
        <f>K41</f>
        <v>1303</v>
      </c>
      <c r="L42" s="106">
        <v>0.25</v>
      </c>
      <c r="M42" s="95">
        <v>12.5</v>
      </c>
      <c r="N42" s="211">
        <f t="shared" si="0"/>
        <v>3532.5000000000045</v>
      </c>
      <c r="O42" s="209" t="s">
        <v>888</v>
      </c>
      <c r="P42" s="220">
        <v>1.0323</v>
      </c>
      <c r="Q42" s="212">
        <f t="shared" si="1"/>
        <v>3646.5997500000049</v>
      </c>
      <c r="R42" s="87">
        <v>1125</v>
      </c>
      <c r="S42" s="145"/>
    </row>
    <row r="43" spans="1:19" s="9" customFormat="1" ht="15" customHeight="1">
      <c r="A43" s="91" t="s">
        <v>71</v>
      </c>
      <c r="B43" s="91" t="s">
        <v>70</v>
      </c>
      <c r="C43" s="408"/>
      <c r="D43" s="409"/>
      <c r="E43" s="91" t="s">
        <v>53</v>
      </c>
      <c r="F43" s="82">
        <v>40581</v>
      </c>
      <c r="G43" s="81">
        <v>1</v>
      </c>
      <c r="H43" s="333">
        <v>462.6</v>
      </c>
      <c r="I43" s="114"/>
      <c r="J43" s="82">
        <v>40596</v>
      </c>
      <c r="K43" s="175">
        <v>427.8</v>
      </c>
      <c r="L43" s="106">
        <v>0.05</v>
      </c>
      <c r="M43" s="95">
        <v>12.5</v>
      </c>
      <c r="N43" s="211">
        <f t="shared" si="0"/>
        <v>-8700.0000000000036</v>
      </c>
      <c r="O43" s="209" t="s">
        <v>888</v>
      </c>
      <c r="P43" s="220">
        <v>0.98619999999999997</v>
      </c>
      <c r="Q43" s="212">
        <f t="shared" si="1"/>
        <v>-8579.9400000000041</v>
      </c>
      <c r="R43" s="87">
        <v>945</v>
      </c>
      <c r="S43" s="145"/>
    </row>
    <row r="44" spans="1:19" s="9" customFormat="1" ht="15" customHeight="1">
      <c r="A44" s="91" t="s">
        <v>69</v>
      </c>
      <c r="B44" s="91" t="s">
        <v>68</v>
      </c>
      <c r="C44" s="408"/>
      <c r="D44" s="409"/>
      <c r="E44" s="91" t="s">
        <v>53</v>
      </c>
      <c r="F44" s="82">
        <v>40576</v>
      </c>
      <c r="G44" s="81">
        <v>5</v>
      </c>
      <c r="H44" s="333">
        <v>410</v>
      </c>
      <c r="I44" s="114"/>
      <c r="J44" s="82">
        <v>40596</v>
      </c>
      <c r="K44" s="175">
        <v>389.5</v>
      </c>
      <c r="L44" s="106">
        <v>0.25</v>
      </c>
      <c r="M44" s="95">
        <v>12.5</v>
      </c>
      <c r="N44" s="211">
        <f t="shared" si="0"/>
        <v>-5125</v>
      </c>
      <c r="O44" s="209" t="s">
        <v>888</v>
      </c>
      <c r="P44" s="220">
        <v>0.99539999999999995</v>
      </c>
      <c r="Q44" s="212">
        <f t="shared" si="1"/>
        <v>-5101.4250000000002</v>
      </c>
      <c r="R44" s="87">
        <f>'[1]Closed Positions'!R21*'FUTURES WKLY'!G44</f>
        <v>675</v>
      </c>
      <c r="S44" s="145"/>
    </row>
    <row r="45" spans="1:19" s="20" customFormat="1" ht="15" customHeight="1">
      <c r="A45" s="93" t="s">
        <v>67</v>
      </c>
      <c r="B45" s="93" t="s">
        <v>66</v>
      </c>
      <c r="C45" s="344"/>
      <c r="D45" s="410"/>
      <c r="E45" s="93" t="s">
        <v>78</v>
      </c>
      <c r="F45" s="94">
        <v>40581</v>
      </c>
      <c r="G45" s="92">
        <v>1</v>
      </c>
      <c r="H45" s="334">
        <v>118.53125</v>
      </c>
      <c r="I45" s="112"/>
      <c r="J45" s="94">
        <v>40596</v>
      </c>
      <c r="K45" s="189">
        <v>121</v>
      </c>
      <c r="L45" s="110">
        <v>3.125E-2</v>
      </c>
      <c r="M45" s="116">
        <v>31.25</v>
      </c>
      <c r="N45" s="214">
        <f>SUM((H45-K45)/L45*M45)*G45</f>
        <v>-2468.75</v>
      </c>
      <c r="O45" s="213" t="s">
        <v>888</v>
      </c>
      <c r="P45" s="221">
        <v>0.98619999999999997</v>
      </c>
      <c r="Q45" s="219">
        <f t="shared" si="1"/>
        <v>-2434.6812500000001</v>
      </c>
      <c r="R45" s="96">
        <v>945</v>
      </c>
      <c r="S45" s="146"/>
    </row>
    <row r="46" spans="1:19" s="9" customFormat="1" ht="15" customHeight="1">
      <c r="A46" s="91" t="s">
        <v>65</v>
      </c>
      <c r="B46" s="91" t="s">
        <v>64</v>
      </c>
      <c r="C46" s="408"/>
      <c r="D46" s="409"/>
      <c r="E46" s="91" t="s">
        <v>53</v>
      </c>
      <c r="F46" s="82">
        <v>40590</v>
      </c>
      <c r="G46" s="81">
        <v>1</v>
      </c>
      <c r="H46" s="333">
        <v>10770.4</v>
      </c>
      <c r="I46" s="114"/>
      <c r="J46" s="82">
        <v>40598</v>
      </c>
      <c r="K46" s="175">
        <v>10450</v>
      </c>
      <c r="L46" s="106">
        <v>5</v>
      </c>
      <c r="M46" s="95">
        <v>2500</v>
      </c>
      <c r="N46" s="211">
        <f>SUM(((K46-H46)/L46*M46)*G46)</f>
        <v>-160199.99999999983</v>
      </c>
      <c r="O46" s="209" t="s">
        <v>686</v>
      </c>
      <c r="P46" s="220">
        <v>1.1900000000000001E-2</v>
      </c>
      <c r="Q46" s="212">
        <f t="shared" si="1"/>
        <v>-1906.3799999999981</v>
      </c>
      <c r="R46" s="87" t="s">
        <v>393</v>
      </c>
      <c r="S46" s="145"/>
    </row>
    <row r="47" spans="1:19" s="9" customFormat="1" ht="15" customHeight="1">
      <c r="A47" s="91" t="s">
        <v>63</v>
      </c>
      <c r="B47" s="91" t="s">
        <v>62</v>
      </c>
      <c r="C47" s="408"/>
      <c r="D47" s="409"/>
      <c r="E47" s="91" t="s">
        <v>53</v>
      </c>
      <c r="F47" s="82">
        <v>40574</v>
      </c>
      <c r="G47" s="81">
        <v>3</v>
      </c>
      <c r="H47" s="333">
        <v>92.75</v>
      </c>
      <c r="I47" s="114"/>
      <c r="J47" s="82">
        <v>40599</v>
      </c>
      <c r="K47" s="175">
        <v>90.98</v>
      </c>
      <c r="L47" s="106">
        <v>2.5000000000000001E-2</v>
      </c>
      <c r="M47" s="95">
        <v>10</v>
      </c>
      <c r="N47" s="211">
        <f>SUM((K47-H47)/L47*M47)*G47</f>
        <v>-2123.9999999999955</v>
      </c>
      <c r="O47" s="209" t="s">
        <v>888</v>
      </c>
      <c r="P47" s="220">
        <v>1.0059</v>
      </c>
      <c r="Q47" s="212">
        <f t="shared" si="1"/>
        <v>-2136.5315999999953</v>
      </c>
      <c r="R47" s="87">
        <f>'[1]Closed Positions'!R24*'FUTURES WKLY'!G47</f>
        <v>852</v>
      </c>
      <c r="S47" s="145"/>
    </row>
    <row r="48" spans="1:19" s="9" customFormat="1" ht="15" customHeight="1">
      <c r="A48" s="91" t="s">
        <v>57</v>
      </c>
      <c r="B48" s="91" t="s">
        <v>56</v>
      </c>
      <c r="C48" s="408"/>
      <c r="D48" s="409"/>
      <c r="E48" s="91" t="s">
        <v>53</v>
      </c>
      <c r="F48" s="82">
        <v>40561</v>
      </c>
      <c r="G48" s="81">
        <v>1</v>
      </c>
      <c r="H48" s="333">
        <v>4014</v>
      </c>
      <c r="I48" s="114"/>
      <c r="J48" s="82">
        <v>40608</v>
      </c>
      <c r="K48" s="175">
        <v>4021.5</v>
      </c>
      <c r="L48" s="106">
        <v>1</v>
      </c>
      <c r="M48" s="95">
        <f>SUM('[1]Closed Positions'!S25*1.34)</f>
        <v>13.4</v>
      </c>
      <c r="N48" s="211">
        <f>SUM((K48-H48)/L48*M48)*G48</f>
        <v>100.5</v>
      </c>
      <c r="O48" s="209" t="s">
        <v>379</v>
      </c>
      <c r="P48" s="220">
        <v>1.3432999999999999</v>
      </c>
      <c r="Q48" s="212">
        <f t="shared" si="1"/>
        <v>135.00164999999998</v>
      </c>
      <c r="R48" s="87">
        <v>628.32000000000005</v>
      </c>
      <c r="S48" s="145"/>
    </row>
    <row r="49" spans="1:19" s="9" customFormat="1" ht="15" customHeight="1">
      <c r="A49" s="91" t="s">
        <v>57</v>
      </c>
      <c r="B49" s="91" t="s">
        <v>56</v>
      </c>
      <c r="C49" s="408"/>
      <c r="D49" s="409"/>
      <c r="E49" s="91" t="s">
        <v>53</v>
      </c>
      <c r="F49" s="82">
        <v>40588</v>
      </c>
      <c r="G49" s="81">
        <v>1</v>
      </c>
      <c r="H49" s="333">
        <v>4080.5</v>
      </c>
      <c r="I49" s="114"/>
      <c r="J49" s="82">
        <v>40608</v>
      </c>
      <c r="K49" s="175">
        <f>K48</f>
        <v>4021.5</v>
      </c>
      <c r="L49" s="106">
        <v>1</v>
      </c>
      <c r="M49" s="95">
        <f>SUM('[1]Closed Positions'!S26*1.34)</f>
        <v>13.4</v>
      </c>
      <c r="N49" s="211">
        <f>SUM((K49-H49)/L49*M49)*G49</f>
        <v>-790.6</v>
      </c>
      <c r="O49" s="209" t="s">
        <v>379</v>
      </c>
      <c r="P49" s="220">
        <v>1.3509</v>
      </c>
      <c r="Q49" s="212">
        <f t="shared" si="1"/>
        <v>-1068.02154</v>
      </c>
      <c r="R49" s="87">
        <v>628.32000000000005</v>
      </c>
      <c r="S49" s="145"/>
    </row>
    <row r="50" spans="1:19" s="20" customFormat="1" ht="15" customHeight="1">
      <c r="A50" s="93" t="s">
        <v>61</v>
      </c>
      <c r="B50" s="93" t="s">
        <v>60</v>
      </c>
      <c r="C50" s="344"/>
      <c r="D50" s="410"/>
      <c r="E50" s="93" t="s">
        <v>78</v>
      </c>
      <c r="F50" s="94">
        <v>40561</v>
      </c>
      <c r="G50" s="92">
        <v>1</v>
      </c>
      <c r="H50" s="334">
        <v>108.2</v>
      </c>
      <c r="I50" s="112"/>
      <c r="J50" s="94">
        <v>40608</v>
      </c>
      <c r="K50" s="189">
        <v>107.67</v>
      </c>
      <c r="L50" s="110">
        <v>1</v>
      </c>
      <c r="M50" s="116">
        <f>SUM('[1]Closed Positions'!S27*1.34)</f>
        <v>13.4</v>
      </c>
      <c r="N50" s="211">
        <f>SUM((H50-K50)/L50*M50)*G50</f>
        <v>7.1020000000000154</v>
      </c>
      <c r="O50" s="213" t="s">
        <v>379</v>
      </c>
      <c r="P50" s="221">
        <v>1.3432999999999999</v>
      </c>
      <c r="Q50" s="212">
        <f t="shared" si="1"/>
        <v>9.5401166000000206</v>
      </c>
      <c r="R50" s="96">
        <v>478.1</v>
      </c>
      <c r="S50" s="146"/>
    </row>
    <row r="51" spans="1:19" s="9" customFormat="1" ht="15" customHeight="1">
      <c r="A51" s="91" t="s">
        <v>55</v>
      </c>
      <c r="B51" s="91" t="s">
        <v>54</v>
      </c>
      <c r="C51" s="408"/>
      <c r="D51" s="409"/>
      <c r="E51" s="91" t="s">
        <v>53</v>
      </c>
      <c r="F51" s="82">
        <v>40569</v>
      </c>
      <c r="G51" s="81">
        <v>1</v>
      </c>
      <c r="H51" s="333">
        <v>3002</v>
      </c>
      <c r="I51" s="114"/>
      <c r="J51" s="82">
        <v>40608</v>
      </c>
      <c r="K51" s="175">
        <v>2946</v>
      </c>
      <c r="L51" s="106">
        <v>1</v>
      </c>
      <c r="M51" s="95">
        <v>25.5</v>
      </c>
      <c r="N51" s="211">
        <f>SUM((K51-H51)/L51*M51)*G51</f>
        <v>-1428</v>
      </c>
      <c r="O51" s="209" t="s">
        <v>379</v>
      </c>
      <c r="P51" s="220">
        <v>1.3714999999999999</v>
      </c>
      <c r="Q51" s="212">
        <f t="shared" si="1"/>
        <v>-1958.502</v>
      </c>
      <c r="R51" s="87">
        <v>478.1</v>
      </c>
      <c r="S51" s="145"/>
    </row>
    <row r="52" spans="1:19" s="9" customFormat="1" ht="15" customHeight="1">
      <c r="A52" s="91" t="s">
        <v>55</v>
      </c>
      <c r="B52" s="91" t="s">
        <v>54</v>
      </c>
      <c r="C52" s="344"/>
      <c r="D52" s="410"/>
      <c r="E52" s="91" t="s">
        <v>53</v>
      </c>
      <c r="F52" s="82">
        <v>40588</v>
      </c>
      <c r="G52" s="81">
        <v>1</v>
      </c>
      <c r="H52" s="333">
        <v>3013</v>
      </c>
      <c r="I52" s="215"/>
      <c r="J52" s="82">
        <v>40608</v>
      </c>
      <c r="K52" s="175">
        <f>K51</f>
        <v>2946</v>
      </c>
      <c r="L52" s="106">
        <v>1</v>
      </c>
      <c r="M52" s="95">
        <v>25.5</v>
      </c>
      <c r="N52" s="211">
        <f t="shared" ref="N52:N59" si="2">SUM((K52-H52)/L52*M52)*G52</f>
        <v>-1708.5</v>
      </c>
      <c r="O52" s="209" t="s">
        <v>379</v>
      </c>
      <c r="P52" s="220">
        <v>1.3509</v>
      </c>
      <c r="Q52" s="212">
        <f t="shared" si="1"/>
        <v>-2308.0126500000001</v>
      </c>
      <c r="R52" s="87">
        <v>478.1</v>
      </c>
      <c r="S52" s="145"/>
    </row>
    <row r="53" spans="1:19" s="9" customFormat="1" ht="15" customHeight="1">
      <c r="A53" s="91" t="s">
        <v>59</v>
      </c>
      <c r="B53" s="91" t="s">
        <v>58</v>
      </c>
      <c r="C53" s="344"/>
      <c r="D53" s="410"/>
      <c r="E53" s="91" t="s">
        <v>53</v>
      </c>
      <c r="F53" s="82">
        <v>40608</v>
      </c>
      <c r="G53" s="81">
        <v>1</v>
      </c>
      <c r="H53" s="333">
        <v>1442</v>
      </c>
      <c r="I53" s="215"/>
      <c r="J53" s="82">
        <v>40613</v>
      </c>
      <c r="K53" s="175">
        <v>1407</v>
      </c>
      <c r="L53" s="106">
        <v>0.01</v>
      </c>
      <c r="M53" s="95">
        <v>1</v>
      </c>
      <c r="N53" s="211">
        <f t="shared" si="2"/>
        <v>-3500</v>
      </c>
      <c r="O53" s="209" t="s">
        <v>888</v>
      </c>
      <c r="P53" s="220">
        <v>0.98540000000000005</v>
      </c>
      <c r="Q53" s="212">
        <f t="shared" si="1"/>
        <v>-3448.9</v>
      </c>
      <c r="R53" s="87">
        <v>990</v>
      </c>
      <c r="S53" s="145"/>
    </row>
    <row r="54" spans="1:19" s="20" customFormat="1" ht="15" customHeight="1">
      <c r="A54" s="91" t="s">
        <v>52</v>
      </c>
      <c r="B54" s="91" t="s">
        <v>51</v>
      </c>
      <c r="C54" s="344"/>
      <c r="D54" s="410"/>
      <c r="E54" s="91" t="s">
        <v>53</v>
      </c>
      <c r="F54" s="82">
        <v>40561</v>
      </c>
      <c r="G54" s="81">
        <v>1</v>
      </c>
      <c r="H54" s="333">
        <v>1803.5</v>
      </c>
      <c r="I54" s="191"/>
      <c r="J54" s="82">
        <v>40613</v>
      </c>
      <c r="K54" s="175">
        <v>1779</v>
      </c>
      <c r="L54" s="106">
        <v>0.1</v>
      </c>
      <c r="M54" s="95">
        <v>5</v>
      </c>
      <c r="N54" s="211">
        <f t="shared" si="2"/>
        <v>-1225</v>
      </c>
      <c r="O54" s="209" t="s">
        <v>888</v>
      </c>
      <c r="P54" s="220">
        <v>1.0086999999999999</v>
      </c>
      <c r="Q54" s="212">
        <f t="shared" si="1"/>
        <v>-1235.6575</v>
      </c>
      <c r="R54" s="87">
        <v>990</v>
      </c>
      <c r="S54" s="145"/>
    </row>
    <row r="55" spans="1:19" s="113" customFormat="1" ht="15" customHeight="1">
      <c r="A55" s="91" t="s">
        <v>57</v>
      </c>
      <c r="B55" s="91" t="s">
        <v>56</v>
      </c>
      <c r="C55" s="344"/>
      <c r="D55" s="410"/>
      <c r="E55" s="91" t="s">
        <v>53</v>
      </c>
      <c r="F55" s="82">
        <v>40608</v>
      </c>
      <c r="G55" s="81">
        <v>2</v>
      </c>
      <c r="H55" s="333">
        <v>3932</v>
      </c>
      <c r="I55" s="112"/>
      <c r="J55" s="82">
        <v>40616</v>
      </c>
      <c r="K55" s="175">
        <v>3901</v>
      </c>
      <c r="L55" s="106">
        <v>1</v>
      </c>
      <c r="M55" s="95">
        <f>SUM('[1]Closed Positions'!S32*1.34)</f>
        <v>13.4</v>
      </c>
      <c r="N55" s="211">
        <f t="shared" si="2"/>
        <v>-830.80000000000007</v>
      </c>
      <c r="O55" s="209" t="s">
        <v>379</v>
      </c>
      <c r="P55" s="220">
        <v>1.3784000000000001</v>
      </c>
      <c r="Q55" s="212">
        <f t="shared" si="1"/>
        <v>-1145.1747200000002</v>
      </c>
      <c r="R55" s="87">
        <v>628.32000000000005</v>
      </c>
      <c r="S55" s="145"/>
    </row>
    <row r="56" spans="1:19" s="113" customFormat="1" ht="15" customHeight="1">
      <c r="A56" s="91" t="s">
        <v>55</v>
      </c>
      <c r="B56" s="91" t="s">
        <v>54</v>
      </c>
      <c r="C56" s="344"/>
      <c r="D56" s="410"/>
      <c r="E56" s="91" t="s">
        <v>53</v>
      </c>
      <c r="F56" s="82">
        <v>40608</v>
      </c>
      <c r="G56" s="81">
        <v>2</v>
      </c>
      <c r="H56" s="333">
        <v>2850</v>
      </c>
      <c r="I56" s="112"/>
      <c r="J56" s="82">
        <v>40616</v>
      </c>
      <c r="K56" s="175">
        <v>2867.73</v>
      </c>
      <c r="L56" s="106">
        <v>1</v>
      </c>
      <c r="M56" s="95">
        <v>25.5</v>
      </c>
      <c r="N56" s="211">
        <f t="shared" si="2"/>
        <v>904.23000000000093</v>
      </c>
      <c r="O56" s="209" t="s">
        <v>379</v>
      </c>
      <c r="P56" s="220">
        <v>1.3784000000000001</v>
      </c>
      <c r="Q56" s="212">
        <f t="shared" si="1"/>
        <v>1246.3906320000012</v>
      </c>
      <c r="R56" s="87">
        <v>478.1</v>
      </c>
      <c r="S56" s="145"/>
    </row>
    <row r="57" spans="1:19" s="113" customFormat="1" ht="15" customHeight="1">
      <c r="A57" s="91" t="s">
        <v>82</v>
      </c>
      <c r="B57" s="91" t="s">
        <v>81</v>
      </c>
      <c r="C57" s="344"/>
      <c r="D57" s="410"/>
      <c r="E57" s="91" t="s">
        <v>53</v>
      </c>
      <c r="F57" s="82">
        <v>40604</v>
      </c>
      <c r="G57" s="81">
        <v>1</v>
      </c>
      <c r="H57" s="333">
        <v>102.2</v>
      </c>
      <c r="I57" s="112"/>
      <c r="J57" s="82">
        <v>40617</v>
      </c>
      <c r="K57" s="175">
        <v>99.11</v>
      </c>
      <c r="L57" s="106">
        <v>0.01</v>
      </c>
      <c r="M57" s="95">
        <v>10</v>
      </c>
      <c r="N57" s="211">
        <f t="shared" si="2"/>
        <v>-3090.0000000000036</v>
      </c>
      <c r="O57" s="209" t="s">
        <v>888</v>
      </c>
      <c r="P57" s="220">
        <v>0.9829</v>
      </c>
      <c r="Q57" s="212">
        <f t="shared" si="1"/>
        <v>-3037.1610000000037</v>
      </c>
      <c r="R57" s="87">
        <v>990</v>
      </c>
      <c r="S57" s="145"/>
    </row>
    <row r="58" spans="1:19" s="113" customFormat="1" ht="15" customHeight="1">
      <c r="A58" s="91" t="s">
        <v>80</v>
      </c>
      <c r="B58" s="91" t="s">
        <v>79</v>
      </c>
      <c r="C58" s="344"/>
      <c r="D58" s="410"/>
      <c r="E58" s="91" t="s">
        <v>53</v>
      </c>
      <c r="F58" s="82">
        <v>40606</v>
      </c>
      <c r="G58" s="81">
        <v>1</v>
      </c>
      <c r="H58" s="333">
        <v>103</v>
      </c>
      <c r="I58" s="112"/>
      <c r="J58" s="82">
        <v>40617</v>
      </c>
      <c r="K58" s="175">
        <v>99.04</v>
      </c>
      <c r="L58" s="106">
        <v>0.01</v>
      </c>
      <c r="M58" s="95">
        <v>10</v>
      </c>
      <c r="N58" s="211">
        <f t="shared" si="2"/>
        <v>-3959.9999999999936</v>
      </c>
      <c r="O58" s="209" t="s">
        <v>888</v>
      </c>
      <c r="P58" s="220">
        <v>0.98440000000000005</v>
      </c>
      <c r="Q58" s="212">
        <f t="shared" si="1"/>
        <v>-3898.2239999999938</v>
      </c>
      <c r="R58" s="87">
        <v>990</v>
      </c>
      <c r="S58" s="145"/>
    </row>
    <row r="59" spans="1:19" s="113" customFormat="1" ht="15" customHeight="1">
      <c r="A59" s="91" t="s">
        <v>84</v>
      </c>
      <c r="B59" s="91" t="s">
        <v>83</v>
      </c>
      <c r="C59" s="344"/>
      <c r="D59" s="410"/>
      <c r="E59" s="91" t="s">
        <v>53</v>
      </c>
      <c r="F59" s="82">
        <v>40508</v>
      </c>
      <c r="G59" s="81">
        <v>1</v>
      </c>
      <c r="H59" s="333">
        <v>2.431</v>
      </c>
      <c r="I59" s="112"/>
      <c r="J59" s="82">
        <v>40617</v>
      </c>
      <c r="K59" s="175">
        <v>3.0640000000000001</v>
      </c>
      <c r="L59" s="106">
        <v>1E-4</v>
      </c>
      <c r="M59" s="95">
        <v>4.2</v>
      </c>
      <c r="N59" s="211">
        <f t="shared" si="2"/>
        <v>26586</v>
      </c>
      <c r="O59" s="209" t="s">
        <v>888</v>
      </c>
      <c r="P59" s="220">
        <v>1.0198</v>
      </c>
      <c r="Q59" s="212">
        <f t="shared" si="1"/>
        <v>27112.4028</v>
      </c>
      <c r="R59" s="87">
        <v>1080</v>
      </c>
      <c r="S59" s="145"/>
    </row>
    <row r="60" spans="1:19" s="20" customFormat="1" ht="15" customHeight="1">
      <c r="A60" s="93" t="s">
        <v>87</v>
      </c>
      <c r="B60" s="93" t="s">
        <v>66</v>
      </c>
      <c r="C60" s="344"/>
      <c r="D60" s="410"/>
      <c r="E60" s="93" t="s">
        <v>78</v>
      </c>
      <c r="F60" s="94">
        <v>40581</v>
      </c>
      <c r="G60" s="92">
        <v>1</v>
      </c>
      <c r="H60" s="334">
        <v>118.6875</v>
      </c>
      <c r="I60" s="112"/>
      <c r="J60" s="94">
        <v>40617</v>
      </c>
      <c r="K60" s="189">
        <v>120.6</v>
      </c>
      <c r="L60" s="110">
        <v>3.125E-2</v>
      </c>
      <c r="M60" s="116">
        <v>31.25</v>
      </c>
      <c r="N60" s="214">
        <f>SUM((H60-K60)/L60*M60)*G60</f>
        <v>-1912.4999999999943</v>
      </c>
      <c r="O60" s="213" t="s">
        <v>888</v>
      </c>
      <c r="P60" s="221">
        <v>0.98619999999999997</v>
      </c>
      <c r="Q60" s="219">
        <f t="shared" si="1"/>
        <v>-1886.1074999999944</v>
      </c>
      <c r="R60" s="96">
        <v>945</v>
      </c>
      <c r="S60" s="146"/>
    </row>
    <row r="61" spans="1:19" s="113" customFormat="1" ht="15" customHeight="1">
      <c r="A61" s="91" t="s">
        <v>86</v>
      </c>
      <c r="B61" s="91" t="s">
        <v>85</v>
      </c>
      <c r="C61" s="344"/>
      <c r="D61" s="410"/>
      <c r="E61" s="91" t="s">
        <v>53</v>
      </c>
      <c r="F61" s="82">
        <v>40476</v>
      </c>
      <c r="G61" s="81">
        <v>1</v>
      </c>
      <c r="H61" s="333">
        <v>109.95</v>
      </c>
      <c r="I61" s="112"/>
      <c r="J61" s="82">
        <v>40617</v>
      </c>
      <c r="K61" s="175">
        <v>111.5</v>
      </c>
      <c r="L61" s="106">
        <v>2.5000000000000001E-2</v>
      </c>
      <c r="M61" s="95">
        <v>10</v>
      </c>
      <c r="N61" s="211">
        <f t="shared" ref="N61:N71" si="3">SUM((K61-H61)/L61*M61)*G61</f>
        <v>619.99999999999886</v>
      </c>
      <c r="O61" s="209" t="s">
        <v>888</v>
      </c>
      <c r="P61" s="220">
        <v>1.0163</v>
      </c>
      <c r="Q61" s="212">
        <f t="shared" si="1"/>
        <v>630.10599999999886</v>
      </c>
      <c r="R61" s="87">
        <v>216</v>
      </c>
      <c r="S61" s="145"/>
    </row>
    <row r="62" spans="1:19" s="113" customFormat="1" ht="15" customHeight="1">
      <c r="A62" s="91" t="s">
        <v>86</v>
      </c>
      <c r="B62" s="91" t="s">
        <v>85</v>
      </c>
      <c r="C62" s="344"/>
      <c r="D62" s="410"/>
      <c r="E62" s="91" t="s">
        <v>53</v>
      </c>
      <c r="F62" s="82">
        <v>40508</v>
      </c>
      <c r="G62" s="81">
        <v>1</v>
      </c>
      <c r="H62" s="333">
        <v>107.387</v>
      </c>
      <c r="I62" s="112"/>
      <c r="J62" s="82">
        <v>40617</v>
      </c>
      <c r="K62" s="175">
        <f>K61</f>
        <v>111.5</v>
      </c>
      <c r="L62" s="106">
        <v>2.5000000000000001E-2</v>
      </c>
      <c r="M62" s="95">
        <v>10</v>
      </c>
      <c r="N62" s="211">
        <f t="shared" si="3"/>
        <v>1645.1999999999998</v>
      </c>
      <c r="O62" s="209" t="s">
        <v>888</v>
      </c>
      <c r="P62" s="220">
        <v>1.0198</v>
      </c>
      <c r="Q62" s="212">
        <f t="shared" si="1"/>
        <v>1677.77496</v>
      </c>
      <c r="R62" s="87">
        <v>216</v>
      </c>
      <c r="S62" s="145"/>
    </row>
    <row r="63" spans="1:19" s="113" customFormat="1" ht="15" customHeight="1">
      <c r="A63" s="91" t="s">
        <v>50</v>
      </c>
      <c r="B63" s="91" t="s">
        <v>49</v>
      </c>
      <c r="C63" s="344"/>
      <c r="D63" s="410"/>
      <c r="E63" s="91" t="s">
        <v>53</v>
      </c>
      <c r="F63" s="82">
        <v>40508</v>
      </c>
      <c r="G63" s="81">
        <v>1</v>
      </c>
      <c r="H63" s="333">
        <v>764.7</v>
      </c>
      <c r="I63" s="112"/>
      <c r="J63" s="82">
        <v>40637</v>
      </c>
      <c r="K63" s="175">
        <v>1009</v>
      </c>
      <c r="L63" s="106">
        <v>0.25</v>
      </c>
      <c r="M63" s="95">
        <v>25</v>
      </c>
      <c r="N63" s="211">
        <f t="shared" si="3"/>
        <v>24429.999999999996</v>
      </c>
      <c r="O63" s="209" t="s">
        <v>888</v>
      </c>
      <c r="P63" s="220">
        <v>1.0198</v>
      </c>
      <c r="Q63" s="212">
        <f t="shared" si="1"/>
        <v>24913.713999999996</v>
      </c>
      <c r="R63" s="87">
        <v>640</v>
      </c>
      <c r="S63" s="145"/>
    </row>
    <row r="64" spans="1:19" s="113" customFormat="1" ht="15" customHeight="1">
      <c r="A64" s="91" t="s">
        <v>1</v>
      </c>
      <c r="B64" s="91" t="s">
        <v>2</v>
      </c>
      <c r="C64" s="344"/>
      <c r="D64" s="410"/>
      <c r="E64" s="91" t="s">
        <v>53</v>
      </c>
      <c r="F64" s="82">
        <v>40486</v>
      </c>
      <c r="G64" s="81">
        <v>1</v>
      </c>
      <c r="H64" s="333">
        <v>88.35</v>
      </c>
      <c r="I64" s="112"/>
      <c r="J64" s="82">
        <v>40637</v>
      </c>
      <c r="K64" s="175">
        <v>118.18</v>
      </c>
      <c r="L64" s="106">
        <v>0.01</v>
      </c>
      <c r="M64" s="95">
        <v>10</v>
      </c>
      <c r="N64" s="211">
        <f t="shared" si="3"/>
        <v>29830.000000000015</v>
      </c>
      <c r="O64" s="209" t="s">
        <v>888</v>
      </c>
      <c r="P64" s="220">
        <v>1.0016</v>
      </c>
      <c r="Q64" s="212">
        <f t="shared" si="1"/>
        <v>29877.728000000017</v>
      </c>
      <c r="R64" s="87">
        <v>800</v>
      </c>
      <c r="S64" s="145"/>
    </row>
    <row r="65" spans="1:19" s="113" customFormat="1" ht="15" customHeight="1">
      <c r="A65" s="91" t="s">
        <v>1</v>
      </c>
      <c r="B65" s="91" t="s">
        <v>2</v>
      </c>
      <c r="C65" s="85" t="s">
        <v>93</v>
      </c>
      <c r="D65" s="410"/>
      <c r="E65" s="91" t="s">
        <v>53</v>
      </c>
      <c r="F65" s="82">
        <v>40637</v>
      </c>
      <c r="G65" s="81">
        <v>1</v>
      </c>
      <c r="H65" s="333">
        <v>119.05</v>
      </c>
      <c r="I65" s="112"/>
      <c r="J65" s="82">
        <v>40668</v>
      </c>
      <c r="K65" s="175">
        <v>115.1</v>
      </c>
      <c r="L65" s="106">
        <v>0.01</v>
      </c>
      <c r="M65" s="95">
        <v>10</v>
      </c>
      <c r="N65" s="211">
        <f t="shared" si="3"/>
        <v>-3950.0000000000027</v>
      </c>
      <c r="O65" s="209" t="s">
        <v>888</v>
      </c>
      <c r="P65" s="220">
        <v>0.96220000000000006</v>
      </c>
      <c r="Q65" s="212">
        <f t="shared" si="1"/>
        <v>-3800.6900000000028</v>
      </c>
      <c r="R65" s="87">
        <v>800</v>
      </c>
      <c r="S65" s="145"/>
    </row>
    <row r="66" spans="1:19" s="113" customFormat="1" ht="15" customHeight="1">
      <c r="A66" s="91" t="s">
        <v>50</v>
      </c>
      <c r="B66" s="91" t="s">
        <v>49</v>
      </c>
      <c r="C66" s="85" t="s">
        <v>92</v>
      </c>
      <c r="D66" s="410"/>
      <c r="E66" s="91" t="s">
        <v>53</v>
      </c>
      <c r="F66" s="82">
        <v>40637</v>
      </c>
      <c r="G66" s="81">
        <v>2</v>
      </c>
      <c r="H66" s="333">
        <v>1003.375</v>
      </c>
      <c r="I66" s="112"/>
      <c r="J66" s="82">
        <v>40668</v>
      </c>
      <c r="K66" s="175">
        <v>979.5</v>
      </c>
      <c r="L66" s="106">
        <v>0.25</v>
      </c>
      <c r="M66" s="95">
        <v>25</v>
      </c>
      <c r="N66" s="211">
        <f t="shared" si="3"/>
        <v>-4775</v>
      </c>
      <c r="O66" s="209" t="s">
        <v>888</v>
      </c>
      <c r="P66" s="220">
        <v>0.96220000000000006</v>
      </c>
      <c r="Q66" s="212">
        <f t="shared" si="1"/>
        <v>-4594.5050000000001</v>
      </c>
      <c r="R66" s="87">
        <v>640</v>
      </c>
      <c r="S66" s="145"/>
    </row>
    <row r="67" spans="1:19" s="113" customFormat="1" ht="15" customHeight="1">
      <c r="A67" s="91" t="s">
        <v>43</v>
      </c>
      <c r="B67" s="91" t="s">
        <v>44</v>
      </c>
      <c r="C67" s="85" t="s">
        <v>91</v>
      </c>
      <c r="D67" s="410"/>
      <c r="E67" s="91" t="s">
        <v>53</v>
      </c>
      <c r="F67" s="82">
        <v>40596</v>
      </c>
      <c r="G67" s="81">
        <v>1</v>
      </c>
      <c r="H67" s="333">
        <v>2.7273999999999998</v>
      </c>
      <c r="I67" s="112"/>
      <c r="J67" s="82">
        <v>40668</v>
      </c>
      <c r="K67" s="175">
        <v>3.0190000000000001</v>
      </c>
      <c r="L67" s="106">
        <v>1E-4</v>
      </c>
      <c r="M67" s="95">
        <v>4.2</v>
      </c>
      <c r="N67" s="211">
        <f t="shared" si="3"/>
        <v>12247.200000000012</v>
      </c>
      <c r="O67" s="209" t="s">
        <v>888</v>
      </c>
      <c r="P67" s="220">
        <v>0.98860000000000003</v>
      </c>
      <c r="Q67" s="212">
        <f t="shared" si="1"/>
        <v>12107.581920000011</v>
      </c>
      <c r="R67" s="87">
        <v>990</v>
      </c>
      <c r="S67" s="145"/>
    </row>
    <row r="68" spans="1:19" s="113" customFormat="1" ht="15" customHeight="1">
      <c r="A68" s="91" t="s">
        <v>84</v>
      </c>
      <c r="B68" s="91" t="s">
        <v>83</v>
      </c>
      <c r="C68" s="85" t="s">
        <v>90</v>
      </c>
      <c r="D68" s="216"/>
      <c r="E68" s="91" t="s">
        <v>53</v>
      </c>
      <c r="F68" s="82">
        <v>40617</v>
      </c>
      <c r="G68" s="81">
        <v>2</v>
      </c>
      <c r="H68" s="333">
        <v>3.03</v>
      </c>
      <c r="I68" s="112"/>
      <c r="J68" s="82">
        <v>40668</v>
      </c>
      <c r="K68" s="175">
        <v>3.0910000000000002</v>
      </c>
      <c r="L68" s="106">
        <v>1E-4</v>
      </c>
      <c r="M68" s="95">
        <v>4.2</v>
      </c>
      <c r="N68" s="211">
        <f t="shared" si="3"/>
        <v>5124.0000000000327</v>
      </c>
      <c r="O68" s="209" t="s">
        <v>888</v>
      </c>
      <c r="P68" s="220">
        <v>0.99129999999999996</v>
      </c>
      <c r="Q68" s="212">
        <f t="shared" si="1"/>
        <v>5079.4212000000325</v>
      </c>
      <c r="R68" s="87">
        <v>1080</v>
      </c>
      <c r="S68" s="145"/>
    </row>
    <row r="69" spans="1:19" s="113" customFormat="1" ht="15" customHeight="1">
      <c r="A69" s="91" t="s">
        <v>82</v>
      </c>
      <c r="B69" s="91" t="s">
        <v>81</v>
      </c>
      <c r="C69" s="85" t="s">
        <v>89</v>
      </c>
      <c r="D69" s="216"/>
      <c r="E69" s="91" t="s">
        <v>53</v>
      </c>
      <c r="F69" s="82">
        <v>40617</v>
      </c>
      <c r="G69" s="81">
        <v>1</v>
      </c>
      <c r="H69" s="333">
        <v>100.98</v>
      </c>
      <c r="I69" s="112"/>
      <c r="J69" s="82">
        <v>40668</v>
      </c>
      <c r="K69" s="175">
        <v>107</v>
      </c>
      <c r="L69" s="106">
        <v>0.01</v>
      </c>
      <c r="M69" s="95">
        <v>10</v>
      </c>
      <c r="N69" s="211">
        <f t="shared" si="3"/>
        <v>6019.9999999999955</v>
      </c>
      <c r="O69" s="209" t="s">
        <v>888</v>
      </c>
      <c r="P69" s="220">
        <v>0.99129999999999996</v>
      </c>
      <c r="Q69" s="212">
        <f t="shared" si="1"/>
        <v>5967.6259999999957</v>
      </c>
      <c r="R69" s="87">
        <v>990</v>
      </c>
      <c r="S69" s="145"/>
    </row>
    <row r="70" spans="1:19" s="113" customFormat="1" ht="15" customHeight="1">
      <c r="A70" s="91" t="s">
        <v>80</v>
      </c>
      <c r="B70" s="91" t="s">
        <v>79</v>
      </c>
      <c r="C70" s="85" t="s">
        <v>88</v>
      </c>
      <c r="D70" s="216"/>
      <c r="E70" s="91" t="s">
        <v>53</v>
      </c>
      <c r="F70" s="82">
        <v>40617</v>
      </c>
      <c r="G70" s="81">
        <v>1</v>
      </c>
      <c r="H70" s="333">
        <v>101.26</v>
      </c>
      <c r="I70" s="112"/>
      <c r="J70" s="82">
        <v>40668</v>
      </c>
      <c r="K70" s="175">
        <v>105.9</v>
      </c>
      <c r="L70" s="106">
        <v>0.01</v>
      </c>
      <c r="M70" s="95">
        <v>10</v>
      </c>
      <c r="N70" s="211">
        <f t="shared" si="3"/>
        <v>4640.0000000000009</v>
      </c>
      <c r="O70" s="209" t="s">
        <v>888</v>
      </c>
      <c r="P70" s="220">
        <v>0.99129999999999996</v>
      </c>
      <c r="Q70" s="212">
        <f t="shared" si="1"/>
        <v>4599.6320000000005</v>
      </c>
      <c r="R70" s="87">
        <v>990</v>
      </c>
      <c r="S70" s="145"/>
    </row>
    <row r="71" spans="1:19" s="113" customFormat="1" ht="15" customHeight="1">
      <c r="A71" s="91" t="s">
        <v>80</v>
      </c>
      <c r="B71" s="91" t="s">
        <v>79</v>
      </c>
      <c r="C71" s="85" t="s">
        <v>88</v>
      </c>
      <c r="D71" s="410"/>
      <c r="E71" s="91" t="s">
        <v>53</v>
      </c>
      <c r="F71" s="82">
        <v>40624</v>
      </c>
      <c r="G71" s="81">
        <v>1</v>
      </c>
      <c r="H71" s="333">
        <v>105.2</v>
      </c>
      <c r="I71" s="112"/>
      <c r="J71" s="82">
        <v>40668</v>
      </c>
      <c r="K71" s="175">
        <f>K70</f>
        <v>105.9</v>
      </c>
      <c r="L71" s="106">
        <v>0.01</v>
      </c>
      <c r="M71" s="95">
        <v>10</v>
      </c>
      <c r="N71" s="211">
        <f t="shared" si="3"/>
        <v>700.00000000000284</v>
      </c>
      <c r="O71" s="209" t="s">
        <v>888</v>
      </c>
      <c r="P71" s="220">
        <v>0.99760000000000004</v>
      </c>
      <c r="Q71" s="212">
        <f t="shared" si="1"/>
        <v>698.32000000000289</v>
      </c>
      <c r="R71" s="87">
        <v>990</v>
      </c>
      <c r="S71" s="145"/>
    </row>
    <row r="72" spans="1:19" s="20" customFormat="1" ht="15" customHeight="1">
      <c r="A72" s="19" t="s">
        <v>114</v>
      </c>
      <c r="B72" s="19" t="s">
        <v>113</v>
      </c>
      <c r="C72" s="19" t="s">
        <v>127</v>
      </c>
      <c r="D72" s="19" t="s">
        <v>136</v>
      </c>
      <c r="E72" s="19" t="s">
        <v>78</v>
      </c>
      <c r="F72" s="169">
        <v>40668</v>
      </c>
      <c r="G72" s="20">
        <v>2</v>
      </c>
      <c r="H72" s="335">
        <v>602.9</v>
      </c>
      <c r="I72" s="112"/>
      <c r="J72" s="169">
        <v>40669</v>
      </c>
      <c r="K72" s="180">
        <v>644.1</v>
      </c>
      <c r="L72" s="218">
        <v>0.25</v>
      </c>
      <c r="M72" s="217">
        <v>12.5</v>
      </c>
      <c r="N72" s="214">
        <f>SUM((H72-K72)/L72*M72)*G72</f>
        <v>-4120.0000000000045</v>
      </c>
      <c r="O72" s="20" t="s">
        <v>888</v>
      </c>
      <c r="P72" s="221">
        <v>0.92430000000000001</v>
      </c>
      <c r="Q72" s="219">
        <f>SUM(N72*P72)</f>
        <v>-3808.1160000000041</v>
      </c>
      <c r="R72" s="207">
        <v>478.1</v>
      </c>
      <c r="S72" s="146"/>
    </row>
    <row r="73" spans="1:19" s="20" customFormat="1" ht="15" customHeight="1">
      <c r="A73" s="93" t="s">
        <v>61</v>
      </c>
      <c r="B73" s="93" t="s">
        <v>60</v>
      </c>
      <c r="C73" s="93" t="s">
        <v>129</v>
      </c>
      <c r="D73" s="93" t="s">
        <v>130</v>
      </c>
      <c r="E73" s="93" t="s">
        <v>78</v>
      </c>
      <c r="F73" s="94">
        <v>40608</v>
      </c>
      <c r="G73" s="92">
        <v>2</v>
      </c>
      <c r="H73" s="334">
        <v>107.185</v>
      </c>
      <c r="I73" s="112"/>
      <c r="J73" s="94">
        <v>40686</v>
      </c>
      <c r="K73" s="189">
        <v>107.6</v>
      </c>
      <c r="L73" s="110">
        <v>1</v>
      </c>
      <c r="M73" s="116">
        <v>13.4</v>
      </c>
      <c r="N73" s="214">
        <f>SUM((H73-K73)/L73*M73)*G73</f>
        <v>-11.121999999999787</v>
      </c>
      <c r="O73" s="92" t="s">
        <v>379</v>
      </c>
      <c r="P73" s="221">
        <v>1.3784000000000001</v>
      </c>
      <c r="Q73" s="219">
        <f t="shared" si="1"/>
        <v>-15.330564799999706</v>
      </c>
      <c r="R73" s="96">
        <v>478.1</v>
      </c>
      <c r="S73" s="146"/>
    </row>
    <row r="74" spans="1:19" s="113" customFormat="1" ht="15" customHeight="1">
      <c r="A74" s="91" t="s">
        <v>115</v>
      </c>
      <c r="B74" s="91" t="s">
        <v>72</v>
      </c>
      <c r="C74" s="85" t="s">
        <v>128</v>
      </c>
      <c r="D74" s="85" t="s">
        <v>131</v>
      </c>
      <c r="E74" s="91" t="s">
        <v>53</v>
      </c>
      <c r="F74" s="82">
        <v>40629</v>
      </c>
      <c r="G74" s="81">
        <v>1</v>
      </c>
      <c r="H74" s="333">
        <v>1353</v>
      </c>
      <c r="I74" s="112"/>
      <c r="J74" s="82">
        <v>40686</v>
      </c>
      <c r="K74" s="175">
        <v>1328</v>
      </c>
      <c r="L74" s="106">
        <v>0.25</v>
      </c>
      <c r="M74" s="95">
        <v>12.5</v>
      </c>
      <c r="N74" s="211">
        <f>SUM((K74-H74)/L74*M74)*G74</f>
        <v>-1250</v>
      </c>
      <c r="O74" s="83" t="s">
        <v>888</v>
      </c>
      <c r="P74" s="220">
        <v>0.97419999999999995</v>
      </c>
      <c r="Q74" s="212">
        <f t="shared" si="1"/>
        <v>-1217.75</v>
      </c>
      <c r="R74" s="87">
        <v>990</v>
      </c>
      <c r="S74" s="145"/>
    </row>
    <row r="75" spans="1:19" s="20" customFormat="1" ht="15" customHeight="1">
      <c r="A75" s="19" t="s">
        <v>110</v>
      </c>
      <c r="B75" s="19" t="s">
        <v>70</v>
      </c>
      <c r="C75" s="19" t="s">
        <v>126</v>
      </c>
      <c r="D75" s="19" t="s">
        <v>131</v>
      </c>
      <c r="E75" s="19" t="s">
        <v>78</v>
      </c>
      <c r="F75" s="169">
        <v>40668</v>
      </c>
      <c r="G75" s="20">
        <v>2</v>
      </c>
      <c r="H75" s="335">
        <v>403.5</v>
      </c>
      <c r="I75" s="112"/>
      <c r="J75" s="169">
        <v>40786</v>
      </c>
      <c r="K75" s="180">
        <v>424.4</v>
      </c>
      <c r="L75" s="218">
        <v>0.05</v>
      </c>
      <c r="M75" s="217">
        <v>12.5</v>
      </c>
      <c r="N75" s="214">
        <f>SUM((H75-K75)/L75*M75)*G75</f>
        <v>-10449.999999999989</v>
      </c>
      <c r="O75" s="20" t="s">
        <v>888</v>
      </c>
      <c r="P75" s="221">
        <v>0.92430000000000001</v>
      </c>
      <c r="Q75" s="219">
        <f t="shared" si="1"/>
        <v>-9658.9349999999904</v>
      </c>
      <c r="R75" s="207">
        <v>478.1</v>
      </c>
      <c r="S75" s="146"/>
    </row>
    <row r="76" spans="1:19" s="113" customFormat="1" ht="15" customHeight="1">
      <c r="A76" s="91" t="s">
        <v>109</v>
      </c>
      <c r="B76" s="91" t="s">
        <v>108</v>
      </c>
      <c r="C76" s="85" t="s">
        <v>124</v>
      </c>
      <c r="D76" s="85" t="s">
        <v>135</v>
      </c>
      <c r="E76" s="91" t="s">
        <v>53</v>
      </c>
      <c r="F76" s="82">
        <v>40686</v>
      </c>
      <c r="G76" s="81">
        <v>1</v>
      </c>
      <c r="H76" s="333">
        <v>117.1</v>
      </c>
      <c r="I76" s="112"/>
      <c r="J76" s="82">
        <v>40792</v>
      </c>
      <c r="K76" s="175">
        <v>122.66</v>
      </c>
      <c r="L76" s="106">
        <v>0.01</v>
      </c>
      <c r="M76" s="95">
        <v>5</v>
      </c>
      <c r="N76" s="211">
        <f t="shared" ref="N76:N83" si="4">SUM((K76-H76)/L76*M76)*G76</f>
        <v>2780.0000000000009</v>
      </c>
      <c r="O76" s="83" t="s">
        <v>379</v>
      </c>
      <c r="P76" s="220">
        <v>1.3266</v>
      </c>
      <c r="Q76" s="212">
        <f t="shared" ref="Q76:Q83" si="5">SUM(N76*P76)</f>
        <v>3687.9480000000012</v>
      </c>
      <c r="R76" s="87"/>
      <c r="S76" s="145"/>
    </row>
    <row r="77" spans="1:19" s="113" customFormat="1" ht="15" customHeight="1">
      <c r="A77" s="91" t="s">
        <v>99</v>
      </c>
      <c r="B77" s="91" t="s">
        <v>98</v>
      </c>
      <c r="C77" s="85" t="s">
        <v>123</v>
      </c>
      <c r="D77" s="85" t="s">
        <v>135</v>
      </c>
      <c r="E77" s="91" t="s">
        <v>53</v>
      </c>
      <c r="F77" s="82">
        <v>40695</v>
      </c>
      <c r="G77" s="81">
        <v>1</v>
      </c>
      <c r="H77" s="333">
        <v>125.8</v>
      </c>
      <c r="I77" s="112"/>
      <c r="J77" s="82">
        <v>40792</v>
      </c>
      <c r="K77" s="175">
        <v>136.65</v>
      </c>
      <c r="L77" s="106">
        <v>0.01</v>
      </c>
      <c r="M77" s="95">
        <v>10</v>
      </c>
      <c r="N77" s="211">
        <f t="shared" si="4"/>
        <v>10850.000000000009</v>
      </c>
      <c r="O77" s="83" t="s">
        <v>379</v>
      </c>
      <c r="P77" s="220">
        <v>1.3449</v>
      </c>
      <c r="Q77" s="212">
        <f t="shared" si="5"/>
        <v>14592.165000000012</v>
      </c>
      <c r="R77" s="87"/>
      <c r="S77" s="145"/>
    </row>
    <row r="78" spans="1:19" s="113" customFormat="1" ht="15" customHeight="1">
      <c r="A78" s="91" t="s">
        <v>900</v>
      </c>
      <c r="B78" s="91" t="s">
        <v>100</v>
      </c>
      <c r="C78" s="85" t="s">
        <v>123</v>
      </c>
      <c r="D78" s="85" t="s">
        <v>135</v>
      </c>
      <c r="E78" s="91" t="s">
        <v>53</v>
      </c>
      <c r="F78" s="82">
        <v>40695</v>
      </c>
      <c r="G78" s="81">
        <v>1</v>
      </c>
      <c r="H78" s="333">
        <v>107.2</v>
      </c>
      <c r="I78" s="112"/>
      <c r="J78" s="82">
        <v>40792</v>
      </c>
      <c r="K78" s="175">
        <v>118.8</v>
      </c>
      <c r="L78" s="106">
        <v>0.01</v>
      </c>
      <c r="M78" s="95">
        <v>10</v>
      </c>
      <c r="N78" s="211">
        <f t="shared" si="4"/>
        <v>11599.999999999993</v>
      </c>
      <c r="O78" s="83" t="s">
        <v>379</v>
      </c>
      <c r="P78" s="220">
        <v>1.3449</v>
      </c>
      <c r="Q78" s="212">
        <f t="shared" si="5"/>
        <v>15600.839999999989</v>
      </c>
      <c r="R78" s="87"/>
      <c r="S78" s="145"/>
    </row>
    <row r="79" spans="1:19" s="113" customFormat="1" ht="15" customHeight="1">
      <c r="A79" s="91" t="s">
        <v>107</v>
      </c>
      <c r="B79" s="91" t="s">
        <v>106</v>
      </c>
      <c r="C79" s="85" t="s">
        <v>122</v>
      </c>
      <c r="D79" s="85" t="s">
        <v>134</v>
      </c>
      <c r="E79" s="91" t="s">
        <v>53</v>
      </c>
      <c r="F79" s="82">
        <v>40784</v>
      </c>
      <c r="G79" s="81">
        <v>1</v>
      </c>
      <c r="H79" s="333">
        <v>1436</v>
      </c>
      <c r="I79" s="112"/>
      <c r="J79" s="82">
        <v>40799</v>
      </c>
      <c r="K79" s="175">
        <v>1388</v>
      </c>
      <c r="L79" s="106">
        <v>0.25</v>
      </c>
      <c r="M79" s="95">
        <v>12.5</v>
      </c>
      <c r="N79" s="211">
        <f t="shared" si="4"/>
        <v>-2400</v>
      </c>
      <c r="O79" s="83" t="s">
        <v>888</v>
      </c>
      <c r="P79" s="220">
        <v>0.94530000000000003</v>
      </c>
      <c r="Q79" s="212">
        <f t="shared" si="5"/>
        <v>-2268.7200000000003</v>
      </c>
      <c r="R79" s="87"/>
      <c r="S79" s="145"/>
    </row>
    <row r="80" spans="1:19" s="113" customFormat="1" ht="15" customHeight="1">
      <c r="A80" s="91" t="s">
        <v>105</v>
      </c>
      <c r="B80" s="91" t="s">
        <v>104</v>
      </c>
      <c r="C80" s="85" t="s">
        <v>121</v>
      </c>
      <c r="D80" s="85" t="s">
        <v>134</v>
      </c>
      <c r="E80" s="91" t="s">
        <v>53</v>
      </c>
      <c r="F80" s="82">
        <v>40785</v>
      </c>
      <c r="G80" s="81">
        <v>1</v>
      </c>
      <c r="H80" s="333">
        <v>173.3</v>
      </c>
      <c r="I80" s="112"/>
      <c r="J80" s="82">
        <v>40799</v>
      </c>
      <c r="K80" s="175">
        <v>165.8</v>
      </c>
      <c r="L80" s="106">
        <v>0.05</v>
      </c>
      <c r="M80" s="95">
        <v>7.9</v>
      </c>
      <c r="N80" s="211">
        <f t="shared" si="4"/>
        <v>-1185</v>
      </c>
      <c r="O80" s="83" t="s">
        <v>888</v>
      </c>
      <c r="P80" s="220">
        <v>0.94189999999999996</v>
      </c>
      <c r="Q80" s="212">
        <f t="shared" si="5"/>
        <v>-1116.1514999999999</v>
      </c>
      <c r="R80" s="87"/>
      <c r="S80" s="145"/>
    </row>
    <row r="81" spans="1:19" s="113" customFormat="1" ht="15" customHeight="1">
      <c r="A81" s="248" t="s">
        <v>103</v>
      </c>
      <c r="B81" s="248" t="s">
        <v>102</v>
      </c>
      <c r="C81" s="2" t="s">
        <v>120</v>
      </c>
      <c r="D81" s="2" t="s">
        <v>133</v>
      </c>
      <c r="E81" s="248" t="s">
        <v>53</v>
      </c>
      <c r="F81" s="249">
        <v>40785</v>
      </c>
      <c r="G81" s="247">
        <v>1</v>
      </c>
      <c r="H81" s="336">
        <v>122.90600000000001</v>
      </c>
      <c r="I81" s="112"/>
      <c r="J81" s="249">
        <v>40809</v>
      </c>
      <c r="K81" s="250">
        <v>122.9</v>
      </c>
      <c r="L81" s="300">
        <v>0.01</v>
      </c>
      <c r="M81" s="299">
        <v>9.93</v>
      </c>
      <c r="N81" s="211">
        <f t="shared" si="4"/>
        <v>-5.9580000000002258</v>
      </c>
      <c r="O81" s="9" t="s">
        <v>888</v>
      </c>
      <c r="P81" s="220">
        <v>0.94189999999999996</v>
      </c>
      <c r="Q81" s="212">
        <f t="shared" si="5"/>
        <v>-5.6118402000002128</v>
      </c>
      <c r="R81" s="301"/>
      <c r="S81" s="145"/>
    </row>
    <row r="82" spans="1:19" s="113" customFormat="1" ht="15" customHeight="1">
      <c r="A82" s="248" t="s">
        <v>99</v>
      </c>
      <c r="B82" s="248" t="s">
        <v>98</v>
      </c>
      <c r="C82" s="2" t="s">
        <v>118</v>
      </c>
      <c r="D82" s="2" t="s">
        <v>133</v>
      </c>
      <c r="E82" s="248" t="s">
        <v>53</v>
      </c>
      <c r="F82" s="249">
        <v>40792</v>
      </c>
      <c r="G82" s="247">
        <v>1</v>
      </c>
      <c r="H82" s="336">
        <v>135.11000000000001</v>
      </c>
      <c r="I82" s="112"/>
      <c r="J82" s="249">
        <v>40813</v>
      </c>
      <c r="K82" s="250">
        <v>133.4</v>
      </c>
      <c r="L82" s="300">
        <v>0.01</v>
      </c>
      <c r="M82" s="299">
        <v>10</v>
      </c>
      <c r="N82" s="211">
        <f t="shared" si="4"/>
        <v>-1710.000000000008</v>
      </c>
      <c r="O82" s="9" t="s">
        <v>379</v>
      </c>
      <c r="P82" s="220">
        <v>1.3362000000000001</v>
      </c>
      <c r="Q82" s="212">
        <f t="shared" si="5"/>
        <v>-2284.9020000000105</v>
      </c>
      <c r="R82" s="301"/>
      <c r="S82" s="145"/>
    </row>
    <row r="83" spans="1:19" s="113" customFormat="1" ht="15" customHeight="1">
      <c r="A83" s="91" t="s">
        <v>101</v>
      </c>
      <c r="B83" s="91" t="s">
        <v>100</v>
      </c>
      <c r="C83" s="85" t="s">
        <v>119</v>
      </c>
      <c r="D83" s="85" t="s">
        <v>133</v>
      </c>
      <c r="E83" s="91" t="s">
        <v>53</v>
      </c>
      <c r="F83" s="82">
        <v>40792</v>
      </c>
      <c r="G83" s="81">
        <v>1</v>
      </c>
      <c r="H83" s="333">
        <v>117.86</v>
      </c>
      <c r="I83" s="112"/>
      <c r="J83" s="82">
        <v>40826</v>
      </c>
      <c r="K83" s="175">
        <v>119.8</v>
      </c>
      <c r="L83" s="106">
        <v>0.01</v>
      </c>
      <c r="M83" s="95">
        <v>10</v>
      </c>
      <c r="N83" s="211">
        <f t="shared" si="4"/>
        <v>1939.9999999999977</v>
      </c>
      <c r="O83" s="83" t="s">
        <v>379</v>
      </c>
      <c r="P83" s="220">
        <v>1.3362000000000001</v>
      </c>
      <c r="Q83" s="212">
        <f t="shared" si="5"/>
        <v>2592.2279999999969</v>
      </c>
      <c r="R83" s="87"/>
      <c r="S83" s="145"/>
    </row>
    <row r="84" spans="1:19" s="113" customFormat="1" ht="15" customHeight="1">
      <c r="A84" s="248" t="s">
        <v>97</v>
      </c>
      <c r="B84" s="248" t="s">
        <v>96</v>
      </c>
      <c r="C84" s="2" t="s">
        <v>125</v>
      </c>
      <c r="D84" s="2" t="s">
        <v>135</v>
      </c>
      <c r="E84" s="248" t="s">
        <v>53</v>
      </c>
      <c r="F84" s="249">
        <v>40686</v>
      </c>
      <c r="G84" s="247">
        <v>1</v>
      </c>
      <c r="H84" s="336">
        <v>94.71</v>
      </c>
      <c r="I84" s="112"/>
      <c r="J84" s="249">
        <v>40833</v>
      </c>
      <c r="K84" s="250">
        <v>95.275000000000006</v>
      </c>
      <c r="L84" s="300">
        <v>5.0000000000000001E-3</v>
      </c>
      <c r="M84" s="299">
        <v>40</v>
      </c>
      <c r="N84" s="211">
        <f>SUM((K84-H84)/L84*M84)*G84</f>
        <v>4520.0000000000955</v>
      </c>
      <c r="O84" s="9" t="s">
        <v>888</v>
      </c>
      <c r="P84" s="220">
        <v>0.93779999999999997</v>
      </c>
      <c r="Q84" s="212">
        <f t="shared" si="1"/>
        <v>4238.8560000000898</v>
      </c>
      <c r="R84" s="301"/>
      <c r="S84" s="145"/>
    </row>
    <row r="85" spans="1:19" s="113" customFormat="1" ht="15" customHeight="1">
      <c r="A85" s="248" t="s">
        <v>109</v>
      </c>
      <c r="B85" s="248" t="s">
        <v>108</v>
      </c>
      <c r="C85" s="2" t="s">
        <v>362</v>
      </c>
      <c r="D85" s="2" t="s">
        <v>132</v>
      </c>
      <c r="E85" s="248" t="s">
        <v>53</v>
      </c>
      <c r="F85" s="249">
        <v>40792</v>
      </c>
      <c r="G85" s="247">
        <v>1</v>
      </c>
      <c r="H85" s="336">
        <v>116.9</v>
      </c>
      <c r="I85" s="112" t="s">
        <v>1058</v>
      </c>
      <c r="J85" s="249">
        <v>40834</v>
      </c>
      <c r="K85" s="250">
        <v>125.3</v>
      </c>
      <c r="L85" s="300">
        <v>0.01</v>
      </c>
      <c r="M85" s="299">
        <v>5</v>
      </c>
      <c r="N85" s="211">
        <f>SUM((K85-H85)/L85*M85)*G85</f>
        <v>4199.9999999999955</v>
      </c>
      <c r="O85" s="9" t="s">
        <v>379</v>
      </c>
      <c r="P85" s="220">
        <v>1.3362000000000001</v>
      </c>
      <c r="Q85" s="212">
        <f t="shared" ref="Q85:Q92" si="6">SUM(N85*P85)</f>
        <v>5612.0399999999945</v>
      </c>
      <c r="R85" s="301"/>
      <c r="S85" s="145"/>
    </row>
    <row r="86" spans="1:19" s="113" customFormat="1" ht="15" customHeight="1">
      <c r="A86" s="248" t="s">
        <v>109</v>
      </c>
      <c r="B86" s="248" t="s">
        <v>108</v>
      </c>
      <c r="C86" s="2" t="s">
        <v>362</v>
      </c>
      <c r="D86" s="2" t="s">
        <v>132</v>
      </c>
      <c r="E86" s="248" t="s">
        <v>53</v>
      </c>
      <c r="F86" s="249">
        <v>40891</v>
      </c>
      <c r="G86" s="247">
        <v>1</v>
      </c>
      <c r="H86" s="336">
        <v>124.2</v>
      </c>
      <c r="I86" s="112"/>
      <c r="J86" s="249">
        <v>40834</v>
      </c>
      <c r="K86" s="250">
        <v>125.3</v>
      </c>
      <c r="L86" s="300">
        <v>0.01</v>
      </c>
      <c r="M86" s="299">
        <v>5</v>
      </c>
      <c r="N86" s="211">
        <f>SUM((K86-H86)/L86*M86)*G86</f>
        <v>549.99999999999716</v>
      </c>
      <c r="O86" s="9" t="s">
        <v>379</v>
      </c>
      <c r="P86" s="220">
        <v>1.3050999999999999</v>
      </c>
      <c r="Q86" s="212">
        <f t="shared" si="6"/>
        <v>717.8049999999962</v>
      </c>
      <c r="R86" s="301"/>
      <c r="S86" s="145"/>
    </row>
    <row r="87" spans="1:19" s="20" customFormat="1" ht="15" customHeight="1">
      <c r="A87" s="19" t="s">
        <v>898</v>
      </c>
      <c r="B87" s="19" t="s">
        <v>361</v>
      </c>
      <c r="C87" s="344"/>
      <c r="D87" s="344"/>
      <c r="E87" s="19" t="s">
        <v>78</v>
      </c>
      <c r="F87" s="169">
        <v>40891</v>
      </c>
      <c r="G87" s="20">
        <v>1</v>
      </c>
      <c r="H87" s="335">
        <v>219.8</v>
      </c>
      <c r="I87" s="112"/>
      <c r="J87" s="169">
        <v>40905</v>
      </c>
      <c r="K87" s="180">
        <v>222.86</v>
      </c>
      <c r="L87" s="218">
        <v>0.05</v>
      </c>
      <c r="M87" s="217">
        <v>12.5</v>
      </c>
      <c r="N87" s="214">
        <f>SUM((H87-K87)/L87*M87)*G87</f>
        <v>-765.00000000000057</v>
      </c>
      <c r="O87" s="20" t="s">
        <v>888</v>
      </c>
      <c r="P87" s="221">
        <v>0.99150000000000005</v>
      </c>
      <c r="Q87" s="219">
        <f t="shared" si="6"/>
        <v>-758.49750000000063</v>
      </c>
      <c r="R87" s="207"/>
      <c r="S87" s="146"/>
    </row>
    <row r="88" spans="1:19" s="113" customFormat="1" ht="15" customHeight="1">
      <c r="A88" s="91" t="s">
        <v>95</v>
      </c>
      <c r="B88" s="91" t="s">
        <v>94</v>
      </c>
      <c r="C88" s="85" t="s">
        <v>116</v>
      </c>
      <c r="D88" s="85" t="s">
        <v>132</v>
      </c>
      <c r="E88" s="91" t="s">
        <v>53</v>
      </c>
      <c r="F88" s="82">
        <v>40893</v>
      </c>
      <c r="G88" s="81">
        <v>1</v>
      </c>
      <c r="H88" s="333">
        <v>116.22</v>
      </c>
      <c r="I88" s="112"/>
      <c r="J88" s="82">
        <v>40932</v>
      </c>
      <c r="K88" s="175">
        <v>115.2</v>
      </c>
      <c r="L88" s="106">
        <v>0.01</v>
      </c>
      <c r="M88" s="95">
        <v>10</v>
      </c>
      <c r="N88" s="211">
        <f t="shared" ref="N88:N93" si="7">SUM((K88-H88)/L88*M88)*G88</f>
        <v>-1019.999999999996</v>
      </c>
      <c r="O88" s="83" t="s">
        <v>380</v>
      </c>
      <c r="P88" s="220">
        <v>1.5610999999999999</v>
      </c>
      <c r="Q88" s="212">
        <f t="shared" si="6"/>
        <v>-1592.3219999999937</v>
      </c>
      <c r="R88" s="87"/>
      <c r="S88" s="145"/>
    </row>
    <row r="89" spans="1:19" s="113" customFormat="1" ht="15" customHeight="1">
      <c r="A89" s="91" t="s">
        <v>97</v>
      </c>
      <c r="B89" s="91" t="s">
        <v>96</v>
      </c>
      <c r="C89" s="85" t="s">
        <v>117</v>
      </c>
      <c r="D89" s="85" t="s">
        <v>132</v>
      </c>
      <c r="E89" s="91" t="s">
        <v>53</v>
      </c>
      <c r="F89" s="82">
        <v>40686</v>
      </c>
      <c r="G89" s="81">
        <v>1</v>
      </c>
      <c r="H89" s="333">
        <v>94.71</v>
      </c>
      <c r="I89" s="112"/>
      <c r="J89" s="82">
        <v>40947</v>
      </c>
      <c r="K89" s="175">
        <v>95.97</v>
      </c>
      <c r="L89" s="106">
        <v>5.0000000000000001E-3</v>
      </c>
      <c r="M89" s="95">
        <v>40</v>
      </c>
      <c r="N89" s="211">
        <f t="shared" si="7"/>
        <v>10080.00000000004</v>
      </c>
      <c r="O89" s="83" t="s">
        <v>888</v>
      </c>
      <c r="P89" s="220">
        <v>0.93779999999999997</v>
      </c>
      <c r="Q89" s="212">
        <f t="shared" si="6"/>
        <v>9453.0240000000376</v>
      </c>
      <c r="R89" s="87"/>
      <c r="S89" s="145"/>
    </row>
    <row r="90" spans="1:19" s="113" customFormat="1" ht="15" customHeight="1">
      <c r="A90" s="91" t="s">
        <v>84</v>
      </c>
      <c r="B90" s="91" t="s">
        <v>83</v>
      </c>
      <c r="C90" s="408"/>
      <c r="D90" s="408"/>
      <c r="E90" s="91" t="s">
        <v>53</v>
      </c>
      <c r="F90" s="82">
        <v>40961</v>
      </c>
      <c r="G90" s="81">
        <v>1</v>
      </c>
      <c r="H90" s="333">
        <v>3.2724000000000002</v>
      </c>
      <c r="I90" s="112"/>
      <c r="J90" s="82">
        <v>40968</v>
      </c>
      <c r="K90" s="175">
        <v>3.1779999999999999</v>
      </c>
      <c r="L90" s="106">
        <v>1E-4</v>
      </c>
      <c r="M90" s="95">
        <v>4.2</v>
      </c>
      <c r="N90" s="211">
        <f t="shared" si="7"/>
        <v>-3964.8000000000111</v>
      </c>
      <c r="O90" s="83" t="s">
        <v>888</v>
      </c>
      <c r="P90" s="220">
        <v>0.93410000000000004</v>
      </c>
      <c r="Q90" s="212">
        <f t="shared" si="6"/>
        <v>-3703.5196800000103</v>
      </c>
      <c r="R90" s="87"/>
      <c r="S90" s="145"/>
    </row>
    <row r="91" spans="1:19" s="113" customFormat="1" ht="15" customHeight="1">
      <c r="A91" s="91" t="s">
        <v>115</v>
      </c>
      <c r="B91" s="91" t="s">
        <v>72</v>
      </c>
      <c r="C91" s="408"/>
      <c r="D91" s="408"/>
      <c r="E91" s="91" t="s">
        <v>53</v>
      </c>
      <c r="F91" s="82">
        <v>40629</v>
      </c>
      <c r="G91" s="81">
        <v>1</v>
      </c>
      <c r="H91" s="333">
        <v>1367</v>
      </c>
      <c r="I91" s="112"/>
      <c r="J91" s="82">
        <v>40974</v>
      </c>
      <c r="K91" s="175">
        <v>1346</v>
      </c>
      <c r="L91" s="106">
        <v>0.25</v>
      </c>
      <c r="M91" s="95">
        <v>12.5</v>
      </c>
      <c r="N91" s="211">
        <f t="shared" si="7"/>
        <v>-1050</v>
      </c>
      <c r="O91" s="83" t="s">
        <v>888</v>
      </c>
      <c r="P91" s="220">
        <v>0.97419999999999995</v>
      </c>
      <c r="Q91" s="212">
        <f t="shared" si="6"/>
        <v>-1022.91</v>
      </c>
      <c r="R91" s="87"/>
      <c r="S91" s="145"/>
    </row>
    <row r="92" spans="1:19" s="113" customFormat="1" ht="15" customHeight="1">
      <c r="A92" s="91" t="s">
        <v>55</v>
      </c>
      <c r="B92" s="91" t="s">
        <v>54</v>
      </c>
      <c r="C92" s="408"/>
      <c r="D92" s="408"/>
      <c r="E92" s="91" t="s">
        <v>53</v>
      </c>
      <c r="F92" s="82">
        <v>40960</v>
      </c>
      <c r="G92" s="81">
        <v>2</v>
      </c>
      <c r="H92" s="333">
        <v>2557</v>
      </c>
      <c r="I92" s="112"/>
      <c r="J92" s="82">
        <v>40974</v>
      </c>
      <c r="K92" s="175">
        <v>2447</v>
      </c>
      <c r="L92" s="106">
        <v>1</v>
      </c>
      <c r="M92" s="95">
        <v>25.5</v>
      </c>
      <c r="N92" s="211">
        <f t="shared" si="7"/>
        <v>-5610</v>
      </c>
      <c r="O92" s="83" t="s">
        <v>379</v>
      </c>
      <c r="P92" s="220">
        <v>1.2279</v>
      </c>
      <c r="Q92" s="212">
        <f t="shared" si="6"/>
        <v>-6888.5190000000002</v>
      </c>
      <c r="R92" s="87"/>
      <c r="S92" s="145"/>
    </row>
    <row r="93" spans="1:19" s="113" customFormat="1" ht="15" customHeight="1">
      <c r="A93" s="91" t="s">
        <v>359</v>
      </c>
      <c r="B93" s="91" t="s">
        <v>360</v>
      </c>
      <c r="C93" s="408"/>
      <c r="D93" s="408"/>
      <c r="E93" s="91" t="s">
        <v>53</v>
      </c>
      <c r="F93" s="82">
        <v>40892</v>
      </c>
      <c r="G93" s="81">
        <v>1</v>
      </c>
      <c r="H93" s="333">
        <v>110.2</v>
      </c>
      <c r="I93" s="112"/>
      <c r="J93" s="82">
        <v>40980</v>
      </c>
      <c r="K93" s="175">
        <v>110.3</v>
      </c>
      <c r="L93" s="106">
        <v>5.0000000000000001E-3</v>
      </c>
      <c r="M93" s="95">
        <v>5</v>
      </c>
      <c r="N93" s="211">
        <f t="shared" si="7"/>
        <v>99.999999999994316</v>
      </c>
      <c r="O93" s="83" t="s">
        <v>379</v>
      </c>
      <c r="P93" s="220">
        <v>1.3037000000000001</v>
      </c>
      <c r="Q93" s="212">
        <f t="shared" si="1"/>
        <v>130.36999999999259</v>
      </c>
      <c r="R93" s="87"/>
      <c r="S93" s="145"/>
    </row>
    <row r="94" spans="1:19" s="113" customFormat="1" ht="15" customHeight="1">
      <c r="A94" s="91" t="s">
        <v>103</v>
      </c>
      <c r="B94" s="91" t="s">
        <v>102</v>
      </c>
      <c r="C94" s="408"/>
      <c r="D94" s="408"/>
      <c r="E94" s="91" t="s">
        <v>53</v>
      </c>
      <c r="F94" s="82">
        <v>40933</v>
      </c>
      <c r="G94" s="81">
        <v>1</v>
      </c>
      <c r="H94" s="333">
        <v>123.89</v>
      </c>
      <c r="I94" s="112"/>
      <c r="J94" s="82">
        <v>40987</v>
      </c>
      <c r="K94" s="175">
        <v>122.8</v>
      </c>
      <c r="L94" s="106">
        <v>0.01</v>
      </c>
      <c r="M94" s="95">
        <v>9.93</v>
      </c>
      <c r="N94" s="211">
        <f t="shared" ref="N94:N101" si="8">SUM((K94-H94)/L94*M94)*G94</f>
        <v>-1082.3700000000033</v>
      </c>
      <c r="O94" s="83" t="s">
        <v>888</v>
      </c>
      <c r="P94" s="220">
        <v>0.95330000000000004</v>
      </c>
      <c r="Q94" s="212">
        <f t="shared" si="1"/>
        <v>-1031.8233210000033</v>
      </c>
      <c r="R94" s="87"/>
      <c r="S94" s="145"/>
    </row>
    <row r="95" spans="1:19" s="113" customFormat="1" ht="15" customHeight="1">
      <c r="A95" s="85" t="s">
        <v>75</v>
      </c>
      <c r="B95" s="85" t="s">
        <v>74</v>
      </c>
      <c r="C95" s="408"/>
      <c r="D95" s="408"/>
      <c r="E95" s="85" t="s">
        <v>53</v>
      </c>
      <c r="F95" s="84">
        <v>40981</v>
      </c>
      <c r="G95" s="83">
        <v>1</v>
      </c>
      <c r="H95" s="332">
        <v>7055</v>
      </c>
      <c r="I95" s="112"/>
      <c r="J95" s="84">
        <v>40997</v>
      </c>
      <c r="K95" s="321">
        <v>6896</v>
      </c>
      <c r="L95" s="411">
        <v>0.5</v>
      </c>
      <c r="M95" s="115">
        <v>16.96</v>
      </c>
      <c r="N95" s="211">
        <f t="shared" si="8"/>
        <v>-5393.2800000000007</v>
      </c>
      <c r="O95" s="83" t="s">
        <v>379</v>
      </c>
      <c r="P95" s="220">
        <v>1.2464999999999999</v>
      </c>
      <c r="Q95" s="212">
        <f t="shared" ref="Q95:Q113" si="9">SUM(N95*P95)</f>
        <v>-6722.7235200000005</v>
      </c>
      <c r="R95" s="87"/>
      <c r="S95" s="145"/>
    </row>
    <row r="96" spans="1:19" s="113" customFormat="1" ht="15" customHeight="1">
      <c r="A96" s="85" t="s">
        <v>80</v>
      </c>
      <c r="B96" s="85" t="s">
        <v>79</v>
      </c>
      <c r="C96" s="408"/>
      <c r="D96" s="408"/>
      <c r="E96" s="85" t="s">
        <v>53</v>
      </c>
      <c r="F96" s="84">
        <v>40606</v>
      </c>
      <c r="G96" s="83">
        <v>1</v>
      </c>
      <c r="H96" s="332">
        <v>105.3</v>
      </c>
      <c r="I96" s="112"/>
      <c r="J96" s="84">
        <v>41001</v>
      </c>
      <c r="K96" s="321">
        <v>102.06</v>
      </c>
      <c r="L96" s="411">
        <v>0.01</v>
      </c>
      <c r="M96" s="115">
        <v>10</v>
      </c>
      <c r="N96" s="211">
        <f t="shared" si="8"/>
        <v>-3239.999999999995</v>
      </c>
      <c r="O96" s="83" t="s">
        <v>888</v>
      </c>
      <c r="P96" s="220">
        <v>0.98440000000000005</v>
      </c>
      <c r="Q96" s="212">
        <f t="shared" si="9"/>
        <v>-3189.4559999999951</v>
      </c>
      <c r="R96" s="87"/>
      <c r="S96" s="145"/>
    </row>
    <row r="97" spans="1:19" s="113" customFormat="1" ht="15" customHeight="1">
      <c r="A97" s="85" t="s">
        <v>57</v>
      </c>
      <c r="B97" s="85" t="s">
        <v>56</v>
      </c>
      <c r="C97" s="408"/>
      <c r="D97" s="408"/>
      <c r="E97" s="85" t="s">
        <v>53</v>
      </c>
      <c r="F97" s="84">
        <v>40588</v>
      </c>
      <c r="G97" s="83">
        <v>1</v>
      </c>
      <c r="H97" s="332">
        <v>3470.5</v>
      </c>
      <c r="I97" s="112"/>
      <c r="J97" s="84">
        <v>41002</v>
      </c>
      <c r="K97" s="321">
        <v>3339</v>
      </c>
      <c r="L97" s="411">
        <v>1</v>
      </c>
      <c r="M97" s="115">
        <v>13.4</v>
      </c>
      <c r="N97" s="211">
        <f t="shared" si="8"/>
        <v>-1762.1000000000001</v>
      </c>
      <c r="O97" s="83" t="s">
        <v>379</v>
      </c>
      <c r="P97" s="220">
        <v>1.2326999999999999</v>
      </c>
      <c r="Q97" s="212">
        <f t="shared" si="9"/>
        <v>-2172.1406700000002</v>
      </c>
      <c r="R97" s="87"/>
      <c r="S97" s="145"/>
    </row>
    <row r="98" spans="1:19" s="113" customFormat="1" ht="15" customHeight="1">
      <c r="A98" s="85" t="s">
        <v>82</v>
      </c>
      <c r="B98" s="85" t="s">
        <v>81</v>
      </c>
      <c r="C98" s="408"/>
      <c r="D98" s="408"/>
      <c r="E98" s="85" t="s">
        <v>53</v>
      </c>
      <c r="F98" s="84">
        <v>40960</v>
      </c>
      <c r="G98" s="83">
        <v>1</v>
      </c>
      <c r="H98" s="332">
        <v>105.36</v>
      </c>
      <c r="I98" s="112"/>
      <c r="J98" s="84">
        <v>41003</v>
      </c>
      <c r="K98" s="321">
        <v>101.8</v>
      </c>
      <c r="L98" s="411">
        <v>0.01</v>
      </c>
      <c r="M98" s="115">
        <v>10</v>
      </c>
      <c r="N98" s="211">
        <f t="shared" si="8"/>
        <v>-3560.0000000000023</v>
      </c>
      <c r="O98" s="83" t="s">
        <v>888</v>
      </c>
      <c r="P98" s="220">
        <v>0.9284</v>
      </c>
      <c r="Q98" s="212">
        <f t="shared" si="9"/>
        <v>-3305.1040000000021</v>
      </c>
      <c r="R98" s="87"/>
      <c r="S98" s="145"/>
    </row>
    <row r="99" spans="1:19" s="113" customFormat="1" ht="15" customHeight="1">
      <c r="A99" s="85" t="s">
        <v>50</v>
      </c>
      <c r="B99" s="85" t="s">
        <v>49</v>
      </c>
      <c r="C99" s="408"/>
      <c r="D99" s="408"/>
      <c r="E99" s="85" t="s">
        <v>53</v>
      </c>
      <c r="F99" s="84">
        <v>40960</v>
      </c>
      <c r="G99" s="83">
        <v>2</v>
      </c>
      <c r="H99" s="332">
        <v>1010.15</v>
      </c>
      <c r="I99" s="112"/>
      <c r="J99" s="84">
        <v>41009</v>
      </c>
      <c r="K99" s="321">
        <v>998.7</v>
      </c>
      <c r="L99" s="411">
        <v>0.25</v>
      </c>
      <c r="M99" s="115">
        <v>25</v>
      </c>
      <c r="N99" s="211">
        <f t="shared" si="8"/>
        <v>-2289.9999999999864</v>
      </c>
      <c r="O99" s="83" t="s">
        <v>888</v>
      </c>
      <c r="P99" s="220">
        <v>0.9284</v>
      </c>
      <c r="Q99" s="212">
        <f t="shared" si="9"/>
        <v>-2126.0359999999873</v>
      </c>
      <c r="R99" s="87"/>
      <c r="S99" s="145"/>
    </row>
    <row r="100" spans="1:19" s="113" customFormat="1" ht="15" customHeight="1">
      <c r="A100" s="85" t="s">
        <v>1</v>
      </c>
      <c r="B100" s="85" t="s">
        <v>2</v>
      </c>
      <c r="C100" s="408"/>
      <c r="D100" s="408"/>
      <c r="E100" s="85" t="s">
        <v>53</v>
      </c>
      <c r="F100" s="84">
        <v>40948</v>
      </c>
      <c r="G100" s="83">
        <v>1</v>
      </c>
      <c r="H100" s="332">
        <v>117.6</v>
      </c>
      <c r="I100" s="112"/>
      <c r="J100" s="84">
        <v>41015</v>
      </c>
      <c r="K100" s="321">
        <v>118.7</v>
      </c>
      <c r="L100" s="411">
        <v>0.01</v>
      </c>
      <c r="M100" s="115">
        <v>10</v>
      </c>
      <c r="N100" s="211">
        <f t="shared" si="8"/>
        <v>1100.0000000000086</v>
      </c>
      <c r="O100" s="83" t="s">
        <v>888</v>
      </c>
      <c r="P100" s="220">
        <v>0.92510000000000003</v>
      </c>
      <c r="Q100" s="212">
        <f t="shared" si="9"/>
        <v>1017.6100000000081</v>
      </c>
      <c r="R100" s="87"/>
      <c r="S100" s="145"/>
    </row>
    <row r="101" spans="1:19" s="113" customFormat="1" ht="15" customHeight="1">
      <c r="A101" s="85" t="s">
        <v>43</v>
      </c>
      <c r="B101" s="85" t="s">
        <v>44</v>
      </c>
      <c r="C101" s="408"/>
      <c r="D101" s="408"/>
      <c r="E101" s="85" t="s">
        <v>53</v>
      </c>
      <c r="F101" s="84">
        <v>40955</v>
      </c>
      <c r="G101" s="83">
        <v>1</v>
      </c>
      <c r="H101" s="332">
        <v>3.0396000000000001</v>
      </c>
      <c r="I101" s="112"/>
      <c r="J101" s="84">
        <v>41017</v>
      </c>
      <c r="K101" s="321">
        <v>3.177</v>
      </c>
      <c r="L101" s="411">
        <v>1E-4</v>
      </c>
      <c r="M101" s="115">
        <v>4.2</v>
      </c>
      <c r="N101" s="211">
        <f t="shared" si="8"/>
        <v>5770.7999999999984</v>
      </c>
      <c r="O101" s="83" t="s">
        <v>888</v>
      </c>
      <c r="P101" s="220">
        <v>0.93230000000000002</v>
      </c>
      <c r="Q101" s="212">
        <f t="shared" si="9"/>
        <v>5380.1168399999988</v>
      </c>
      <c r="R101" s="87"/>
      <c r="S101" s="145"/>
    </row>
    <row r="102" spans="1:19" s="20" customFormat="1" ht="15" customHeight="1">
      <c r="A102" s="19" t="s">
        <v>381</v>
      </c>
      <c r="B102" s="19" t="s">
        <v>388</v>
      </c>
      <c r="C102" s="344"/>
      <c r="D102" s="344"/>
      <c r="E102" s="19" t="s">
        <v>78</v>
      </c>
      <c r="F102" s="169">
        <v>41059</v>
      </c>
      <c r="G102" s="20">
        <v>1</v>
      </c>
      <c r="H102" s="335">
        <v>1.0312399999999999</v>
      </c>
      <c r="I102" s="112"/>
      <c r="J102" s="169">
        <v>41071</v>
      </c>
      <c r="K102" s="180">
        <v>1.0580000000000001</v>
      </c>
      <c r="L102" s="218">
        <v>1E-4</v>
      </c>
      <c r="M102" s="217">
        <v>12.5</v>
      </c>
      <c r="N102" s="214">
        <f>SUM((H102-K102)/L102*M102)*G102</f>
        <v>-3345.0000000000146</v>
      </c>
      <c r="O102" s="20" t="s">
        <v>888</v>
      </c>
      <c r="P102" s="221">
        <v>1.0157</v>
      </c>
      <c r="Q102" s="219">
        <f t="shared" si="9"/>
        <v>-3397.5165000000147</v>
      </c>
      <c r="R102" s="207"/>
      <c r="S102" s="146"/>
    </row>
    <row r="103" spans="1:19" s="9" customFormat="1" ht="15" customHeight="1">
      <c r="A103" s="85" t="s">
        <v>382</v>
      </c>
      <c r="B103" s="85" t="s">
        <v>389</v>
      </c>
      <c r="C103" s="408"/>
      <c r="D103" s="408"/>
      <c r="E103" s="85" t="s">
        <v>53</v>
      </c>
      <c r="F103" s="84">
        <v>41031</v>
      </c>
      <c r="G103" s="83">
        <v>1</v>
      </c>
      <c r="H103" s="332">
        <v>285.8</v>
      </c>
      <c r="I103" s="114"/>
      <c r="J103" s="84">
        <v>41075</v>
      </c>
      <c r="K103" s="321">
        <v>275.39999999999998</v>
      </c>
      <c r="L103" s="411">
        <v>0.1</v>
      </c>
      <c r="M103" s="115">
        <v>11</v>
      </c>
      <c r="N103" s="211">
        <f>SUM((K103-H103)/L103*M103)*G103</f>
        <v>-1144.0000000000036</v>
      </c>
      <c r="O103" s="83" t="s">
        <v>888</v>
      </c>
      <c r="P103" s="220">
        <v>0.96540000000000004</v>
      </c>
      <c r="Q103" s="212">
        <f t="shared" si="9"/>
        <v>-1104.4176000000036</v>
      </c>
      <c r="R103" s="90"/>
      <c r="S103" s="145"/>
    </row>
    <row r="104" spans="1:19" s="20" customFormat="1" ht="15" customHeight="1">
      <c r="A104" s="93" t="s">
        <v>383</v>
      </c>
      <c r="B104" s="93" t="s">
        <v>390</v>
      </c>
      <c r="C104" s="344"/>
      <c r="D104" s="344"/>
      <c r="E104" s="93" t="s">
        <v>78</v>
      </c>
      <c r="F104" s="94">
        <v>41058</v>
      </c>
      <c r="G104" s="92">
        <v>1</v>
      </c>
      <c r="H104" s="334">
        <v>14.385999999999999</v>
      </c>
      <c r="I104" s="112"/>
      <c r="J104" s="94">
        <v>41082</v>
      </c>
      <c r="K104" s="189">
        <v>14.7</v>
      </c>
      <c r="L104" s="110">
        <v>5.0000000000000001E-3</v>
      </c>
      <c r="M104" s="116">
        <v>10</v>
      </c>
      <c r="N104" s="214">
        <f>SUM((H104-K104)/L104*M104)*G104</f>
        <v>-628.00000000000011</v>
      </c>
      <c r="O104" s="92" t="s">
        <v>888</v>
      </c>
      <c r="P104" s="221">
        <v>1.0150999999999999</v>
      </c>
      <c r="Q104" s="219">
        <f t="shared" si="9"/>
        <v>-637.4828</v>
      </c>
      <c r="R104" s="96"/>
      <c r="S104" s="146"/>
    </row>
    <row r="105" spans="1:19" s="113" customFormat="1" ht="15" customHeight="1">
      <c r="A105" s="85" t="s">
        <v>384</v>
      </c>
      <c r="B105" s="85" t="s">
        <v>391</v>
      </c>
      <c r="C105" s="408"/>
      <c r="D105" s="408"/>
      <c r="E105" s="85" t="s">
        <v>53</v>
      </c>
      <c r="F105" s="84">
        <v>41052</v>
      </c>
      <c r="G105" s="83">
        <v>1</v>
      </c>
      <c r="H105" s="332">
        <v>81.95</v>
      </c>
      <c r="I105" s="112"/>
      <c r="J105" s="84">
        <v>41142</v>
      </c>
      <c r="K105" s="321">
        <v>81.849999999999994</v>
      </c>
      <c r="L105" s="411">
        <v>5.0000000000000001E-3</v>
      </c>
      <c r="M105" s="115">
        <v>5</v>
      </c>
      <c r="N105" s="211">
        <f t="shared" ref="N105:N113" si="10">SUM((K105-H105)/L105*M105)*G105</f>
        <v>-100.00000000000853</v>
      </c>
      <c r="O105" s="83" t="s">
        <v>888</v>
      </c>
      <c r="P105" s="220">
        <v>1.0112000000000001</v>
      </c>
      <c r="Q105" s="212">
        <f t="shared" si="9"/>
        <v>-101.12000000000863</v>
      </c>
      <c r="R105" s="87"/>
      <c r="S105" s="145"/>
    </row>
    <row r="106" spans="1:19" s="113" customFormat="1" ht="15" customHeight="1">
      <c r="A106" s="2" t="s">
        <v>385</v>
      </c>
      <c r="B106" s="2" t="s">
        <v>392</v>
      </c>
      <c r="C106" s="408"/>
      <c r="D106" s="408"/>
      <c r="E106" s="2" t="s">
        <v>53</v>
      </c>
      <c r="F106" s="223">
        <v>41127</v>
      </c>
      <c r="G106" s="9">
        <v>1</v>
      </c>
      <c r="H106" s="337">
        <v>353.5</v>
      </c>
      <c r="I106" s="112"/>
      <c r="J106" s="223">
        <v>41157</v>
      </c>
      <c r="K106" s="224">
        <v>343.5</v>
      </c>
      <c r="L106" s="342">
        <v>0.01</v>
      </c>
      <c r="M106" s="228">
        <v>2</v>
      </c>
      <c r="N106" s="211">
        <f t="shared" si="10"/>
        <v>-2000</v>
      </c>
      <c r="O106" s="9" t="s">
        <v>888</v>
      </c>
      <c r="P106" s="220">
        <v>0.94599999999999995</v>
      </c>
      <c r="Q106" s="212">
        <f t="shared" si="9"/>
        <v>-1892</v>
      </c>
      <c r="R106" s="301"/>
      <c r="S106" s="145" t="s">
        <v>3</v>
      </c>
    </row>
    <row r="107" spans="1:19" s="113" customFormat="1" ht="15" customHeight="1">
      <c r="A107" s="85" t="s">
        <v>86</v>
      </c>
      <c r="B107" s="85" t="s">
        <v>85</v>
      </c>
      <c r="C107" s="408"/>
      <c r="D107" s="408"/>
      <c r="E107" s="85" t="s">
        <v>53</v>
      </c>
      <c r="F107" s="84">
        <v>41165</v>
      </c>
      <c r="G107" s="83">
        <v>1</v>
      </c>
      <c r="H107" s="332">
        <v>128.71</v>
      </c>
      <c r="I107" s="112"/>
      <c r="J107" s="84">
        <v>41170</v>
      </c>
      <c r="K107" s="321">
        <v>125.69</v>
      </c>
      <c r="L107" s="411">
        <v>2.5000000000000001E-2</v>
      </c>
      <c r="M107" s="115">
        <v>10</v>
      </c>
      <c r="N107" s="211">
        <f t="shared" si="10"/>
        <v>-1208.0000000000041</v>
      </c>
      <c r="O107" s="83" t="s">
        <v>888</v>
      </c>
      <c r="P107" s="220">
        <v>0.95569999999999999</v>
      </c>
      <c r="Q107" s="212">
        <f t="shared" si="9"/>
        <v>-1154.4856000000038</v>
      </c>
      <c r="R107" s="87"/>
      <c r="S107" s="145"/>
    </row>
    <row r="108" spans="1:19" s="113" customFormat="1" ht="15" customHeight="1">
      <c r="A108" s="85" t="s">
        <v>80</v>
      </c>
      <c r="B108" s="85" t="s">
        <v>79</v>
      </c>
      <c r="C108" s="408"/>
      <c r="D108" s="408"/>
      <c r="E108" s="85" t="s">
        <v>53</v>
      </c>
      <c r="F108" s="84">
        <v>41166</v>
      </c>
      <c r="G108" s="83">
        <v>1</v>
      </c>
      <c r="H108" s="332">
        <v>100.3</v>
      </c>
      <c r="I108" s="112"/>
      <c r="J108" s="84">
        <v>41170</v>
      </c>
      <c r="K108" s="321">
        <v>96.25</v>
      </c>
      <c r="L108" s="411">
        <v>0.01</v>
      </c>
      <c r="M108" s="115">
        <v>10</v>
      </c>
      <c r="N108" s="211">
        <f t="shared" si="10"/>
        <v>-4049.9999999999973</v>
      </c>
      <c r="O108" s="83" t="s">
        <v>888</v>
      </c>
      <c r="P108" s="220">
        <v>0.9546</v>
      </c>
      <c r="Q108" s="212">
        <f t="shared" si="9"/>
        <v>-3866.1299999999974</v>
      </c>
      <c r="R108" s="87"/>
      <c r="S108" s="145"/>
    </row>
    <row r="109" spans="1:19" s="113" customFormat="1" ht="15" customHeight="1">
      <c r="A109" s="2" t="s">
        <v>386</v>
      </c>
      <c r="B109" s="2" t="s">
        <v>391</v>
      </c>
      <c r="C109" s="408"/>
      <c r="D109" s="408"/>
      <c r="E109" s="2" t="s">
        <v>53</v>
      </c>
      <c r="F109" s="223">
        <v>41052</v>
      </c>
      <c r="G109" s="9">
        <v>1</v>
      </c>
      <c r="H109" s="337">
        <v>77.400000000000006</v>
      </c>
      <c r="I109" s="112"/>
      <c r="J109" s="223">
        <v>41177</v>
      </c>
      <c r="K109" s="224">
        <v>72.2</v>
      </c>
      <c r="L109" s="342">
        <v>0.01</v>
      </c>
      <c r="M109" s="228">
        <v>5</v>
      </c>
      <c r="N109" s="211">
        <f t="shared" si="10"/>
        <v>-2600.0000000000009</v>
      </c>
      <c r="O109" s="9" t="s">
        <v>888</v>
      </c>
      <c r="P109" s="220">
        <v>1.0112000000000001</v>
      </c>
      <c r="Q109" s="212">
        <f t="shared" si="9"/>
        <v>-2629.1200000000013</v>
      </c>
      <c r="R109" s="301"/>
      <c r="S109" s="145"/>
    </row>
    <row r="110" spans="1:19" s="113" customFormat="1" ht="15" customHeight="1">
      <c r="A110" s="85" t="s">
        <v>387</v>
      </c>
      <c r="B110" s="85" t="s">
        <v>72</v>
      </c>
      <c r="C110" s="408"/>
      <c r="D110" s="408"/>
      <c r="E110" s="85" t="s">
        <v>53</v>
      </c>
      <c r="F110" s="84">
        <v>41159</v>
      </c>
      <c r="G110" s="83">
        <v>1</v>
      </c>
      <c r="H110" s="332">
        <v>1433</v>
      </c>
      <c r="I110" s="112"/>
      <c r="J110" s="84">
        <v>41177</v>
      </c>
      <c r="K110" s="321">
        <v>1425</v>
      </c>
      <c r="L110" s="411">
        <v>0.25</v>
      </c>
      <c r="M110" s="115">
        <v>12.5</v>
      </c>
      <c r="N110" s="211">
        <f t="shared" si="10"/>
        <v>-400</v>
      </c>
      <c r="O110" s="83" t="s">
        <v>888</v>
      </c>
      <c r="P110" s="220">
        <v>0.97660000000000002</v>
      </c>
      <c r="Q110" s="212">
        <f t="shared" si="9"/>
        <v>-390.64</v>
      </c>
      <c r="R110" s="87"/>
      <c r="S110" s="145"/>
    </row>
    <row r="111" spans="1:19" s="113" customFormat="1" ht="15" customHeight="1">
      <c r="A111" s="85" t="s">
        <v>112</v>
      </c>
      <c r="B111" s="85" t="s">
        <v>111</v>
      </c>
      <c r="C111" s="408"/>
      <c r="D111" s="408"/>
      <c r="E111" s="85" t="s">
        <v>53</v>
      </c>
      <c r="F111" s="84">
        <v>41163</v>
      </c>
      <c r="G111" s="83">
        <v>1</v>
      </c>
      <c r="H111" s="332">
        <v>677.51</v>
      </c>
      <c r="I111" s="112"/>
      <c r="J111" s="84">
        <v>41180</v>
      </c>
      <c r="K111" s="321">
        <v>641.5</v>
      </c>
      <c r="L111" s="411">
        <v>0.05</v>
      </c>
      <c r="M111" s="115">
        <v>5</v>
      </c>
      <c r="N111" s="211">
        <f t="shared" si="10"/>
        <v>-3600.9999999999991</v>
      </c>
      <c r="O111" s="83" t="s">
        <v>888</v>
      </c>
      <c r="P111" s="220">
        <v>0.96550000000000002</v>
      </c>
      <c r="Q111" s="212">
        <f t="shared" si="9"/>
        <v>-3476.7654999999991</v>
      </c>
      <c r="R111" s="87"/>
      <c r="S111" s="145"/>
    </row>
    <row r="112" spans="1:19" s="113" customFormat="1" ht="15" customHeight="1">
      <c r="A112" s="85" t="s">
        <v>71</v>
      </c>
      <c r="B112" s="85" t="s">
        <v>70</v>
      </c>
      <c r="C112" s="408"/>
      <c r="D112" s="408"/>
      <c r="E112" s="85" t="s">
        <v>53</v>
      </c>
      <c r="F112" s="84">
        <v>41162</v>
      </c>
      <c r="G112" s="83">
        <v>1</v>
      </c>
      <c r="H112" s="332">
        <v>364.7</v>
      </c>
      <c r="I112" s="112"/>
      <c r="J112" s="84">
        <v>41207</v>
      </c>
      <c r="K112" s="321">
        <v>354.74</v>
      </c>
      <c r="L112" s="411">
        <v>0.05</v>
      </c>
      <c r="M112" s="115">
        <v>12.5</v>
      </c>
      <c r="N112" s="211">
        <f t="shared" si="10"/>
        <v>-2489.999999999995</v>
      </c>
      <c r="O112" s="83" t="s">
        <v>888</v>
      </c>
      <c r="P112" s="220">
        <v>0.96279999999999999</v>
      </c>
      <c r="Q112" s="212">
        <f t="shared" si="9"/>
        <v>-2397.3719999999953</v>
      </c>
      <c r="R112" s="87"/>
      <c r="S112" s="145"/>
    </row>
    <row r="113" spans="1:20" s="113" customFormat="1" ht="15" customHeight="1">
      <c r="A113" s="85" t="s">
        <v>75</v>
      </c>
      <c r="B113" s="85" t="s">
        <v>75</v>
      </c>
      <c r="C113" s="408"/>
      <c r="D113" s="408"/>
      <c r="E113" s="85" t="s">
        <v>53</v>
      </c>
      <c r="F113" s="84">
        <v>41165</v>
      </c>
      <c r="G113" s="83">
        <v>1</v>
      </c>
      <c r="H113" s="332">
        <v>7329</v>
      </c>
      <c r="I113" s="112"/>
      <c r="J113" s="84">
        <v>41205</v>
      </c>
      <c r="K113" s="321">
        <v>7326</v>
      </c>
      <c r="L113" s="411">
        <v>0.5</v>
      </c>
      <c r="M113" s="115">
        <v>25</v>
      </c>
      <c r="N113" s="211">
        <f t="shared" si="10"/>
        <v>-150</v>
      </c>
      <c r="O113" s="83" t="s">
        <v>379</v>
      </c>
      <c r="P113" s="220">
        <v>1.2309000000000001</v>
      </c>
      <c r="Q113" s="212">
        <f t="shared" si="9"/>
        <v>-184.63500000000002</v>
      </c>
      <c r="R113" s="87"/>
      <c r="S113" s="145"/>
    </row>
    <row r="114" spans="1:20" s="19" customFormat="1" ht="15" customHeight="1">
      <c r="A114" s="19" t="s">
        <v>86</v>
      </c>
      <c r="B114" s="19" t="s">
        <v>85</v>
      </c>
      <c r="C114" s="19" t="s">
        <v>1020</v>
      </c>
      <c r="D114" s="216" t="s">
        <v>1021</v>
      </c>
      <c r="E114" s="216" t="s">
        <v>78</v>
      </c>
      <c r="F114" s="169">
        <v>41319</v>
      </c>
      <c r="G114" s="20">
        <v>1</v>
      </c>
      <c r="H114" s="335">
        <v>127.375</v>
      </c>
      <c r="I114" s="191"/>
      <c r="J114" s="425">
        <v>41320</v>
      </c>
      <c r="K114" s="180">
        <v>130.57499999999999</v>
      </c>
      <c r="L114" s="411">
        <v>2.5000000000000001E-2</v>
      </c>
      <c r="M114" s="217">
        <v>10</v>
      </c>
      <c r="N114" s="214">
        <f>SUM((H114-K114)/L114*M114)*G114</f>
        <v>-1279.9999999999955</v>
      </c>
      <c r="O114" s="209" t="s">
        <v>888</v>
      </c>
      <c r="P114" s="221">
        <v>0.96089999999999998</v>
      </c>
      <c r="Q114" s="219">
        <f>SUM(N114*P114)</f>
        <v>-1229.9519999999957</v>
      </c>
      <c r="R114" s="207"/>
      <c r="S114" s="144"/>
    </row>
    <row r="115" spans="1:20" s="2" customFormat="1" ht="15" customHeight="1">
      <c r="A115" s="2" t="s">
        <v>901</v>
      </c>
      <c r="B115" s="2" t="s">
        <v>810</v>
      </c>
      <c r="C115" s="2" t="s">
        <v>929</v>
      </c>
      <c r="D115" s="74">
        <v>41334</v>
      </c>
      <c r="E115" s="74" t="s">
        <v>53</v>
      </c>
      <c r="F115" s="223">
        <v>41302</v>
      </c>
      <c r="G115" s="9">
        <v>1</v>
      </c>
      <c r="H115" s="337">
        <v>2.94</v>
      </c>
      <c r="I115" s="210"/>
      <c r="J115" s="305">
        <v>41332</v>
      </c>
      <c r="K115" s="224">
        <v>3.113</v>
      </c>
      <c r="L115" s="342">
        <v>1E-4</v>
      </c>
      <c r="M115" s="228">
        <v>4.2</v>
      </c>
      <c r="N115" s="211">
        <f>SUM((K115-H115)/L115*M115)*G115</f>
        <v>7266.0000000000018</v>
      </c>
      <c r="O115" s="209" t="s">
        <v>888</v>
      </c>
      <c r="P115" s="220">
        <v>0.96089999999999998</v>
      </c>
      <c r="Q115" s="212">
        <f>SUM(N115*P115)</f>
        <v>6981.8994000000012</v>
      </c>
      <c r="R115" s="21"/>
      <c r="S115" s="144"/>
    </row>
    <row r="116" spans="1:20" s="2" customFormat="1" ht="15" customHeight="1">
      <c r="A116" s="2" t="s">
        <v>930</v>
      </c>
      <c r="B116" s="2" t="s">
        <v>2</v>
      </c>
      <c r="C116" s="2" t="s">
        <v>916</v>
      </c>
      <c r="D116" s="74">
        <v>41334</v>
      </c>
      <c r="E116" s="74" t="s">
        <v>53</v>
      </c>
      <c r="F116" s="223">
        <v>41306</v>
      </c>
      <c r="G116" s="9">
        <v>1</v>
      </c>
      <c r="H116" s="337">
        <v>116.77</v>
      </c>
      <c r="I116" s="210"/>
      <c r="J116" s="305">
        <v>41332</v>
      </c>
      <c r="K116" s="224">
        <v>112.23</v>
      </c>
      <c r="L116" s="342">
        <v>0.01</v>
      </c>
      <c r="M116" s="228">
        <v>10</v>
      </c>
      <c r="N116" s="211">
        <f>SUM((K116-H116)/L116*M116)*G116</f>
        <v>-4539.9999999999918</v>
      </c>
      <c r="O116" s="209" t="s">
        <v>888</v>
      </c>
      <c r="P116" s="220">
        <v>0.96089999999999998</v>
      </c>
      <c r="Q116" s="212">
        <f>SUM(N116*P116)</f>
        <v>-4362.4859999999917</v>
      </c>
      <c r="R116" s="21"/>
      <c r="S116" s="144"/>
    </row>
    <row r="117" spans="1:20" s="2" customFormat="1" ht="15" customHeight="1">
      <c r="D117" s="74"/>
      <c r="E117" s="74"/>
      <c r="F117" s="223"/>
      <c r="G117" s="9"/>
      <c r="H117" s="337"/>
      <c r="I117" s="210"/>
      <c r="J117" s="305"/>
      <c r="K117" s="224"/>
      <c r="L117" s="342"/>
      <c r="M117" s="228"/>
      <c r="N117" s="211"/>
      <c r="O117" s="209"/>
      <c r="P117" s="220"/>
      <c r="Q117" s="212"/>
      <c r="R117" s="21"/>
      <c r="S117" s="144"/>
    </row>
    <row r="118" spans="1:20" s="2" customFormat="1" ht="15" customHeight="1">
      <c r="D118" s="74"/>
      <c r="E118" s="74"/>
      <c r="F118" s="223"/>
      <c r="G118" s="9"/>
      <c r="H118" s="337"/>
      <c r="I118" s="210"/>
      <c r="J118" s="305"/>
      <c r="K118" s="224"/>
      <c r="L118" s="342"/>
      <c r="M118" s="228"/>
      <c r="N118" s="211"/>
      <c r="O118" s="209"/>
      <c r="P118" s="220"/>
      <c r="Q118" s="212"/>
      <c r="R118" s="21"/>
      <c r="S118" s="144"/>
    </row>
    <row r="119" spans="1:20" s="2" customFormat="1" ht="15" customHeight="1">
      <c r="D119" s="74"/>
      <c r="E119" s="74"/>
      <c r="F119" s="223"/>
      <c r="G119" s="9"/>
      <c r="H119" s="337"/>
      <c r="I119" s="210"/>
      <c r="J119" s="305"/>
      <c r="K119" s="224"/>
      <c r="L119" s="342"/>
      <c r="M119" s="228"/>
      <c r="N119" s="211"/>
      <c r="O119" s="209"/>
      <c r="P119" s="220"/>
      <c r="Q119" s="212"/>
      <c r="R119" s="21"/>
      <c r="S119" s="144"/>
    </row>
    <row r="120" spans="1:20" s="2" customFormat="1" ht="15" customHeight="1">
      <c r="D120" s="74"/>
      <c r="E120" s="74"/>
      <c r="F120" s="223"/>
      <c r="G120" s="9"/>
      <c r="H120" s="337"/>
      <c r="I120" s="210"/>
      <c r="J120" s="305"/>
      <c r="K120" s="224"/>
      <c r="L120" s="342"/>
      <c r="M120" s="228"/>
      <c r="N120" s="211"/>
      <c r="O120" s="209"/>
      <c r="P120" s="220"/>
      <c r="Q120" s="212"/>
      <c r="R120" s="21"/>
      <c r="S120" s="144"/>
    </row>
    <row r="121" spans="1:20" s="113" customFormat="1" ht="15" customHeight="1">
      <c r="A121" s="85"/>
      <c r="B121" s="85"/>
      <c r="C121" s="2"/>
      <c r="D121" s="2"/>
      <c r="E121" s="85"/>
      <c r="F121" s="84"/>
      <c r="G121" s="83"/>
      <c r="H121" s="332"/>
      <c r="I121" s="112"/>
      <c r="J121" s="84"/>
      <c r="K121" s="321"/>
      <c r="L121" s="411"/>
      <c r="M121" s="115"/>
      <c r="N121" s="211"/>
      <c r="O121" s="83"/>
      <c r="P121" s="220"/>
      <c r="Q121" s="212"/>
      <c r="R121" s="87"/>
      <c r="S121" s="145"/>
    </row>
    <row r="122" spans="1:20" s="16" customFormat="1" ht="16.2" thickBot="1">
      <c r="A122" s="43" t="s">
        <v>39</v>
      </c>
      <c r="B122" s="43"/>
      <c r="C122" s="43"/>
      <c r="D122" s="80"/>
      <c r="E122" s="80"/>
      <c r="F122" s="405"/>
      <c r="G122" s="43"/>
      <c r="H122" s="338"/>
      <c r="I122" s="45"/>
      <c r="J122" s="46"/>
      <c r="K122" s="181"/>
      <c r="L122" s="111"/>
      <c r="M122" s="159"/>
      <c r="N122" s="124"/>
      <c r="O122" s="80"/>
      <c r="P122" s="205"/>
      <c r="Q122" s="278">
        <f>SUM(Q32:Q114)</f>
        <v>101963.35963810023</v>
      </c>
      <c r="R122" s="45"/>
      <c r="S122" s="12"/>
    </row>
    <row r="123" spans="1:20" ht="11.25" customHeight="1" thickTop="1">
      <c r="A123" s="30"/>
      <c r="B123" s="30"/>
      <c r="C123" s="30"/>
      <c r="D123" s="76"/>
      <c r="E123" s="76"/>
      <c r="F123" s="22"/>
      <c r="G123" s="11"/>
      <c r="H123" s="327"/>
      <c r="I123" s="10"/>
      <c r="J123" s="29"/>
      <c r="K123" s="176"/>
      <c r="L123" s="105"/>
      <c r="M123" s="155"/>
      <c r="N123" s="120"/>
      <c r="P123" s="199"/>
      <c r="Q123" s="165"/>
      <c r="R123" s="10"/>
      <c r="T123" s="1">
        <f>SUM(80*15)</f>
        <v>1200</v>
      </c>
    </row>
    <row r="125" spans="1:20" ht="11.25" customHeight="1">
      <c r="F125" s="4" t="s">
        <v>3</v>
      </c>
    </row>
  </sheetData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Q265"/>
  <sheetViews>
    <sheetView topLeftCell="A4" workbookViewId="0">
      <selection activeCell="J13" sqref="J13"/>
    </sheetView>
  </sheetViews>
  <sheetFormatPr defaultColWidth="9.109375" defaultRowHeight="11.25" customHeight="1"/>
  <cols>
    <col min="1" max="1" width="25.33203125" style="3" customWidth="1"/>
    <col min="2" max="2" width="6.33203125" style="3" bestFit="1" customWidth="1"/>
    <col min="3" max="3" width="4.44140625" style="3" bestFit="1" customWidth="1"/>
    <col min="4" max="4" width="10.44140625" style="1" bestFit="1" customWidth="1"/>
    <col min="5" max="5" width="7.88671875" style="1" customWidth="1"/>
    <col min="6" max="6" width="7.88671875" style="34" bestFit="1" customWidth="1"/>
    <col min="7" max="7" width="10.88671875" style="34" bestFit="1" customWidth="1"/>
    <col min="8" max="8" width="2.109375" style="1" customWidth="1"/>
    <col min="9" max="9" width="10.88671875" style="18" bestFit="1" customWidth="1"/>
    <col min="10" max="10" width="7.6640625" style="1" bestFit="1" customWidth="1"/>
    <col min="11" max="11" width="12.44140625" style="34" bestFit="1" customWidth="1"/>
    <col min="12" max="12" width="10.88671875" style="359" bestFit="1" customWidth="1"/>
    <col min="13" max="13" width="8.6640625" style="306" bestFit="1" customWidth="1"/>
    <col min="14" max="14" width="12.44140625" style="371" bestFit="1" customWidth="1"/>
    <col min="15" max="15" width="9.6640625" style="1" customWidth="1"/>
    <col min="16" max="16" width="9.109375" style="145"/>
    <col min="17" max="17" width="12.44140625" style="1" bestFit="1" customWidth="1"/>
    <col min="18" max="16384" width="9.109375" style="1"/>
  </cols>
  <sheetData>
    <row r="2" spans="1:16" ht="18">
      <c r="A2" s="37" t="s">
        <v>881</v>
      </c>
    </row>
    <row r="3" spans="1:16" ht="9" customHeight="1">
      <c r="A3" s="37"/>
    </row>
    <row r="4" spans="1:16" s="8" customFormat="1" ht="18.600000000000001" thickBot="1">
      <c r="A4" s="38">
        <f>SUM(K28+K6)</f>
        <v>106654.60749999998</v>
      </c>
      <c r="D4" s="7"/>
      <c r="F4" s="151"/>
      <c r="G4" s="33"/>
      <c r="I4" s="27"/>
      <c r="J4" s="13"/>
      <c r="K4" s="32"/>
      <c r="L4" s="360"/>
      <c r="M4" s="311"/>
      <c r="N4" s="372"/>
      <c r="P4" s="144"/>
    </row>
    <row r="5" spans="1:16" s="12" customFormat="1" ht="10.5" customHeight="1" thickTop="1">
      <c r="B5" s="320"/>
      <c r="C5" s="320"/>
      <c r="F5" s="31"/>
      <c r="G5" s="394"/>
      <c r="I5" s="26"/>
      <c r="J5" s="15"/>
      <c r="K5" s="430"/>
      <c r="L5" s="430"/>
      <c r="M5" s="430"/>
      <c r="N5" s="430"/>
      <c r="O5" s="430"/>
      <c r="P5" s="144"/>
    </row>
    <row r="6" spans="1:16" s="16" customFormat="1" ht="18">
      <c r="A6" s="257"/>
      <c r="B6" s="258"/>
      <c r="C6" s="258"/>
      <c r="D6" s="258"/>
      <c r="E6" s="259" t="s">
        <v>23</v>
      </c>
      <c r="F6" s="260"/>
      <c r="G6" s="395"/>
      <c r="H6" s="258"/>
      <c r="I6" s="261"/>
      <c r="J6" s="257"/>
      <c r="K6" s="269">
        <f>SUM(N23)</f>
        <v>46847.669999999984</v>
      </c>
      <c r="L6" s="361"/>
      <c r="M6" s="319"/>
      <c r="N6" s="373"/>
      <c r="O6" s="258"/>
      <c r="P6" s="144"/>
    </row>
    <row r="7" spans="1:16" s="2" customFormat="1" ht="13.8">
      <c r="B7" s="2" t="s">
        <v>6</v>
      </c>
      <c r="C7" s="2" t="s">
        <v>181</v>
      </c>
      <c r="D7" s="2" t="s">
        <v>17</v>
      </c>
      <c r="E7" s="2" t="s">
        <v>26</v>
      </c>
      <c r="F7" s="65" t="s">
        <v>19</v>
      </c>
      <c r="G7" s="65" t="s">
        <v>670</v>
      </c>
      <c r="I7" s="66" t="s">
        <v>890</v>
      </c>
      <c r="J7" s="2" t="s">
        <v>18</v>
      </c>
      <c r="K7" s="65" t="s">
        <v>672</v>
      </c>
      <c r="L7" s="362" t="s">
        <v>15</v>
      </c>
      <c r="M7" s="310" t="s">
        <v>10</v>
      </c>
      <c r="N7" s="374" t="s">
        <v>673</v>
      </c>
      <c r="O7" s="2" t="s">
        <v>4</v>
      </c>
      <c r="P7" s="144"/>
    </row>
    <row r="8" spans="1:16" s="2" customFormat="1" ht="13.8">
      <c r="A8" s="2" t="s">
        <v>180</v>
      </c>
      <c r="B8" s="2" t="s">
        <v>0</v>
      </c>
      <c r="D8" s="2" t="s">
        <v>25</v>
      </c>
      <c r="E8" s="2" t="s">
        <v>21</v>
      </c>
      <c r="F8" s="65" t="s">
        <v>20</v>
      </c>
      <c r="G8" s="65" t="s">
        <v>1112</v>
      </c>
      <c r="I8" s="66" t="s">
        <v>893</v>
      </c>
      <c r="J8" s="2" t="s">
        <v>20</v>
      </c>
      <c r="K8" s="65" t="s">
        <v>1112</v>
      </c>
      <c r="L8" s="362" t="s">
        <v>671</v>
      </c>
      <c r="M8" s="310" t="s">
        <v>14</v>
      </c>
      <c r="N8" s="374"/>
      <c r="O8" s="2" t="s">
        <v>24</v>
      </c>
      <c r="P8" s="144"/>
    </row>
    <row r="9" spans="1:16" s="135" customFormat="1" ht="15" customHeight="1">
      <c r="A9" s="417"/>
      <c r="F9" s="353"/>
      <c r="G9" s="126" t="s">
        <v>378</v>
      </c>
      <c r="I9" s="418"/>
      <c r="K9" s="353"/>
      <c r="L9" s="362" t="s">
        <v>378</v>
      </c>
      <c r="M9" s="310" t="s">
        <v>946</v>
      </c>
      <c r="N9" s="374" t="s">
        <v>378</v>
      </c>
      <c r="P9" s="147"/>
    </row>
    <row r="10" spans="1:16" s="135" customFormat="1" ht="15" customHeight="1">
      <c r="A10" s="2" t="s">
        <v>944</v>
      </c>
      <c r="B10" s="91" t="s">
        <v>33</v>
      </c>
      <c r="C10" s="91" t="s">
        <v>53</v>
      </c>
      <c r="D10" s="82">
        <v>36892</v>
      </c>
      <c r="E10" s="81">
        <v>1</v>
      </c>
      <c r="F10" s="88">
        <v>1</v>
      </c>
      <c r="G10" s="396">
        <f>SUM(E10*F10)</f>
        <v>1</v>
      </c>
      <c r="H10" s="357"/>
      <c r="I10" s="304"/>
      <c r="J10" s="88">
        <v>1</v>
      </c>
      <c r="K10" s="100">
        <f>SUM(E10*J10)</f>
        <v>1</v>
      </c>
      <c r="L10" s="363">
        <f>SUM(K10-G10)</f>
        <v>0</v>
      </c>
      <c r="M10" s="303">
        <v>1</v>
      </c>
      <c r="N10" s="375">
        <f>SUM(L10*M10)</f>
        <v>0</v>
      </c>
      <c r="O10" s="357"/>
      <c r="P10" s="147"/>
    </row>
    <row r="11" spans="1:16" s="137" customFormat="1" ht="15" customHeight="1">
      <c r="A11" s="19" t="s">
        <v>945</v>
      </c>
      <c r="B11" s="93" t="s">
        <v>33</v>
      </c>
      <c r="C11" s="93" t="s">
        <v>78</v>
      </c>
      <c r="D11" s="94">
        <v>36893</v>
      </c>
      <c r="E11" s="92">
        <v>1</v>
      </c>
      <c r="F11" s="99">
        <v>1</v>
      </c>
      <c r="G11" s="397">
        <f>SUM(E11*F11)</f>
        <v>1</v>
      </c>
      <c r="H11" s="136"/>
      <c r="I11" s="334"/>
      <c r="J11" s="99">
        <v>1</v>
      </c>
      <c r="K11" s="101">
        <f>SUM(E11*J11)</f>
        <v>1</v>
      </c>
      <c r="L11" s="364">
        <f>SUM(G11-K11)</f>
        <v>0</v>
      </c>
      <c r="M11" s="302">
        <v>1</v>
      </c>
      <c r="N11" s="376">
        <f>SUM(L11*M11)</f>
        <v>0</v>
      </c>
      <c r="O11" s="136"/>
      <c r="P11" s="148"/>
    </row>
    <row r="12" spans="1:16" s="137" customFormat="1" ht="15" customHeight="1">
      <c r="A12" s="19"/>
      <c r="B12" s="93"/>
      <c r="C12" s="93"/>
      <c r="D12" s="94"/>
      <c r="E12" s="92"/>
      <c r="F12" s="99"/>
      <c r="G12" s="397"/>
      <c r="H12" s="136"/>
      <c r="I12" s="304"/>
      <c r="J12" s="99"/>
      <c r="K12" s="101"/>
      <c r="L12" s="364"/>
      <c r="M12" s="303"/>
      <c r="N12" s="375"/>
      <c r="O12" s="136"/>
      <c r="P12" s="148"/>
    </row>
    <row r="13" spans="1:16" s="137" customFormat="1" ht="15" customHeight="1">
      <c r="A13" s="91" t="s">
        <v>843</v>
      </c>
      <c r="B13" s="91" t="s">
        <v>844</v>
      </c>
      <c r="C13" s="91" t="s">
        <v>53</v>
      </c>
      <c r="D13" s="82">
        <v>41066</v>
      </c>
      <c r="E13" s="81">
        <v>974</v>
      </c>
      <c r="F13" s="88">
        <v>38.74</v>
      </c>
      <c r="G13" s="396">
        <f t="shared" ref="G13:G17" si="0">SUM(E13*F13)</f>
        <v>37732.76</v>
      </c>
      <c r="H13" s="136"/>
      <c r="I13" s="304">
        <v>50.95</v>
      </c>
      <c r="J13" s="88">
        <v>58.49</v>
      </c>
      <c r="K13" s="100">
        <f t="shared" ref="K13:K17" si="1">SUM(E13*J13)</f>
        <v>56969.26</v>
      </c>
      <c r="L13" s="363">
        <f t="shared" ref="L13:L17" si="2">SUM(K13-G13)</f>
        <v>19236.5</v>
      </c>
      <c r="M13" s="303">
        <v>1</v>
      </c>
      <c r="N13" s="375">
        <f>SUM(L13*M13)</f>
        <v>19236.5</v>
      </c>
      <c r="O13" s="136"/>
      <c r="P13" s="148"/>
    </row>
    <row r="14" spans="1:16" s="137" customFormat="1" ht="15" customHeight="1">
      <c r="A14" s="91" t="s">
        <v>847</v>
      </c>
      <c r="B14" s="91" t="s">
        <v>453</v>
      </c>
      <c r="C14" s="91" t="s">
        <v>53</v>
      </c>
      <c r="D14" s="82">
        <v>41218</v>
      </c>
      <c r="E14" s="81">
        <v>1020</v>
      </c>
      <c r="F14" s="88">
        <v>28.69</v>
      </c>
      <c r="G14" s="396">
        <f t="shared" si="0"/>
        <v>29263.800000000003</v>
      </c>
      <c r="H14" s="136"/>
      <c r="I14" s="304">
        <v>37.24</v>
      </c>
      <c r="J14" s="88">
        <v>40.56</v>
      </c>
      <c r="K14" s="100">
        <f t="shared" si="1"/>
        <v>41371.200000000004</v>
      </c>
      <c r="L14" s="363">
        <f t="shared" si="2"/>
        <v>12107.400000000001</v>
      </c>
      <c r="M14" s="303">
        <v>1</v>
      </c>
      <c r="N14" s="375">
        <f t="shared" ref="N14:N17" si="3">SUM(L14*M14)</f>
        <v>12107.400000000001</v>
      </c>
      <c r="O14" s="136"/>
      <c r="P14" s="148"/>
    </row>
    <row r="15" spans="1:16" s="137" customFormat="1" ht="15" customHeight="1">
      <c r="A15" s="91" t="s">
        <v>433</v>
      </c>
      <c r="B15" s="91" t="s">
        <v>434</v>
      </c>
      <c r="C15" s="91" t="s">
        <v>53</v>
      </c>
      <c r="D15" s="82">
        <v>41221</v>
      </c>
      <c r="E15" s="81">
        <v>1042</v>
      </c>
      <c r="F15" s="88">
        <v>58.77</v>
      </c>
      <c r="G15" s="396">
        <f t="shared" si="0"/>
        <v>61238.340000000004</v>
      </c>
      <c r="H15" s="136"/>
      <c r="I15" s="304">
        <v>64.040000000000006</v>
      </c>
      <c r="J15" s="88">
        <v>68.63</v>
      </c>
      <c r="K15" s="100">
        <f t="shared" si="1"/>
        <v>71512.459999999992</v>
      </c>
      <c r="L15" s="363">
        <f t="shared" si="2"/>
        <v>10274.119999999988</v>
      </c>
      <c r="M15" s="303">
        <v>1</v>
      </c>
      <c r="N15" s="375">
        <f t="shared" si="3"/>
        <v>10274.119999999988</v>
      </c>
      <c r="O15" s="136"/>
      <c r="P15" s="148"/>
    </row>
    <row r="16" spans="1:16" s="135" customFormat="1" ht="15" customHeight="1">
      <c r="A16" s="2" t="s">
        <v>931</v>
      </c>
      <c r="B16" s="91" t="s">
        <v>932</v>
      </c>
      <c r="C16" s="91" t="s">
        <v>53</v>
      </c>
      <c r="D16" s="82">
        <v>41303</v>
      </c>
      <c r="E16" s="81">
        <v>12500</v>
      </c>
      <c r="F16" s="88">
        <v>0.61499999999999999</v>
      </c>
      <c r="G16" s="396">
        <f t="shared" si="0"/>
        <v>7687.5</v>
      </c>
      <c r="H16" s="357"/>
      <c r="I16" s="304">
        <v>0.59499999999999997</v>
      </c>
      <c r="J16" s="88">
        <v>0.73</v>
      </c>
      <c r="K16" s="100">
        <f t="shared" si="1"/>
        <v>9125</v>
      </c>
      <c r="L16" s="363">
        <f t="shared" si="2"/>
        <v>1437.5</v>
      </c>
      <c r="M16" s="303">
        <v>1</v>
      </c>
      <c r="N16" s="377">
        <f t="shared" si="3"/>
        <v>1437.5</v>
      </c>
      <c r="O16" s="357"/>
      <c r="P16" s="147"/>
    </row>
    <row r="17" spans="1:16" s="135" customFormat="1" ht="15" customHeight="1">
      <c r="A17" s="2" t="s">
        <v>280</v>
      </c>
      <c r="B17" s="91" t="s">
        <v>11</v>
      </c>
      <c r="C17" s="91" t="s">
        <v>53</v>
      </c>
      <c r="D17" s="82">
        <v>41313</v>
      </c>
      <c r="E17" s="81">
        <v>12500</v>
      </c>
      <c r="F17" s="88">
        <v>3.18</v>
      </c>
      <c r="G17" s="396">
        <f t="shared" si="0"/>
        <v>39750</v>
      </c>
      <c r="H17" s="357"/>
      <c r="I17" s="304">
        <v>3.06</v>
      </c>
      <c r="J17" s="88">
        <v>3.16</v>
      </c>
      <c r="K17" s="100">
        <f t="shared" si="1"/>
        <v>39500</v>
      </c>
      <c r="L17" s="363">
        <f t="shared" si="2"/>
        <v>-250</v>
      </c>
      <c r="M17" s="303">
        <v>1</v>
      </c>
      <c r="N17" s="375">
        <f t="shared" si="3"/>
        <v>-250</v>
      </c>
      <c r="O17" s="357"/>
      <c r="P17" s="147"/>
    </row>
    <row r="18" spans="1:16" s="135" customFormat="1" ht="15" customHeight="1">
      <c r="A18" s="2" t="s">
        <v>244</v>
      </c>
      <c r="B18" s="91" t="s">
        <v>245</v>
      </c>
      <c r="C18" s="91" t="s">
        <v>53</v>
      </c>
      <c r="D18" s="82">
        <v>41320</v>
      </c>
      <c r="E18" s="81">
        <v>1363</v>
      </c>
      <c r="F18" s="88">
        <v>36.69</v>
      </c>
      <c r="G18" s="396">
        <f>SUM(E18*F18)</f>
        <v>50008.469999999994</v>
      </c>
      <c r="H18" s="357"/>
      <c r="I18" s="304">
        <v>35.590000000000003</v>
      </c>
      <c r="J18" s="88">
        <v>36.94</v>
      </c>
      <c r="K18" s="100">
        <f>SUM(E18*J18)</f>
        <v>50349.219999999994</v>
      </c>
      <c r="L18" s="363">
        <f>SUM(K18-G18)</f>
        <v>340.75</v>
      </c>
      <c r="M18" s="303">
        <v>1</v>
      </c>
      <c r="N18" s="375">
        <f>SUM(L18*M18)</f>
        <v>340.75</v>
      </c>
      <c r="O18" s="357"/>
      <c r="P18" s="147"/>
    </row>
    <row r="19" spans="1:16" s="135" customFormat="1" ht="15" customHeight="1">
      <c r="A19" s="2" t="s">
        <v>228</v>
      </c>
      <c r="B19" s="91" t="s">
        <v>229</v>
      </c>
      <c r="C19" s="91" t="s">
        <v>53</v>
      </c>
      <c r="D19" s="82">
        <v>41348</v>
      </c>
      <c r="E19" s="81">
        <v>6000</v>
      </c>
      <c r="F19" s="88">
        <v>5.33</v>
      </c>
      <c r="G19" s="396">
        <f>SUM(E19*F19)</f>
        <v>31980</v>
      </c>
      <c r="H19" s="357"/>
      <c r="I19" s="304">
        <v>5.08</v>
      </c>
      <c r="J19" s="88">
        <v>5.9</v>
      </c>
      <c r="K19" s="100">
        <f>SUM(E19*J19)</f>
        <v>35400</v>
      </c>
      <c r="L19" s="363">
        <f>SUM(K19-G19)</f>
        <v>3420</v>
      </c>
      <c r="M19" s="303">
        <v>1</v>
      </c>
      <c r="N19" s="375">
        <f>SUM(L19*M19)</f>
        <v>3420</v>
      </c>
      <c r="O19" s="357"/>
      <c r="P19" s="147"/>
    </row>
    <row r="20" spans="1:16" s="137" customFormat="1" ht="15" customHeight="1">
      <c r="A20" s="19" t="s">
        <v>1127</v>
      </c>
      <c r="B20" s="93" t="s">
        <v>1128</v>
      </c>
      <c r="C20" s="93" t="s">
        <v>78</v>
      </c>
      <c r="D20" s="94">
        <v>41355</v>
      </c>
      <c r="E20" s="92">
        <v>469</v>
      </c>
      <c r="F20" s="99">
        <v>67.099999999999994</v>
      </c>
      <c r="G20" s="397">
        <f>SUM(E20*F20)</f>
        <v>31469.899999999998</v>
      </c>
      <c r="H20" s="136"/>
      <c r="I20" s="334">
        <v>70.3</v>
      </c>
      <c r="J20" s="99">
        <v>66.5</v>
      </c>
      <c r="K20" s="101">
        <f>SUM(E20*J20)</f>
        <v>31188.5</v>
      </c>
      <c r="L20" s="364">
        <f>SUM(G20-K20)</f>
        <v>281.39999999999782</v>
      </c>
      <c r="M20" s="302">
        <v>1</v>
      </c>
      <c r="N20" s="376">
        <f>SUM(L20*M20)</f>
        <v>281.39999999999782</v>
      </c>
      <c r="O20" s="136"/>
      <c r="P20" s="148"/>
    </row>
    <row r="21" spans="1:16" s="135" customFormat="1" ht="15" customHeight="1">
      <c r="A21" s="2"/>
      <c r="B21" s="91"/>
      <c r="C21" s="91"/>
      <c r="D21" s="82"/>
      <c r="E21" s="81"/>
      <c r="F21" s="88"/>
      <c r="G21" s="396"/>
      <c r="H21" s="357"/>
      <c r="I21" s="304"/>
      <c r="J21" s="88"/>
      <c r="K21" s="100"/>
      <c r="L21" s="363"/>
      <c r="M21" s="303"/>
      <c r="N21" s="375"/>
      <c r="O21" s="357"/>
      <c r="P21" s="147"/>
    </row>
    <row r="22" spans="1:16" s="9" customFormat="1" ht="15" customHeight="1">
      <c r="A22" s="19"/>
      <c r="B22" s="19"/>
      <c r="C22" s="19"/>
      <c r="D22" s="112"/>
      <c r="E22" s="20"/>
      <c r="F22" s="349"/>
      <c r="G22" s="419"/>
      <c r="H22" s="112"/>
      <c r="I22" s="391"/>
      <c r="J22" s="420"/>
      <c r="K22" s="36"/>
      <c r="L22" s="387"/>
      <c r="M22" s="302"/>
      <c r="N22" s="421"/>
      <c r="O22" s="20"/>
      <c r="P22" s="145"/>
    </row>
    <row r="23" spans="1:16" s="16" customFormat="1" ht="16.2" thickBot="1">
      <c r="A23" s="39" t="s">
        <v>28</v>
      </c>
      <c r="B23" s="39"/>
      <c r="C23" s="39"/>
      <c r="D23" s="39"/>
      <c r="E23" s="39"/>
      <c r="F23" s="40"/>
      <c r="G23" s="40"/>
      <c r="H23" s="41"/>
      <c r="I23" s="42"/>
      <c r="J23" s="41"/>
      <c r="K23" s="40"/>
      <c r="L23" s="366"/>
      <c r="M23" s="313"/>
      <c r="N23" s="298">
        <f>SUM(N13:N22)</f>
        <v>46847.669999999984</v>
      </c>
      <c r="O23" s="41"/>
      <c r="P23" s="144"/>
    </row>
    <row r="24" spans="1:16" s="16" customFormat="1" ht="8.25" customHeight="1" thickTop="1">
      <c r="A24" s="52"/>
      <c r="B24" s="52"/>
      <c r="C24" s="52"/>
      <c r="D24" s="52"/>
      <c r="E24" s="52"/>
      <c r="F24" s="53"/>
      <c r="G24" s="53"/>
      <c r="H24" s="54"/>
      <c r="I24" s="55"/>
      <c r="J24" s="54"/>
      <c r="K24" s="53"/>
      <c r="L24" s="367"/>
      <c r="M24" s="314"/>
      <c r="N24" s="379"/>
      <c r="O24" s="54"/>
      <c r="P24" s="144"/>
    </row>
    <row r="25" spans="1:16" ht="11.25" customHeight="1">
      <c r="A25" s="97"/>
      <c r="B25" s="97"/>
      <c r="C25" s="97"/>
      <c r="D25" s="48"/>
      <c r="E25" s="47"/>
      <c r="F25" s="49"/>
      <c r="G25" s="49"/>
      <c r="H25" s="48"/>
      <c r="I25" s="50"/>
      <c r="J25" s="48"/>
      <c r="K25" s="49"/>
      <c r="L25" s="368"/>
      <c r="M25" s="315"/>
      <c r="N25" s="380"/>
      <c r="O25" s="47"/>
    </row>
    <row r="26" spans="1:16" ht="11.25" customHeight="1">
      <c r="A26" s="97"/>
      <c r="B26" s="97"/>
      <c r="C26" s="97"/>
      <c r="D26" s="47"/>
      <c r="E26" s="47"/>
      <c r="F26" s="49"/>
      <c r="G26" s="49"/>
      <c r="H26" s="47"/>
      <c r="I26" s="50"/>
      <c r="J26" s="47"/>
      <c r="K26" s="49"/>
      <c r="L26" s="368"/>
      <c r="M26" s="315"/>
      <c r="N26" s="380"/>
      <c r="O26" s="51"/>
    </row>
    <row r="27" spans="1:16" ht="6.75" customHeight="1">
      <c r="A27" s="30"/>
      <c r="B27" s="30"/>
      <c r="C27" s="30"/>
      <c r="D27" s="11"/>
      <c r="E27" s="11"/>
      <c r="F27" s="35"/>
      <c r="G27" s="35"/>
      <c r="H27" s="11"/>
      <c r="I27" s="29"/>
      <c r="J27" s="11"/>
      <c r="K27" s="35"/>
      <c r="L27" s="365"/>
      <c r="M27" s="312"/>
      <c r="N27" s="378"/>
      <c r="O27" s="23"/>
    </row>
    <row r="28" spans="1:16" s="25" customFormat="1" ht="18">
      <c r="A28" s="352"/>
      <c r="B28" s="254"/>
      <c r="C28" s="254"/>
      <c r="D28" s="254"/>
      <c r="E28" s="254" t="s">
        <v>22</v>
      </c>
      <c r="F28" s="255"/>
      <c r="G28" s="398"/>
      <c r="H28" s="254"/>
      <c r="I28" s="256"/>
      <c r="J28" s="254"/>
      <c r="K28" s="263">
        <f>SUM(N262)</f>
        <v>59806.9375</v>
      </c>
      <c r="L28" s="369"/>
      <c r="M28" s="382"/>
      <c r="N28" s="381"/>
      <c r="O28" s="254"/>
      <c r="P28" s="145"/>
    </row>
    <row r="29" spans="1:16" s="2" customFormat="1" ht="13.8">
      <c r="B29" s="2" t="s">
        <v>6</v>
      </c>
      <c r="C29" s="2" t="s">
        <v>181</v>
      </c>
      <c r="D29" s="2" t="s">
        <v>17</v>
      </c>
      <c r="E29" s="2" t="s">
        <v>26</v>
      </c>
      <c r="F29" s="65" t="s">
        <v>19</v>
      </c>
      <c r="G29" s="65" t="s">
        <v>670</v>
      </c>
      <c r="I29" s="66" t="s">
        <v>29</v>
      </c>
      <c r="J29" s="2" t="s">
        <v>18</v>
      </c>
      <c r="K29" s="65" t="s">
        <v>672</v>
      </c>
      <c r="L29" s="362" t="s">
        <v>15</v>
      </c>
      <c r="M29" s="310" t="s">
        <v>10</v>
      </c>
      <c r="N29" s="374" t="s">
        <v>673</v>
      </c>
      <c r="O29" s="2" t="s">
        <v>4</v>
      </c>
      <c r="P29" s="144"/>
    </row>
    <row r="30" spans="1:16" s="2" customFormat="1" ht="13.8">
      <c r="A30" s="2" t="s">
        <v>180</v>
      </c>
      <c r="B30" s="2" t="s">
        <v>0</v>
      </c>
      <c r="D30" s="2" t="s">
        <v>25</v>
      </c>
      <c r="E30" s="2" t="s">
        <v>21</v>
      </c>
      <c r="F30" s="65" t="s">
        <v>20</v>
      </c>
      <c r="G30" s="65" t="s">
        <v>671</v>
      </c>
      <c r="I30" s="66" t="s">
        <v>7</v>
      </c>
      <c r="J30" s="2" t="s">
        <v>20</v>
      </c>
      <c r="K30" s="65" t="s">
        <v>671</v>
      </c>
      <c r="L30" s="362" t="s">
        <v>671</v>
      </c>
      <c r="M30" s="310" t="s">
        <v>14</v>
      </c>
      <c r="N30" s="374"/>
      <c r="O30" s="2" t="s">
        <v>24</v>
      </c>
      <c r="P30" s="144"/>
    </row>
    <row r="31" spans="1:16" s="135" customFormat="1" ht="15" customHeight="1">
      <c r="A31" s="417"/>
      <c r="F31" s="353"/>
      <c r="G31" s="126" t="s">
        <v>378</v>
      </c>
      <c r="I31" s="422"/>
      <c r="K31" s="353"/>
      <c r="L31" s="362" t="s">
        <v>378</v>
      </c>
      <c r="M31" s="310" t="s">
        <v>378</v>
      </c>
      <c r="N31" s="374" t="s">
        <v>378</v>
      </c>
      <c r="P31" s="147"/>
    </row>
    <row r="32" spans="1:16" s="135" customFormat="1" ht="15" customHeight="1">
      <c r="A32" s="19"/>
      <c r="D32" s="357"/>
      <c r="E32" s="357"/>
      <c r="F32" s="98"/>
      <c r="G32" s="396"/>
      <c r="H32" s="357"/>
      <c r="I32" s="422"/>
      <c r="J32" s="357"/>
      <c r="K32" s="98"/>
      <c r="L32" s="363"/>
      <c r="M32" s="384"/>
      <c r="N32" s="375"/>
      <c r="O32" s="357"/>
      <c r="P32" s="147"/>
    </row>
    <row r="33" spans="1:17" s="137" customFormat="1" ht="15" customHeight="1">
      <c r="A33" s="93" t="s">
        <v>137</v>
      </c>
      <c r="B33" s="93" t="s">
        <v>182</v>
      </c>
      <c r="C33" s="93" t="s">
        <v>78</v>
      </c>
      <c r="D33" s="94">
        <v>40534</v>
      </c>
      <c r="E33" s="92">
        <v>4000</v>
      </c>
      <c r="F33" s="99">
        <v>2.2000000000000002</v>
      </c>
      <c r="G33" s="397">
        <f t="shared" ref="G33:G70" si="4">SUM(E33*F33)</f>
        <v>8800</v>
      </c>
      <c r="H33" s="136"/>
      <c r="I33" s="94">
        <v>40556</v>
      </c>
      <c r="J33" s="99">
        <v>2.1949999999999998</v>
      </c>
      <c r="K33" s="101">
        <f t="shared" ref="K33:K54" si="5">SUM(E33*J33)</f>
        <v>8780</v>
      </c>
      <c r="L33" s="363">
        <f>SUM(G33-K33)</f>
        <v>20</v>
      </c>
      <c r="M33" s="383">
        <v>1</v>
      </c>
      <c r="N33" s="375">
        <f>SUM(L33*M33)</f>
        <v>20</v>
      </c>
      <c r="O33" s="136"/>
      <c r="P33" s="149"/>
      <c r="Q33" s="354"/>
    </row>
    <row r="34" spans="1:17" s="135" customFormat="1" ht="15" customHeight="1">
      <c r="A34" s="91" t="s">
        <v>138</v>
      </c>
      <c r="B34" s="91" t="s">
        <v>183</v>
      </c>
      <c r="C34" s="91" t="s">
        <v>53</v>
      </c>
      <c r="D34" s="82">
        <v>40561</v>
      </c>
      <c r="E34" s="81">
        <v>1583</v>
      </c>
      <c r="F34" s="88">
        <v>7.0640000000000001</v>
      </c>
      <c r="G34" s="396">
        <f t="shared" si="4"/>
        <v>11182.312</v>
      </c>
      <c r="H34" s="357"/>
      <c r="I34" s="84">
        <v>40563</v>
      </c>
      <c r="J34" s="88">
        <v>6.7930000000000001</v>
      </c>
      <c r="K34" s="100">
        <f t="shared" si="5"/>
        <v>10753.319</v>
      </c>
      <c r="L34" s="363">
        <f>SUM(K34-G34)</f>
        <v>-428.99300000000039</v>
      </c>
      <c r="M34" s="384">
        <v>1</v>
      </c>
      <c r="N34" s="375">
        <f t="shared" ref="N34:N97" si="6">SUM(L34*M34)</f>
        <v>-428.99300000000039</v>
      </c>
      <c r="O34" s="357"/>
      <c r="P34" s="150"/>
    </row>
    <row r="35" spans="1:17" s="135" customFormat="1" ht="15" customHeight="1">
      <c r="A35" s="85" t="s">
        <v>141</v>
      </c>
      <c r="B35" s="85" t="s">
        <v>171</v>
      </c>
      <c r="C35" s="85" t="s">
        <v>53</v>
      </c>
      <c r="D35" s="84">
        <v>40562</v>
      </c>
      <c r="E35" s="83">
        <v>8064</v>
      </c>
      <c r="F35" s="89">
        <v>1.95</v>
      </c>
      <c r="G35" s="396">
        <f>SUM(E35*F35)</f>
        <v>15724.8</v>
      </c>
      <c r="H35" s="357"/>
      <c r="I35" s="84">
        <v>40567</v>
      </c>
      <c r="J35" s="89">
        <v>1.89</v>
      </c>
      <c r="K35" s="100">
        <f>SUM(E35*J35)</f>
        <v>15240.96</v>
      </c>
      <c r="L35" s="363">
        <f>SUM(K35-G35)</f>
        <v>-483.84000000000015</v>
      </c>
      <c r="M35" s="384">
        <v>1</v>
      </c>
      <c r="N35" s="375">
        <f>SUM(L35*M35)</f>
        <v>-483.84000000000015</v>
      </c>
      <c r="O35" s="357"/>
      <c r="P35" s="150"/>
    </row>
    <row r="36" spans="1:17" s="137" customFormat="1" ht="15" customHeight="1">
      <c r="A36" s="93" t="s">
        <v>140</v>
      </c>
      <c r="B36" s="93" t="s">
        <v>185</v>
      </c>
      <c r="C36" s="93" t="s">
        <v>78</v>
      </c>
      <c r="D36" s="94">
        <v>40568</v>
      </c>
      <c r="E36" s="92">
        <v>8000</v>
      </c>
      <c r="F36" s="99">
        <v>2.09</v>
      </c>
      <c r="G36" s="397">
        <f>SUM(E36*F36)</f>
        <v>16720</v>
      </c>
      <c r="H36" s="136"/>
      <c r="I36" s="94">
        <v>40568</v>
      </c>
      <c r="J36" s="99">
        <v>2.15</v>
      </c>
      <c r="K36" s="101">
        <f>SUM(E36*J36)</f>
        <v>17200</v>
      </c>
      <c r="L36" s="364">
        <f>SUM(G36-K36)</f>
        <v>-480</v>
      </c>
      <c r="M36" s="383">
        <v>1</v>
      </c>
      <c r="N36" s="376">
        <f>SUM(L36*M36)</f>
        <v>-480</v>
      </c>
      <c r="O36" s="136"/>
      <c r="P36" s="149"/>
    </row>
    <row r="37" spans="1:17" s="135" customFormat="1" ht="15" customHeight="1">
      <c r="A37" s="91" t="s">
        <v>139</v>
      </c>
      <c r="B37" s="91" t="s">
        <v>184</v>
      </c>
      <c r="C37" s="91" t="s">
        <v>53</v>
      </c>
      <c r="D37" s="82">
        <v>40560</v>
      </c>
      <c r="E37" s="81">
        <v>1560</v>
      </c>
      <c r="F37" s="88">
        <v>5.4</v>
      </c>
      <c r="G37" s="396">
        <f t="shared" si="4"/>
        <v>8424</v>
      </c>
      <c r="H37" s="357"/>
      <c r="I37" s="84">
        <v>40570</v>
      </c>
      <c r="J37" s="88">
        <v>4.92</v>
      </c>
      <c r="K37" s="100">
        <f t="shared" si="5"/>
        <v>7675.2</v>
      </c>
      <c r="L37" s="363">
        <f>SUM(K37-G37)</f>
        <v>-748.80000000000018</v>
      </c>
      <c r="M37" s="384">
        <v>1</v>
      </c>
      <c r="N37" s="375">
        <f t="shared" si="6"/>
        <v>-748.80000000000018</v>
      </c>
      <c r="O37" s="357"/>
      <c r="P37" s="150"/>
    </row>
    <row r="38" spans="1:17" s="135" customFormat="1" ht="15" customHeight="1">
      <c r="A38" s="85" t="s">
        <v>142</v>
      </c>
      <c r="B38" s="85" t="s">
        <v>143</v>
      </c>
      <c r="C38" s="85" t="s">
        <v>53</v>
      </c>
      <c r="D38" s="84">
        <v>40576</v>
      </c>
      <c r="E38" s="83">
        <v>5000</v>
      </c>
      <c r="F38" s="89">
        <v>6.2060000000000004</v>
      </c>
      <c r="G38" s="396">
        <f t="shared" si="4"/>
        <v>31030.000000000004</v>
      </c>
      <c r="H38" s="357"/>
      <c r="I38" s="84">
        <v>40578</v>
      </c>
      <c r="J38" s="89">
        <v>6.3140000000000001</v>
      </c>
      <c r="K38" s="100">
        <f t="shared" si="5"/>
        <v>31570</v>
      </c>
      <c r="L38" s="363">
        <f>SUM(K38-G38)</f>
        <v>539.99999999999636</v>
      </c>
      <c r="M38" s="384">
        <v>1</v>
      </c>
      <c r="N38" s="375">
        <f t="shared" si="6"/>
        <v>539.99999999999636</v>
      </c>
      <c r="O38" s="357"/>
      <c r="P38" s="150"/>
    </row>
    <row r="39" spans="1:17" s="137" customFormat="1" ht="15" customHeight="1">
      <c r="A39" s="93" t="s">
        <v>144</v>
      </c>
      <c r="B39" s="93" t="s">
        <v>186</v>
      </c>
      <c r="C39" s="93" t="s">
        <v>78</v>
      </c>
      <c r="D39" s="94">
        <v>40534</v>
      </c>
      <c r="E39" s="92">
        <v>1450</v>
      </c>
      <c r="F39" s="99">
        <v>5.83</v>
      </c>
      <c r="G39" s="397">
        <f t="shared" si="4"/>
        <v>8453.5</v>
      </c>
      <c r="H39" s="136"/>
      <c r="I39" s="94">
        <v>40581</v>
      </c>
      <c r="J39" s="99">
        <v>6.01</v>
      </c>
      <c r="K39" s="101">
        <f t="shared" si="5"/>
        <v>8714.5</v>
      </c>
      <c r="L39" s="364">
        <f>SUM(G39-K39)</f>
        <v>-261</v>
      </c>
      <c r="M39" s="383">
        <v>1</v>
      </c>
      <c r="N39" s="376">
        <f t="shared" si="6"/>
        <v>-261</v>
      </c>
      <c r="O39" s="136"/>
      <c r="P39" s="149"/>
    </row>
    <row r="40" spans="1:17" s="137" customFormat="1" ht="15" customHeight="1">
      <c r="A40" s="93" t="s">
        <v>145</v>
      </c>
      <c r="B40" s="93" t="s">
        <v>187</v>
      </c>
      <c r="C40" s="93" t="s">
        <v>78</v>
      </c>
      <c r="D40" s="94">
        <v>40567</v>
      </c>
      <c r="E40" s="92">
        <v>5000</v>
      </c>
      <c r="F40" s="99">
        <v>2.4620000000000002</v>
      </c>
      <c r="G40" s="397">
        <f t="shared" si="4"/>
        <v>12310.000000000002</v>
      </c>
      <c r="H40" s="136"/>
      <c r="I40" s="94">
        <v>40582</v>
      </c>
      <c r="J40" s="99">
        <v>2.6379999999999999</v>
      </c>
      <c r="K40" s="101">
        <f t="shared" si="5"/>
        <v>13190</v>
      </c>
      <c r="L40" s="364">
        <f>SUM(G40-K40)</f>
        <v>-879.99999999999818</v>
      </c>
      <c r="M40" s="383">
        <v>1</v>
      </c>
      <c r="N40" s="376">
        <f t="shared" si="6"/>
        <v>-879.99999999999818</v>
      </c>
      <c r="O40" s="136"/>
      <c r="P40" s="149"/>
    </row>
    <row r="41" spans="1:17" s="137" customFormat="1" ht="15" customHeight="1">
      <c r="A41" s="93" t="s">
        <v>146</v>
      </c>
      <c r="B41" s="93" t="s">
        <v>147</v>
      </c>
      <c r="C41" s="93" t="s">
        <v>78</v>
      </c>
      <c r="D41" s="94">
        <v>40583</v>
      </c>
      <c r="E41" s="92">
        <v>5000</v>
      </c>
      <c r="F41" s="99">
        <v>1.655</v>
      </c>
      <c r="G41" s="397">
        <f t="shared" si="4"/>
        <v>8275</v>
      </c>
      <c r="H41" s="136"/>
      <c r="I41" s="94">
        <v>40589</v>
      </c>
      <c r="J41" s="99">
        <v>1.7450000000000001</v>
      </c>
      <c r="K41" s="101">
        <f t="shared" si="5"/>
        <v>8725</v>
      </c>
      <c r="L41" s="364">
        <f>SUM(G41-K41)</f>
        <v>-450</v>
      </c>
      <c r="M41" s="383">
        <v>1</v>
      </c>
      <c r="N41" s="376">
        <f t="shared" si="6"/>
        <v>-450</v>
      </c>
      <c r="O41" s="136"/>
      <c r="P41" s="149"/>
    </row>
    <row r="42" spans="1:17" s="137" customFormat="1" ht="15" customHeight="1">
      <c r="A42" s="93" t="s">
        <v>148</v>
      </c>
      <c r="B42" s="93" t="s">
        <v>149</v>
      </c>
      <c r="C42" s="93" t="s">
        <v>78</v>
      </c>
      <c r="D42" s="94">
        <v>40590</v>
      </c>
      <c r="E42" s="92">
        <v>2500</v>
      </c>
      <c r="F42" s="99">
        <v>9.8800000000000008</v>
      </c>
      <c r="G42" s="397">
        <f t="shared" si="4"/>
        <v>24700.000000000004</v>
      </c>
      <c r="H42" s="136"/>
      <c r="I42" s="94">
        <v>40590</v>
      </c>
      <c r="J42" s="99">
        <v>9.93</v>
      </c>
      <c r="K42" s="101">
        <f t="shared" si="5"/>
        <v>24825</v>
      </c>
      <c r="L42" s="364">
        <f>SUM(G42-K42)</f>
        <v>-124.99999999999636</v>
      </c>
      <c r="M42" s="383">
        <v>1</v>
      </c>
      <c r="N42" s="376">
        <f t="shared" si="6"/>
        <v>-124.99999999999636</v>
      </c>
      <c r="O42" s="136"/>
      <c r="P42" s="149"/>
    </row>
    <row r="43" spans="1:17" s="137" customFormat="1" ht="15" customHeight="1">
      <c r="A43" s="93" t="s">
        <v>150</v>
      </c>
      <c r="B43" s="93" t="s">
        <v>151</v>
      </c>
      <c r="C43" s="93" t="s">
        <v>78</v>
      </c>
      <c r="D43" s="94">
        <v>40591</v>
      </c>
      <c r="E43" s="92">
        <v>200</v>
      </c>
      <c r="F43" s="99">
        <v>34.79</v>
      </c>
      <c r="G43" s="397">
        <f t="shared" si="4"/>
        <v>6958</v>
      </c>
      <c r="H43" s="136"/>
      <c r="I43" s="94">
        <v>40592</v>
      </c>
      <c r="J43" s="99">
        <v>33.880000000000003</v>
      </c>
      <c r="K43" s="101">
        <f t="shared" si="5"/>
        <v>6776.0000000000009</v>
      </c>
      <c r="L43" s="363">
        <f>SUM(G43-K43)</f>
        <v>181.99999999999909</v>
      </c>
      <c r="M43" s="383">
        <v>1</v>
      </c>
      <c r="N43" s="375">
        <f t="shared" si="6"/>
        <v>181.99999999999909</v>
      </c>
      <c r="O43" s="136"/>
      <c r="P43" s="149"/>
    </row>
    <row r="44" spans="1:17" s="135" customFormat="1" ht="15" customHeight="1">
      <c r="A44" s="91" t="s">
        <v>152</v>
      </c>
      <c r="B44" s="91" t="s">
        <v>153</v>
      </c>
      <c r="C44" s="91" t="s">
        <v>53</v>
      </c>
      <c r="D44" s="82">
        <v>40590</v>
      </c>
      <c r="E44" s="81">
        <v>1025</v>
      </c>
      <c r="F44" s="88">
        <v>5.04</v>
      </c>
      <c r="G44" s="396">
        <f t="shared" si="4"/>
        <v>5166</v>
      </c>
      <c r="H44" s="357"/>
      <c r="I44" s="84">
        <v>40595</v>
      </c>
      <c r="J44" s="88">
        <v>5.07</v>
      </c>
      <c r="K44" s="100">
        <f t="shared" si="5"/>
        <v>5196.75</v>
      </c>
      <c r="L44" s="363">
        <f>SUM(K44-G44)</f>
        <v>30.75</v>
      </c>
      <c r="M44" s="384">
        <v>1</v>
      </c>
      <c r="N44" s="375">
        <f t="shared" si="6"/>
        <v>30.75</v>
      </c>
      <c r="O44" s="357"/>
      <c r="P44" s="150"/>
    </row>
    <row r="45" spans="1:17" s="135" customFormat="1" ht="15" customHeight="1">
      <c r="A45" s="91" t="s">
        <v>154</v>
      </c>
      <c r="B45" s="91" t="s">
        <v>155</v>
      </c>
      <c r="C45" s="91" t="s">
        <v>53</v>
      </c>
      <c r="D45" s="82">
        <v>40590</v>
      </c>
      <c r="E45" s="81">
        <v>2000</v>
      </c>
      <c r="F45" s="88">
        <v>3.09</v>
      </c>
      <c r="G45" s="396">
        <f t="shared" si="4"/>
        <v>6180</v>
      </c>
      <c r="H45" s="357"/>
      <c r="I45" s="84">
        <v>40596</v>
      </c>
      <c r="J45" s="88">
        <v>3</v>
      </c>
      <c r="K45" s="100">
        <f t="shared" si="5"/>
        <v>6000</v>
      </c>
      <c r="L45" s="363">
        <f>SUM(K45-G45)</f>
        <v>-180</v>
      </c>
      <c r="M45" s="384">
        <v>1</v>
      </c>
      <c r="N45" s="375">
        <f t="shared" si="6"/>
        <v>-180</v>
      </c>
      <c r="O45" s="357"/>
      <c r="P45" s="150"/>
    </row>
    <row r="46" spans="1:17" s="135" customFormat="1" ht="15" customHeight="1">
      <c r="A46" s="91" t="s">
        <v>156</v>
      </c>
      <c r="B46" s="91" t="s">
        <v>157</v>
      </c>
      <c r="C46" s="91" t="s">
        <v>53</v>
      </c>
      <c r="D46" s="82">
        <v>40588</v>
      </c>
      <c r="E46" s="81">
        <v>8750</v>
      </c>
      <c r="F46" s="88">
        <v>1.24</v>
      </c>
      <c r="G46" s="396">
        <f t="shared" si="4"/>
        <v>10850</v>
      </c>
      <c r="H46" s="357"/>
      <c r="I46" s="84">
        <v>40596</v>
      </c>
      <c r="J46" s="88">
        <v>1.1499999999999999</v>
      </c>
      <c r="K46" s="100">
        <f t="shared" si="5"/>
        <v>10062.5</v>
      </c>
      <c r="L46" s="363">
        <f>SUM(K46-G46)</f>
        <v>-787.5</v>
      </c>
      <c r="M46" s="384">
        <v>1</v>
      </c>
      <c r="N46" s="375">
        <f t="shared" si="6"/>
        <v>-787.5</v>
      </c>
      <c r="O46" s="357"/>
      <c r="P46" s="150"/>
    </row>
    <row r="47" spans="1:17" s="137" customFormat="1" ht="15" customHeight="1">
      <c r="A47" s="93" t="s">
        <v>158</v>
      </c>
      <c r="B47" s="93" t="s">
        <v>188</v>
      </c>
      <c r="C47" s="93" t="s">
        <v>78</v>
      </c>
      <c r="D47" s="94">
        <v>40534</v>
      </c>
      <c r="E47" s="92">
        <v>500</v>
      </c>
      <c r="F47" s="99">
        <v>18.16</v>
      </c>
      <c r="G47" s="397">
        <f t="shared" si="4"/>
        <v>9080</v>
      </c>
      <c r="H47" s="136"/>
      <c r="I47" s="94">
        <v>40596</v>
      </c>
      <c r="J47" s="99">
        <v>17.21</v>
      </c>
      <c r="K47" s="101">
        <f t="shared" si="5"/>
        <v>8605</v>
      </c>
      <c r="L47" s="363">
        <f>SUM(G47-K47)</f>
        <v>475</v>
      </c>
      <c r="M47" s="383">
        <v>1</v>
      </c>
      <c r="N47" s="375">
        <f t="shared" si="6"/>
        <v>475</v>
      </c>
      <c r="O47" s="136"/>
      <c r="P47" s="149"/>
    </row>
    <row r="48" spans="1:17" s="135" customFormat="1" ht="15" customHeight="1">
      <c r="A48" s="85" t="s">
        <v>159</v>
      </c>
      <c r="B48" s="85" t="s">
        <v>160</v>
      </c>
      <c r="C48" s="85" t="s">
        <v>53</v>
      </c>
      <c r="D48" s="84">
        <v>40562</v>
      </c>
      <c r="E48" s="83">
        <v>864</v>
      </c>
      <c r="F48" s="89">
        <v>0.82</v>
      </c>
      <c r="G48" s="396">
        <f t="shared" si="4"/>
        <v>708.4799999999999</v>
      </c>
      <c r="H48" s="357"/>
      <c r="I48" s="84">
        <v>40596</v>
      </c>
      <c r="J48" s="89">
        <v>0.75800000000000001</v>
      </c>
      <c r="K48" s="100">
        <f t="shared" si="5"/>
        <v>654.91200000000003</v>
      </c>
      <c r="L48" s="363">
        <f t="shared" ref="L48:L66" si="7">SUM(K48-G48)</f>
        <v>-53.56799999999987</v>
      </c>
      <c r="M48" s="384">
        <v>1</v>
      </c>
      <c r="N48" s="375">
        <f t="shared" si="6"/>
        <v>-53.56799999999987</v>
      </c>
      <c r="O48" s="357"/>
      <c r="P48" s="150"/>
    </row>
    <row r="49" spans="1:16" s="135" customFormat="1" ht="15" customHeight="1">
      <c r="A49" s="91" t="s">
        <v>161</v>
      </c>
      <c r="B49" s="91" t="s">
        <v>162</v>
      </c>
      <c r="C49" s="91" t="s">
        <v>53</v>
      </c>
      <c r="D49" s="82">
        <v>40589</v>
      </c>
      <c r="E49" s="81">
        <v>1700</v>
      </c>
      <c r="F49" s="88">
        <v>3.15</v>
      </c>
      <c r="G49" s="396">
        <f t="shared" si="4"/>
        <v>5355</v>
      </c>
      <c r="H49" s="357"/>
      <c r="I49" s="84">
        <v>40596</v>
      </c>
      <c r="J49" s="88">
        <v>3.09</v>
      </c>
      <c r="K49" s="100">
        <f t="shared" si="5"/>
        <v>5253</v>
      </c>
      <c r="L49" s="363">
        <f t="shared" si="7"/>
        <v>-102</v>
      </c>
      <c r="M49" s="384">
        <v>1</v>
      </c>
      <c r="N49" s="375">
        <f t="shared" si="6"/>
        <v>-102</v>
      </c>
      <c r="O49" s="357"/>
      <c r="P49" s="150"/>
    </row>
    <row r="50" spans="1:16" s="135" customFormat="1" ht="15" customHeight="1">
      <c r="A50" s="91" t="s">
        <v>163</v>
      </c>
      <c r="B50" s="91" t="s">
        <v>164</v>
      </c>
      <c r="C50" s="91" t="s">
        <v>53</v>
      </c>
      <c r="D50" s="82">
        <v>40588</v>
      </c>
      <c r="E50" s="355">
        <v>200</v>
      </c>
      <c r="F50" s="81">
        <v>26.58</v>
      </c>
      <c r="G50" s="396">
        <f t="shared" si="4"/>
        <v>5316</v>
      </c>
      <c r="H50" s="357"/>
      <c r="I50" s="84">
        <v>40596</v>
      </c>
      <c r="J50" s="88">
        <v>26.18</v>
      </c>
      <c r="K50" s="100">
        <f t="shared" si="5"/>
        <v>5236</v>
      </c>
      <c r="L50" s="363">
        <f t="shared" si="7"/>
        <v>-80</v>
      </c>
      <c r="M50" s="384">
        <v>1</v>
      </c>
      <c r="N50" s="375">
        <f t="shared" si="6"/>
        <v>-80</v>
      </c>
      <c r="O50" s="357"/>
      <c r="P50" s="150"/>
    </row>
    <row r="51" spans="1:16" s="135" customFormat="1" ht="15" customHeight="1">
      <c r="A51" s="91" t="s">
        <v>165</v>
      </c>
      <c r="B51" s="91" t="s">
        <v>166</v>
      </c>
      <c r="C51" s="85" t="s">
        <v>53</v>
      </c>
      <c r="D51" s="82">
        <v>40595</v>
      </c>
      <c r="E51" s="81">
        <v>1800</v>
      </c>
      <c r="F51" s="88">
        <v>3</v>
      </c>
      <c r="G51" s="396">
        <f t="shared" si="4"/>
        <v>5400</v>
      </c>
      <c r="H51" s="357"/>
      <c r="I51" s="84">
        <v>40596</v>
      </c>
      <c r="J51" s="88">
        <v>2.85</v>
      </c>
      <c r="K51" s="100">
        <f t="shared" si="5"/>
        <v>5130</v>
      </c>
      <c r="L51" s="363">
        <f t="shared" si="7"/>
        <v>-270</v>
      </c>
      <c r="M51" s="384">
        <v>1</v>
      </c>
      <c r="N51" s="375">
        <f t="shared" si="6"/>
        <v>-270</v>
      </c>
      <c r="O51" s="357"/>
      <c r="P51" s="150"/>
    </row>
    <row r="52" spans="1:16" s="135" customFormat="1" ht="15" customHeight="1">
      <c r="A52" s="91" t="s">
        <v>167</v>
      </c>
      <c r="B52" s="91" t="s">
        <v>168</v>
      </c>
      <c r="C52" s="91" t="s">
        <v>53</v>
      </c>
      <c r="D52" s="82">
        <v>40583</v>
      </c>
      <c r="E52" s="81">
        <v>1103</v>
      </c>
      <c r="F52" s="88">
        <v>24.79</v>
      </c>
      <c r="G52" s="396">
        <f t="shared" si="4"/>
        <v>27343.37</v>
      </c>
      <c r="H52" s="357"/>
      <c r="I52" s="84">
        <v>40597</v>
      </c>
      <c r="J52" s="88">
        <v>24.21</v>
      </c>
      <c r="K52" s="100">
        <f t="shared" si="5"/>
        <v>26703.63</v>
      </c>
      <c r="L52" s="363">
        <f t="shared" si="7"/>
        <v>-639.73999999999796</v>
      </c>
      <c r="M52" s="384">
        <v>1</v>
      </c>
      <c r="N52" s="375">
        <f t="shared" si="6"/>
        <v>-639.73999999999796</v>
      </c>
      <c r="O52" s="357"/>
      <c r="P52" s="150"/>
    </row>
    <row r="53" spans="1:16" s="135" customFormat="1" ht="15" customHeight="1">
      <c r="A53" s="91" t="s">
        <v>169</v>
      </c>
      <c r="B53" s="91" t="s">
        <v>170</v>
      </c>
      <c r="C53" s="91" t="s">
        <v>53</v>
      </c>
      <c r="D53" s="82">
        <v>40568</v>
      </c>
      <c r="E53" s="81">
        <v>954</v>
      </c>
      <c r="F53" s="88">
        <v>9.41</v>
      </c>
      <c r="G53" s="396">
        <f t="shared" si="4"/>
        <v>8977.14</v>
      </c>
      <c r="H53" s="357"/>
      <c r="I53" s="84">
        <v>40597</v>
      </c>
      <c r="J53" s="88">
        <v>8.6820000000000004</v>
      </c>
      <c r="K53" s="100">
        <f t="shared" si="5"/>
        <v>8282.6280000000006</v>
      </c>
      <c r="L53" s="363">
        <f t="shared" si="7"/>
        <v>-694.51199999999881</v>
      </c>
      <c r="M53" s="384">
        <v>1</v>
      </c>
      <c r="N53" s="375">
        <f t="shared" si="6"/>
        <v>-694.51199999999881</v>
      </c>
      <c r="O53" s="357"/>
      <c r="P53" s="150"/>
    </row>
    <row r="54" spans="1:16" s="135" customFormat="1" ht="15" customHeight="1">
      <c r="A54" s="91" t="s">
        <v>141</v>
      </c>
      <c r="B54" s="91" t="s">
        <v>171</v>
      </c>
      <c r="C54" s="91" t="s">
        <v>53</v>
      </c>
      <c r="D54" s="82">
        <v>40589</v>
      </c>
      <c r="E54" s="81">
        <v>2650</v>
      </c>
      <c r="F54" s="88">
        <v>1.9948999999999999</v>
      </c>
      <c r="G54" s="396">
        <f t="shared" si="4"/>
        <v>5286.4849999999997</v>
      </c>
      <c r="H54" s="357"/>
      <c r="I54" s="84">
        <v>40597</v>
      </c>
      <c r="J54" s="88">
        <v>1.845</v>
      </c>
      <c r="K54" s="100">
        <f t="shared" si="5"/>
        <v>4889.25</v>
      </c>
      <c r="L54" s="363">
        <f t="shared" si="7"/>
        <v>-397.23499999999967</v>
      </c>
      <c r="M54" s="384">
        <v>1</v>
      </c>
      <c r="N54" s="375">
        <f t="shared" si="6"/>
        <v>-397.23499999999967</v>
      </c>
      <c r="O54" s="357"/>
      <c r="P54" s="150"/>
    </row>
    <row r="55" spans="1:16" s="9" customFormat="1" ht="15" customHeight="1">
      <c r="A55" s="91" t="s">
        <v>172</v>
      </c>
      <c r="B55" s="91" t="s">
        <v>173</v>
      </c>
      <c r="C55" s="91" t="s">
        <v>53</v>
      </c>
      <c r="D55" s="82">
        <v>40595</v>
      </c>
      <c r="E55" s="81">
        <v>8000</v>
      </c>
      <c r="F55" s="88">
        <v>0.68</v>
      </c>
      <c r="G55" s="396">
        <f t="shared" si="4"/>
        <v>5440</v>
      </c>
      <c r="H55" s="210"/>
      <c r="I55" s="84">
        <v>40597</v>
      </c>
      <c r="J55" s="88">
        <v>0.62</v>
      </c>
      <c r="K55" s="100">
        <f t="shared" ref="K55:K68" si="8">SUM(E55*J55)</f>
        <v>4960</v>
      </c>
      <c r="L55" s="363">
        <f t="shared" si="7"/>
        <v>-480</v>
      </c>
      <c r="M55" s="384">
        <v>1</v>
      </c>
      <c r="N55" s="375">
        <f t="shared" si="6"/>
        <v>-480</v>
      </c>
      <c r="P55" s="150"/>
    </row>
    <row r="56" spans="1:16" s="9" customFormat="1" ht="15" customHeight="1">
      <c r="A56" s="91" t="s">
        <v>174</v>
      </c>
      <c r="B56" s="91" t="s">
        <v>175</v>
      </c>
      <c r="C56" s="91" t="s">
        <v>53</v>
      </c>
      <c r="D56" s="82">
        <v>40590</v>
      </c>
      <c r="E56" s="81">
        <v>6000</v>
      </c>
      <c r="F56" s="88">
        <v>0.89</v>
      </c>
      <c r="G56" s="396">
        <f t="shared" si="4"/>
        <v>5340</v>
      </c>
      <c r="H56" s="423"/>
      <c r="I56" s="84">
        <v>40597</v>
      </c>
      <c r="J56" s="88">
        <v>0.86</v>
      </c>
      <c r="K56" s="100">
        <f t="shared" si="8"/>
        <v>5160</v>
      </c>
      <c r="L56" s="363">
        <f t="shared" si="7"/>
        <v>-180</v>
      </c>
      <c r="M56" s="384">
        <v>1</v>
      </c>
      <c r="N56" s="375">
        <f t="shared" si="6"/>
        <v>-180</v>
      </c>
      <c r="P56" s="150"/>
    </row>
    <row r="57" spans="1:16" s="9" customFormat="1" ht="15" customHeight="1">
      <c r="A57" s="91" t="s">
        <v>176</v>
      </c>
      <c r="B57" s="91" t="s">
        <v>177</v>
      </c>
      <c r="C57" s="91" t="s">
        <v>53</v>
      </c>
      <c r="D57" s="82">
        <v>40588</v>
      </c>
      <c r="E57" s="81">
        <v>750</v>
      </c>
      <c r="F57" s="88">
        <v>6.76</v>
      </c>
      <c r="G57" s="396">
        <f t="shared" si="4"/>
        <v>5070</v>
      </c>
      <c r="H57" s="423"/>
      <c r="I57" s="84">
        <v>40611</v>
      </c>
      <c r="J57" s="88">
        <v>6.14</v>
      </c>
      <c r="K57" s="100">
        <f t="shared" si="8"/>
        <v>4605</v>
      </c>
      <c r="L57" s="363">
        <f t="shared" si="7"/>
        <v>-465</v>
      </c>
      <c r="M57" s="384">
        <v>1</v>
      </c>
      <c r="N57" s="375">
        <f t="shared" si="6"/>
        <v>-465</v>
      </c>
      <c r="P57" s="150"/>
    </row>
    <row r="58" spans="1:16" s="9" customFormat="1" ht="15" customHeight="1">
      <c r="A58" s="91" t="s">
        <v>178</v>
      </c>
      <c r="B58" s="91" t="s">
        <v>179</v>
      </c>
      <c r="C58" s="91" t="s">
        <v>53</v>
      </c>
      <c r="D58" s="82">
        <v>40588</v>
      </c>
      <c r="E58" s="81">
        <v>2383</v>
      </c>
      <c r="F58" s="88">
        <v>5.34</v>
      </c>
      <c r="G58" s="396">
        <f t="shared" si="4"/>
        <v>12725.22</v>
      </c>
      <c r="H58" s="423"/>
      <c r="I58" s="84">
        <v>40612</v>
      </c>
      <c r="J58" s="88">
        <v>5.149</v>
      </c>
      <c r="K58" s="100">
        <f t="shared" si="8"/>
        <v>12270.067000000001</v>
      </c>
      <c r="L58" s="363">
        <f t="shared" si="7"/>
        <v>-455.15299999999843</v>
      </c>
      <c r="M58" s="384">
        <v>1</v>
      </c>
      <c r="N58" s="375">
        <f t="shared" si="6"/>
        <v>-455.15299999999843</v>
      </c>
      <c r="P58" s="150"/>
    </row>
    <row r="59" spans="1:16" s="9" customFormat="1" ht="15" customHeight="1">
      <c r="A59" s="91" t="s">
        <v>189</v>
      </c>
      <c r="B59" s="91" t="s">
        <v>190</v>
      </c>
      <c r="C59" s="91" t="s">
        <v>53</v>
      </c>
      <c r="D59" s="82">
        <v>40595</v>
      </c>
      <c r="E59" s="81">
        <v>790</v>
      </c>
      <c r="F59" s="88">
        <v>6.95</v>
      </c>
      <c r="G59" s="396">
        <f t="shared" si="4"/>
        <v>5490.5</v>
      </c>
      <c r="H59" s="114"/>
      <c r="I59" s="82">
        <v>40612</v>
      </c>
      <c r="J59" s="89">
        <v>6.33</v>
      </c>
      <c r="K59" s="100">
        <f t="shared" si="8"/>
        <v>5000.7</v>
      </c>
      <c r="L59" s="363">
        <f t="shared" si="7"/>
        <v>-489.80000000000018</v>
      </c>
      <c r="M59" s="384">
        <v>1</v>
      </c>
      <c r="N59" s="375">
        <f t="shared" si="6"/>
        <v>-489.80000000000018</v>
      </c>
      <c r="P59" s="150"/>
    </row>
    <row r="60" spans="1:16" s="9" customFormat="1" ht="15" customHeight="1">
      <c r="A60" s="91" t="s">
        <v>191</v>
      </c>
      <c r="B60" s="91" t="s">
        <v>192</v>
      </c>
      <c r="C60" s="91" t="s">
        <v>53</v>
      </c>
      <c r="D60" s="82">
        <v>40603</v>
      </c>
      <c r="E60" s="81">
        <v>350</v>
      </c>
      <c r="F60" s="88">
        <v>15.61</v>
      </c>
      <c r="G60" s="396">
        <f t="shared" si="4"/>
        <v>5463.5</v>
      </c>
      <c r="H60" s="114"/>
      <c r="I60" s="82">
        <v>40613</v>
      </c>
      <c r="J60" s="89">
        <v>14.37</v>
      </c>
      <c r="K60" s="100">
        <f t="shared" si="8"/>
        <v>5029.5</v>
      </c>
      <c r="L60" s="363">
        <f t="shared" si="7"/>
        <v>-434</v>
      </c>
      <c r="M60" s="384">
        <v>1</v>
      </c>
      <c r="N60" s="375">
        <f t="shared" si="6"/>
        <v>-434</v>
      </c>
      <c r="P60" s="145"/>
    </row>
    <row r="61" spans="1:16" s="9" customFormat="1" ht="15" customHeight="1">
      <c r="A61" s="91" t="s">
        <v>193</v>
      </c>
      <c r="B61" s="91" t="s">
        <v>194</v>
      </c>
      <c r="C61" s="91" t="s">
        <v>53</v>
      </c>
      <c r="D61" s="82">
        <v>40595</v>
      </c>
      <c r="E61" s="81">
        <v>340</v>
      </c>
      <c r="F61" s="88">
        <v>15.79</v>
      </c>
      <c r="G61" s="396">
        <f t="shared" si="4"/>
        <v>5368.5999999999995</v>
      </c>
      <c r="H61" s="114"/>
      <c r="I61" s="82">
        <v>40613</v>
      </c>
      <c r="J61" s="89">
        <v>15.19</v>
      </c>
      <c r="K61" s="100">
        <f t="shared" si="8"/>
        <v>5164.5999999999995</v>
      </c>
      <c r="L61" s="363">
        <f t="shared" si="7"/>
        <v>-204</v>
      </c>
      <c r="M61" s="384">
        <v>1</v>
      </c>
      <c r="N61" s="375">
        <f t="shared" si="6"/>
        <v>-204</v>
      </c>
      <c r="P61" s="145"/>
    </row>
    <row r="62" spans="1:16" s="9" customFormat="1" ht="15" customHeight="1">
      <c r="A62" s="91" t="s">
        <v>195</v>
      </c>
      <c r="B62" s="91" t="s">
        <v>196</v>
      </c>
      <c r="C62" s="91" t="s">
        <v>53</v>
      </c>
      <c r="D62" s="82">
        <v>40609</v>
      </c>
      <c r="E62" s="81">
        <v>238</v>
      </c>
      <c r="F62" s="88">
        <v>31.61</v>
      </c>
      <c r="G62" s="396">
        <f t="shared" si="4"/>
        <v>7523.18</v>
      </c>
      <c r="H62" s="114"/>
      <c r="I62" s="82">
        <v>40613</v>
      </c>
      <c r="J62" s="89">
        <v>30.06</v>
      </c>
      <c r="K62" s="100">
        <f t="shared" si="8"/>
        <v>7154.28</v>
      </c>
      <c r="L62" s="363">
        <f t="shared" si="7"/>
        <v>-368.90000000000055</v>
      </c>
      <c r="M62" s="384">
        <v>1</v>
      </c>
      <c r="N62" s="375">
        <f t="shared" si="6"/>
        <v>-368.90000000000055</v>
      </c>
      <c r="P62" s="145"/>
    </row>
    <row r="63" spans="1:16" s="9" customFormat="1" ht="15" customHeight="1">
      <c r="A63" s="91" t="s">
        <v>197</v>
      </c>
      <c r="B63" s="91" t="s">
        <v>270</v>
      </c>
      <c r="C63" s="91" t="s">
        <v>53</v>
      </c>
      <c r="D63" s="82">
        <v>40567</v>
      </c>
      <c r="E63" s="81">
        <v>11700</v>
      </c>
      <c r="F63" s="88">
        <v>0.57999999999999996</v>
      </c>
      <c r="G63" s="396">
        <f t="shared" si="4"/>
        <v>6785.9999999999991</v>
      </c>
      <c r="H63" s="114"/>
      <c r="I63" s="82">
        <v>40616</v>
      </c>
      <c r="J63" s="89">
        <v>0.54930000000000001</v>
      </c>
      <c r="K63" s="100">
        <f t="shared" si="8"/>
        <v>6426.81</v>
      </c>
      <c r="L63" s="363">
        <f t="shared" si="7"/>
        <v>-359.18999999999869</v>
      </c>
      <c r="M63" s="384">
        <v>1</v>
      </c>
      <c r="N63" s="375">
        <f t="shared" si="6"/>
        <v>-359.18999999999869</v>
      </c>
      <c r="P63" s="145"/>
    </row>
    <row r="64" spans="1:16" s="9" customFormat="1" ht="15" customHeight="1">
      <c r="A64" s="91" t="s">
        <v>198</v>
      </c>
      <c r="B64" s="91" t="s">
        <v>155</v>
      </c>
      <c r="C64" s="91" t="s">
        <v>53</v>
      </c>
      <c r="D64" s="82">
        <v>40608</v>
      </c>
      <c r="E64" s="81">
        <v>2445</v>
      </c>
      <c r="F64" s="88">
        <v>3.15</v>
      </c>
      <c r="G64" s="396">
        <f t="shared" si="4"/>
        <v>7701.75</v>
      </c>
      <c r="H64" s="114"/>
      <c r="I64" s="82">
        <v>40616</v>
      </c>
      <c r="J64" s="89">
        <v>3.04</v>
      </c>
      <c r="K64" s="100">
        <f t="shared" si="8"/>
        <v>7432.8</v>
      </c>
      <c r="L64" s="363">
        <f t="shared" si="7"/>
        <v>-268.94999999999982</v>
      </c>
      <c r="M64" s="384">
        <v>1</v>
      </c>
      <c r="N64" s="375">
        <f t="shared" si="6"/>
        <v>-268.94999999999982</v>
      </c>
      <c r="P64" s="145"/>
    </row>
    <row r="65" spans="1:16" s="9" customFormat="1" ht="15" customHeight="1">
      <c r="A65" s="91" t="s">
        <v>199</v>
      </c>
      <c r="B65" s="91" t="s">
        <v>200</v>
      </c>
      <c r="C65" s="91" t="s">
        <v>53</v>
      </c>
      <c r="D65" s="82">
        <v>40581</v>
      </c>
      <c r="E65" s="81">
        <v>5000</v>
      </c>
      <c r="F65" s="88">
        <v>1.595</v>
      </c>
      <c r="G65" s="396">
        <f t="shared" si="4"/>
        <v>7975</v>
      </c>
      <c r="H65" s="114"/>
      <c r="I65" s="82">
        <v>40618</v>
      </c>
      <c r="J65" s="89">
        <v>1.704</v>
      </c>
      <c r="K65" s="100">
        <f t="shared" si="8"/>
        <v>8520</v>
      </c>
      <c r="L65" s="363">
        <f t="shared" si="7"/>
        <v>545</v>
      </c>
      <c r="M65" s="384">
        <v>1</v>
      </c>
      <c r="N65" s="375">
        <f t="shared" si="6"/>
        <v>545</v>
      </c>
      <c r="P65" s="145"/>
    </row>
    <row r="66" spans="1:16" s="9" customFormat="1" ht="15" customHeight="1">
      <c r="A66" s="91" t="s">
        <v>201</v>
      </c>
      <c r="B66" s="91" t="s">
        <v>202</v>
      </c>
      <c r="C66" s="91" t="s">
        <v>53</v>
      </c>
      <c r="D66" s="82">
        <v>40604</v>
      </c>
      <c r="E66" s="81">
        <v>5160</v>
      </c>
      <c r="F66" s="88">
        <v>1.0649999999999999</v>
      </c>
      <c r="G66" s="396">
        <f t="shared" si="4"/>
        <v>5495.4</v>
      </c>
      <c r="H66" s="114"/>
      <c r="I66" s="82">
        <v>40618</v>
      </c>
      <c r="J66" s="89">
        <v>1.02</v>
      </c>
      <c r="K66" s="100">
        <f t="shared" si="8"/>
        <v>5263.2</v>
      </c>
      <c r="L66" s="363">
        <f t="shared" si="7"/>
        <v>-232.19999999999982</v>
      </c>
      <c r="M66" s="384">
        <v>1</v>
      </c>
      <c r="N66" s="375">
        <f t="shared" si="6"/>
        <v>-232.19999999999982</v>
      </c>
      <c r="P66" s="145"/>
    </row>
    <row r="67" spans="1:16" s="20" customFormat="1" ht="15" customHeight="1">
      <c r="A67" s="93" t="s">
        <v>137</v>
      </c>
      <c r="B67" s="93" t="s">
        <v>203</v>
      </c>
      <c r="C67" s="93" t="s">
        <v>78</v>
      </c>
      <c r="D67" s="94">
        <v>40617</v>
      </c>
      <c r="E67" s="92">
        <v>2750</v>
      </c>
      <c r="F67" s="99">
        <v>2</v>
      </c>
      <c r="G67" s="397">
        <f t="shared" si="4"/>
        <v>5500</v>
      </c>
      <c r="H67" s="112"/>
      <c r="I67" s="94">
        <v>40618</v>
      </c>
      <c r="J67" s="99">
        <v>2.1</v>
      </c>
      <c r="K67" s="101">
        <f>SUM(E67*J67)</f>
        <v>5775</v>
      </c>
      <c r="L67" s="364">
        <f>SUM(G67-K67)</f>
        <v>-275</v>
      </c>
      <c r="M67" s="383">
        <v>1</v>
      </c>
      <c r="N67" s="376">
        <f t="shared" si="6"/>
        <v>-275</v>
      </c>
      <c r="P67" s="146"/>
    </row>
    <row r="68" spans="1:16" s="9" customFormat="1" ht="15" customHeight="1">
      <c r="A68" s="91" t="s">
        <v>204</v>
      </c>
      <c r="B68" s="91" t="s">
        <v>205</v>
      </c>
      <c r="C68" s="91" t="s">
        <v>53</v>
      </c>
      <c r="D68" s="82">
        <v>40608</v>
      </c>
      <c r="E68" s="81">
        <v>2500</v>
      </c>
      <c r="F68" s="88">
        <v>0.72499999999999998</v>
      </c>
      <c r="G68" s="396">
        <f t="shared" si="4"/>
        <v>1812.5</v>
      </c>
      <c r="H68" s="114"/>
      <c r="I68" s="82">
        <v>40624</v>
      </c>
      <c r="J68" s="89">
        <v>0.57999999999999996</v>
      </c>
      <c r="K68" s="100">
        <f t="shared" si="8"/>
        <v>1450</v>
      </c>
      <c r="L68" s="363">
        <f>SUM(K68-G68)</f>
        <v>-362.5</v>
      </c>
      <c r="M68" s="384">
        <v>1</v>
      </c>
      <c r="N68" s="375">
        <f t="shared" si="6"/>
        <v>-362.5</v>
      </c>
      <c r="P68" s="145"/>
    </row>
    <row r="69" spans="1:16" s="20" customFormat="1" ht="15" customHeight="1">
      <c r="A69" s="93" t="s">
        <v>206</v>
      </c>
      <c r="B69" s="93" t="s">
        <v>207</v>
      </c>
      <c r="C69" s="93" t="s">
        <v>78</v>
      </c>
      <c r="D69" s="94">
        <v>40603</v>
      </c>
      <c r="E69" s="92">
        <v>4505</v>
      </c>
      <c r="F69" s="99">
        <v>1.2</v>
      </c>
      <c r="G69" s="397">
        <f t="shared" si="4"/>
        <v>5406</v>
      </c>
      <c r="H69" s="112"/>
      <c r="I69" s="94">
        <v>40624</v>
      </c>
      <c r="J69" s="99">
        <v>1.2110000000000001</v>
      </c>
      <c r="K69" s="101">
        <f t="shared" ref="K69:K76" si="9">SUM(E69*J69)</f>
        <v>5455.5550000000003</v>
      </c>
      <c r="L69" s="364">
        <f t="shared" ref="L69:L76" si="10">SUM(G69-K69)</f>
        <v>-49.555000000000291</v>
      </c>
      <c r="M69" s="383">
        <v>1</v>
      </c>
      <c r="N69" s="376">
        <f t="shared" si="6"/>
        <v>-49.555000000000291</v>
      </c>
      <c r="P69" s="146"/>
    </row>
    <row r="70" spans="1:16" s="20" customFormat="1" ht="15" customHeight="1">
      <c r="A70" s="93" t="s">
        <v>208</v>
      </c>
      <c r="B70" s="93" t="s">
        <v>209</v>
      </c>
      <c r="C70" s="93" t="s">
        <v>78</v>
      </c>
      <c r="D70" s="94">
        <v>40617</v>
      </c>
      <c r="E70" s="92">
        <v>1675</v>
      </c>
      <c r="F70" s="99">
        <v>4.4450000000000003</v>
      </c>
      <c r="G70" s="397">
        <f t="shared" si="4"/>
        <v>7445.3750000000009</v>
      </c>
      <c r="H70" s="112"/>
      <c r="I70" s="94">
        <v>40626</v>
      </c>
      <c r="J70" s="99">
        <v>4.63</v>
      </c>
      <c r="K70" s="101">
        <f t="shared" si="9"/>
        <v>7755.25</v>
      </c>
      <c r="L70" s="364">
        <f t="shared" si="10"/>
        <v>-309.87499999999909</v>
      </c>
      <c r="M70" s="383">
        <v>1</v>
      </c>
      <c r="N70" s="376">
        <f t="shared" si="6"/>
        <v>-309.87499999999909</v>
      </c>
      <c r="P70" s="146"/>
    </row>
    <row r="71" spans="1:16" s="20" customFormat="1" ht="15" customHeight="1">
      <c r="A71" s="93" t="s">
        <v>210</v>
      </c>
      <c r="B71" s="93" t="s">
        <v>211</v>
      </c>
      <c r="C71" s="93" t="s">
        <v>78</v>
      </c>
      <c r="D71" s="94">
        <v>40613</v>
      </c>
      <c r="E71" s="92">
        <v>5620</v>
      </c>
      <c r="F71" s="99">
        <v>1.3046</v>
      </c>
      <c r="G71" s="397">
        <f>SUM(E71*F71)</f>
        <v>7331.8519999999999</v>
      </c>
      <c r="H71" s="112"/>
      <c r="I71" s="94">
        <v>40626</v>
      </c>
      <c r="J71" s="99">
        <v>1.415</v>
      </c>
      <c r="K71" s="101">
        <f t="shared" si="9"/>
        <v>7952.3</v>
      </c>
      <c r="L71" s="364">
        <f t="shared" si="10"/>
        <v>-620.44800000000032</v>
      </c>
      <c r="M71" s="383">
        <v>1</v>
      </c>
      <c r="N71" s="376">
        <f t="shared" si="6"/>
        <v>-620.44800000000032</v>
      </c>
      <c r="P71" s="146"/>
    </row>
    <row r="72" spans="1:16" s="20" customFormat="1" ht="15" customHeight="1">
      <c r="A72" s="93" t="s">
        <v>212</v>
      </c>
      <c r="B72" s="93" t="s">
        <v>213</v>
      </c>
      <c r="C72" s="93" t="s">
        <v>78</v>
      </c>
      <c r="D72" s="94">
        <v>40595</v>
      </c>
      <c r="E72" s="92">
        <v>1850</v>
      </c>
      <c r="F72" s="99">
        <v>2.93</v>
      </c>
      <c r="G72" s="397">
        <f>SUM(E72*F72)</f>
        <v>5420.5</v>
      </c>
      <c r="H72" s="112"/>
      <c r="I72" s="94">
        <v>40631</v>
      </c>
      <c r="J72" s="99">
        <v>3.0630000000000002</v>
      </c>
      <c r="K72" s="101">
        <f t="shared" si="9"/>
        <v>5666.55</v>
      </c>
      <c r="L72" s="364">
        <f t="shared" si="10"/>
        <v>-246.05000000000018</v>
      </c>
      <c r="M72" s="383">
        <v>1</v>
      </c>
      <c r="N72" s="376">
        <f t="shared" si="6"/>
        <v>-246.05000000000018</v>
      </c>
      <c r="P72" s="146"/>
    </row>
    <row r="73" spans="1:16" s="20" customFormat="1" ht="15" customHeight="1">
      <c r="A73" s="93" t="s">
        <v>214</v>
      </c>
      <c r="B73" s="93" t="s">
        <v>215</v>
      </c>
      <c r="C73" s="93" t="s">
        <v>78</v>
      </c>
      <c r="D73" s="94">
        <v>40610</v>
      </c>
      <c r="E73" s="92">
        <v>5980</v>
      </c>
      <c r="F73" s="99">
        <v>1.2549999999999999</v>
      </c>
      <c r="G73" s="397">
        <f t="shared" ref="G73:G104" si="11">SUM(E73*F73)</f>
        <v>7504.9</v>
      </c>
      <c r="H73" s="112"/>
      <c r="I73" s="94">
        <v>40631</v>
      </c>
      <c r="J73" s="99">
        <v>1.2629999999999999</v>
      </c>
      <c r="K73" s="101">
        <f t="shared" si="9"/>
        <v>7552.74</v>
      </c>
      <c r="L73" s="364">
        <f t="shared" si="10"/>
        <v>-47.840000000000146</v>
      </c>
      <c r="M73" s="383">
        <v>1</v>
      </c>
      <c r="N73" s="376">
        <f t="shared" si="6"/>
        <v>-47.840000000000146</v>
      </c>
      <c r="P73" s="146"/>
    </row>
    <row r="74" spans="1:16" s="20" customFormat="1" ht="15" customHeight="1">
      <c r="A74" s="93" t="s">
        <v>216</v>
      </c>
      <c r="B74" s="93" t="s">
        <v>149</v>
      </c>
      <c r="C74" s="93" t="s">
        <v>78</v>
      </c>
      <c r="D74" s="94">
        <v>40616</v>
      </c>
      <c r="E74" s="92">
        <v>792</v>
      </c>
      <c r="F74" s="99">
        <v>9.3670000000000009</v>
      </c>
      <c r="G74" s="397">
        <f t="shared" si="11"/>
        <v>7418.6640000000007</v>
      </c>
      <c r="H74" s="112"/>
      <c r="I74" s="94">
        <v>40631</v>
      </c>
      <c r="J74" s="99">
        <v>9.8800000000000008</v>
      </c>
      <c r="K74" s="101">
        <f t="shared" si="9"/>
        <v>7824.9600000000009</v>
      </c>
      <c r="L74" s="364">
        <f t="shared" si="10"/>
        <v>-406.29600000000028</v>
      </c>
      <c r="M74" s="383">
        <v>1</v>
      </c>
      <c r="N74" s="376">
        <f t="shared" si="6"/>
        <v>-406.29600000000028</v>
      </c>
      <c r="P74" s="146"/>
    </row>
    <row r="75" spans="1:16" s="20" customFormat="1" ht="15" customHeight="1">
      <c r="A75" s="93" t="s">
        <v>217</v>
      </c>
      <c r="B75" s="93" t="s">
        <v>218</v>
      </c>
      <c r="C75" s="93" t="s">
        <v>78</v>
      </c>
      <c r="D75" s="94">
        <v>40617</v>
      </c>
      <c r="E75" s="92">
        <v>1220</v>
      </c>
      <c r="F75" s="99">
        <v>6.1109999999999998</v>
      </c>
      <c r="G75" s="397">
        <f t="shared" si="11"/>
        <v>7455.42</v>
      </c>
      <c r="H75" s="112"/>
      <c r="I75" s="94">
        <v>40631</v>
      </c>
      <c r="J75" s="99">
        <v>6.62</v>
      </c>
      <c r="K75" s="101">
        <f t="shared" si="9"/>
        <v>8076.4000000000005</v>
      </c>
      <c r="L75" s="364">
        <f t="shared" si="10"/>
        <v>-620.98000000000047</v>
      </c>
      <c r="M75" s="383">
        <v>1</v>
      </c>
      <c r="N75" s="376">
        <f t="shared" si="6"/>
        <v>-620.98000000000047</v>
      </c>
      <c r="P75" s="146"/>
    </row>
    <row r="76" spans="1:16" s="20" customFormat="1" ht="15" customHeight="1">
      <c r="A76" s="93" t="s">
        <v>219</v>
      </c>
      <c r="B76" s="93" t="s">
        <v>219</v>
      </c>
      <c r="C76" s="93" t="s">
        <v>78</v>
      </c>
      <c r="D76" s="94">
        <v>40617</v>
      </c>
      <c r="E76" s="92">
        <v>1700</v>
      </c>
      <c r="F76" s="99">
        <v>3.22</v>
      </c>
      <c r="G76" s="397">
        <f t="shared" si="11"/>
        <v>5474</v>
      </c>
      <c r="H76" s="112"/>
      <c r="I76" s="94">
        <v>40637</v>
      </c>
      <c r="J76" s="99">
        <v>3.38</v>
      </c>
      <c r="K76" s="101">
        <f t="shared" si="9"/>
        <v>5746</v>
      </c>
      <c r="L76" s="364">
        <f t="shared" si="10"/>
        <v>-272</v>
      </c>
      <c r="M76" s="383">
        <v>1</v>
      </c>
      <c r="N76" s="376">
        <f t="shared" si="6"/>
        <v>-272</v>
      </c>
      <c r="P76" s="146"/>
    </row>
    <row r="77" spans="1:16" s="9" customFormat="1" ht="15" customHeight="1">
      <c r="A77" s="91" t="s">
        <v>154</v>
      </c>
      <c r="B77" s="91" t="s">
        <v>155</v>
      </c>
      <c r="C77" s="91" t="s">
        <v>53</v>
      </c>
      <c r="D77" s="82">
        <v>40637</v>
      </c>
      <c r="E77" s="81">
        <v>1775</v>
      </c>
      <c r="F77" s="88">
        <v>3.12</v>
      </c>
      <c r="G77" s="396">
        <f t="shared" si="11"/>
        <v>5538</v>
      </c>
      <c r="H77" s="114"/>
      <c r="I77" s="82">
        <v>40646</v>
      </c>
      <c r="J77" s="89">
        <v>2.96</v>
      </c>
      <c r="K77" s="100">
        <f>SUM(E77*J77)</f>
        <v>5254</v>
      </c>
      <c r="L77" s="363">
        <f>SUM(K77-G77)</f>
        <v>-284</v>
      </c>
      <c r="M77" s="384">
        <v>1</v>
      </c>
      <c r="N77" s="375">
        <f t="shared" si="6"/>
        <v>-284</v>
      </c>
      <c r="P77" s="145"/>
    </row>
    <row r="78" spans="1:16" s="9" customFormat="1" ht="15" customHeight="1">
      <c r="A78" s="91" t="s">
        <v>220</v>
      </c>
      <c r="B78" s="91" t="s">
        <v>221</v>
      </c>
      <c r="C78" s="91" t="s">
        <v>53</v>
      </c>
      <c r="D78" s="82">
        <v>40632</v>
      </c>
      <c r="E78" s="81">
        <v>1428</v>
      </c>
      <c r="F78" s="88">
        <v>4.2</v>
      </c>
      <c r="G78" s="396">
        <f t="shared" si="11"/>
        <v>5997.6</v>
      </c>
      <c r="H78" s="114"/>
      <c r="I78" s="82">
        <v>40646</v>
      </c>
      <c r="J78" s="89">
        <v>4.09</v>
      </c>
      <c r="K78" s="100">
        <f>SUM(E78*J78)</f>
        <v>5840.5199999999995</v>
      </c>
      <c r="L78" s="363">
        <f>SUM(K78-G78)</f>
        <v>-157.08000000000084</v>
      </c>
      <c r="M78" s="384">
        <v>1</v>
      </c>
      <c r="N78" s="375">
        <f t="shared" si="6"/>
        <v>-157.08000000000084</v>
      </c>
      <c r="P78" s="145"/>
    </row>
    <row r="79" spans="1:16" s="20" customFormat="1" ht="15" customHeight="1">
      <c r="A79" s="93" t="s">
        <v>12</v>
      </c>
      <c r="B79" s="93" t="s">
        <v>13</v>
      </c>
      <c r="C79" s="93" t="s">
        <v>78</v>
      </c>
      <c r="D79" s="94">
        <v>40602</v>
      </c>
      <c r="E79" s="92">
        <v>5250</v>
      </c>
      <c r="F79" s="99">
        <v>1.05</v>
      </c>
      <c r="G79" s="397">
        <f t="shared" si="11"/>
        <v>5512.5</v>
      </c>
      <c r="H79" s="112"/>
      <c r="I79" s="94">
        <v>40646</v>
      </c>
      <c r="J79" s="99">
        <v>1.1200000000000001</v>
      </c>
      <c r="K79" s="101">
        <f>SUM(E79*J79)</f>
        <v>5880.0000000000009</v>
      </c>
      <c r="L79" s="364">
        <f>SUM(G79-K79)</f>
        <v>-367.50000000000091</v>
      </c>
      <c r="M79" s="383">
        <v>1</v>
      </c>
      <c r="N79" s="376">
        <f t="shared" si="6"/>
        <v>-367.50000000000091</v>
      </c>
      <c r="P79" s="146"/>
    </row>
    <row r="80" spans="1:16" s="9" customFormat="1" ht="15" customHeight="1">
      <c r="A80" s="91" t="s">
        <v>222</v>
      </c>
      <c r="B80" s="91" t="s">
        <v>223</v>
      </c>
      <c r="C80" s="91" t="s">
        <v>53</v>
      </c>
      <c r="D80" s="82">
        <v>40634</v>
      </c>
      <c r="E80" s="81">
        <v>587</v>
      </c>
      <c r="F80" s="88">
        <v>9.4600000000000009</v>
      </c>
      <c r="G80" s="396">
        <f t="shared" si="11"/>
        <v>5553.02</v>
      </c>
      <c r="H80" s="114"/>
      <c r="I80" s="82">
        <v>40646</v>
      </c>
      <c r="J80" s="89">
        <v>9.14</v>
      </c>
      <c r="K80" s="100">
        <f t="shared" ref="K80:K85" si="12">SUM(E80*J80)</f>
        <v>5365.18</v>
      </c>
      <c r="L80" s="363">
        <f t="shared" ref="L80:L86" si="13">SUM(K80-G80)</f>
        <v>-187.84000000000015</v>
      </c>
      <c r="M80" s="384">
        <v>1</v>
      </c>
      <c r="N80" s="375">
        <f t="shared" si="6"/>
        <v>-187.84000000000015</v>
      </c>
      <c r="P80" s="145"/>
    </row>
    <row r="81" spans="1:16" s="9" customFormat="1" ht="15" customHeight="1">
      <c r="A81" s="91" t="s">
        <v>224</v>
      </c>
      <c r="B81" s="91" t="s">
        <v>225</v>
      </c>
      <c r="C81" s="91" t="s">
        <v>53</v>
      </c>
      <c r="D81" s="82">
        <v>40639</v>
      </c>
      <c r="E81" s="81">
        <v>1575</v>
      </c>
      <c r="F81" s="88">
        <v>3.52</v>
      </c>
      <c r="G81" s="396">
        <f t="shared" si="11"/>
        <v>5544</v>
      </c>
      <c r="H81" s="114"/>
      <c r="I81" s="82">
        <v>40646</v>
      </c>
      <c r="J81" s="89">
        <v>3.39</v>
      </c>
      <c r="K81" s="100">
        <f t="shared" si="12"/>
        <v>5339.25</v>
      </c>
      <c r="L81" s="363">
        <f t="shared" si="13"/>
        <v>-204.75</v>
      </c>
      <c r="M81" s="384">
        <v>1</v>
      </c>
      <c r="N81" s="375">
        <f t="shared" si="6"/>
        <v>-204.75</v>
      </c>
      <c r="P81" s="145"/>
    </row>
    <row r="82" spans="1:16" s="9" customFormat="1" ht="15" customHeight="1">
      <c r="A82" s="91" t="s">
        <v>226</v>
      </c>
      <c r="B82" s="91" t="s">
        <v>227</v>
      </c>
      <c r="C82" s="91" t="s">
        <v>53</v>
      </c>
      <c r="D82" s="82">
        <v>40644</v>
      </c>
      <c r="E82" s="81">
        <v>948</v>
      </c>
      <c r="F82" s="88">
        <v>5.81</v>
      </c>
      <c r="G82" s="396">
        <f t="shared" si="11"/>
        <v>5507.8799999999992</v>
      </c>
      <c r="H82" s="114"/>
      <c r="I82" s="82">
        <v>40646</v>
      </c>
      <c r="J82" s="89">
        <v>5.59</v>
      </c>
      <c r="K82" s="100">
        <f t="shared" si="12"/>
        <v>5299.32</v>
      </c>
      <c r="L82" s="363">
        <f t="shared" si="13"/>
        <v>-208.55999999999949</v>
      </c>
      <c r="M82" s="384">
        <v>1</v>
      </c>
      <c r="N82" s="375">
        <f t="shared" si="6"/>
        <v>-208.55999999999949</v>
      </c>
      <c r="P82" s="145"/>
    </row>
    <row r="83" spans="1:16" s="9" customFormat="1" ht="15" customHeight="1">
      <c r="A83" s="91" t="s">
        <v>228</v>
      </c>
      <c r="B83" s="91" t="s">
        <v>229</v>
      </c>
      <c r="C83" s="91" t="s">
        <v>53</v>
      </c>
      <c r="D83" s="82">
        <v>40644</v>
      </c>
      <c r="E83" s="81">
        <v>1220</v>
      </c>
      <c r="F83" s="88">
        <v>4.95</v>
      </c>
      <c r="G83" s="396">
        <f t="shared" si="11"/>
        <v>6039</v>
      </c>
      <c r="H83" s="114"/>
      <c r="I83" s="82">
        <v>40646</v>
      </c>
      <c r="J83" s="89">
        <v>4.7750000000000004</v>
      </c>
      <c r="K83" s="100">
        <f t="shared" si="12"/>
        <v>5825.5</v>
      </c>
      <c r="L83" s="363">
        <f t="shared" si="13"/>
        <v>-213.5</v>
      </c>
      <c r="M83" s="384">
        <v>1</v>
      </c>
      <c r="N83" s="375">
        <f t="shared" si="6"/>
        <v>-213.5</v>
      </c>
      <c r="P83" s="145"/>
    </row>
    <row r="84" spans="1:16" s="9" customFormat="1" ht="15" customHeight="1">
      <c r="A84" s="91" t="s">
        <v>235</v>
      </c>
      <c r="B84" s="91" t="s">
        <v>236</v>
      </c>
      <c r="C84" s="91" t="s">
        <v>53</v>
      </c>
      <c r="D84" s="82">
        <v>40644</v>
      </c>
      <c r="E84" s="81">
        <v>2238</v>
      </c>
      <c r="F84" s="88">
        <v>2.7</v>
      </c>
      <c r="G84" s="396">
        <f>SUM(E84*F84)</f>
        <v>6042.6</v>
      </c>
      <c r="H84" s="114"/>
      <c r="I84" s="82">
        <v>40651</v>
      </c>
      <c r="J84" s="88">
        <v>2.35</v>
      </c>
      <c r="K84" s="100">
        <f>SUM(E84*J84)</f>
        <v>5259.3</v>
      </c>
      <c r="L84" s="363">
        <f t="shared" si="13"/>
        <v>-783.30000000000018</v>
      </c>
      <c r="M84" s="384">
        <v>1</v>
      </c>
      <c r="N84" s="375">
        <f>SUM(L84*M84)</f>
        <v>-783.30000000000018</v>
      </c>
      <c r="P84" s="145"/>
    </row>
    <row r="85" spans="1:16" s="9" customFormat="1" ht="15" customHeight="1">
      <c r="A85" s="85" t="s">
        <v>230</v>
      </c>
      <c r="B85" s="91" t="s">
        <v>231</v>
      </c>
      <c r="C85" s="2" t="s">
        <v>53</v>
      </c>
      <c r="D85" s="82">
        <v>40581</v>
      </c>
      <c r="E85" s="81">
        <v>4000</v>
      </c>
      <c r="F85" s="88">
        <v>1.625</v>
      </c>
      <c r="G85" s="396">
        <f t="shared" si="11"/>
        <v>6500</v>
      </c>
      <c r="H85" s="114"/>
      <c r="I85" s="82">
        <v>40652</v>
      </c>
      <c r="J85" s="89">
        <v>1.847</v>
      </c>
      <c r="K85" s="100">
        <f t="shared" si="12"/>
        <v>7388</v>
      </c>
      <c r="L85" s="363">
        <f t="shared" si="13"/>
        <v>888</v>
      </c>
      <c r="M85" s="384">
        <v>1</v>
      </c>
      <c r="N85" s="375">
        <f t="shared" si="6"/>
        <v>888</v>
      </c>
      <c r="P85" s="145"/>
    </row>
    <row r="86" spans="1:16" s="9" customFormat="1" ht="15" customHeight="1">
      <c r="A86" s="91" t="s">
        <v>234</v>
      </c>
      <c r="B86" s="91" t="s">
        <v>194</v>
      </c>
      <c r="C86" s="91" t="s">
        <v>53</v>
      </c>
      <c r="D86" s="82">
        <v>40637</v>
      </c>
      <c r="E86" s="81">
        <v>382</v>
      </c>
      <c r="F86" s="88">
        <v>16.25</v>
      </c>
      <c r="G86" s="396">
        <f>SUM(E86*F86)</f>
        <v>6207.5</v>
      </c>
      <c r="H86" s="114"/>
      <c r="I86" s="82">
        <v>40652</v>
      </c>
      <c r="J86" s="88">
        <v>15.55</v>
      </c>
      <c r="K86" s="100">
        <f>SUM(E86*J86)</f>
        <v>5940.1</v>
      </c>
      <c r="L86" s="363">
        <f t="shared" si="13"/>
        <v>-267.39999999999964</v>
      </c>
      <c r="M86" s="384">
        <v>1</v>
      </c>
      <c r="N86" s="375">
        <f>SUM(L86*M86)</f>
        <v>-267.39999999999964</v>
      </c>
      <c r="P86" s="145"/>
    </row>
    <row r="87" spans="1:16" s="20" customFormat="1" ht="17.25" customHeight="1">
      <c r="A87" s="93" t="s">
        <v>232</v>
      </c>
      <c r="B87" s="93" t="s">
        <v>233</v>
      </c>
      <c r="C87" s="93" t="s">
        <v>78</v>
      </c>
      <c r="D87" s="94">
        <v>40617</v>
      </c>
      <c r="E87" s="92">
        <v>2465</v>
      </c>
      <c r="F87" s="99">
        <v>3.04</v>
      </c>
      <c r="G87" s="397">
        <f t="shared" si="11"/>
        <v>7493.6</v>
      </c>
      <c r="H87" s="112"/>
      <c r="I87" s="94">
        <v>40653</v>
      </c>
      <c r="J87" s="99">
        <v>3.13</v>
      </c>
      <c r="K87" s="101">
        <f>SUM(E87*J87)</f>
        <v>7715.45</v>
      </c>
      <c r="L87" s="364">
        <f>SUM(G87-K87)</f>
        <v>-221.84999999999945</v>
      </c>
      <c r="M87" s="383">
        <v>1</v>
      </c>
      <c r="N87" s="376">
        <f t="shared" si="6"/>
        <v>-221.84999999999945</v>
      </c>
      <c r="P87" s="146"/>
    </row>
    <row r="88" spans="1:16" s="20" customFormat="1" ht="15" customHeight="1">
      <c r="A88" s="93" t="s">
        <v>237</v>
      </c>
      <c r="B88" s="93" t="s">
        <v>238</v>
      </c>
      <c r="C88" s="93" t="s">
        <v>78</v>
      </c>
      <c r="D88" s="94">
        <v>40646</v>
      </c>
      <c r="E88" s="92">
        <v>4243</v>
      </c>
      <c r="F88" s="99">
        <v>1.2649999999999999</v>
      </c>
      <c r="G88" s="397">
        <f t="shared" si="11"/>
        <v>5367.3949999999995</v>
      </c>
      <c r="H88" s="112"/>
      <c r="I88" s="94">
        <v>40653</v>
      </c>
      <c r="J88" s="99">
        <v>1.365</v>
      </c>
      <c r="K88" s="101">
        <f>SUM(E88*J88)</f>
        <v>5791.6949999999997</v>
      </c>
      <c r="L88" s="364">
        <f>SUM(G88-K88)</f>
        <v>-424.30000000000018</v>
      </c>
      <c r="M88" s="383">
        <v>1</v>
      </c>
      <c r="N88" s="376">
        <f t="shared" si="6"/>
        <v>-424.30000000000018</v>
      </c>
      <c r="P88" s="146"/>
    </row>
    <row r="89" spans="1:16" s="9" customFormat="1" ht="15" customHeight="1">
      <c r="A89" s="85" t="s">
        <v>239</v>
      </c>
      <c r="B89" s="91" t="s">
        <v>240</v>
      </c>
      <c r="C89" s="91" t="s">
        <v>53</v>
      </c>
      <c r="D89" s="82">
        <v>40590</v>
      </c>
      <c r="E89" s="81">
        <v>10000</v>
      </c>
      <c r="F89" s="88">
        <v>1.25</v>
      </c>
      <c r="G89" s="396">
        <f t="shared" si="11"/>
        <v>12500</v>
      </c>
      <c r="H89" s="114"/>
      <c r="I89" s="82">
        <v>40661</v>
      </c>
      <c r="J89" s="88">
        <v>1.3939999999999999</v>
      </c>
      <c r="K89" s="100">
        <f t="shared" ref="K89:K118" si="14">SUM(E89*J89)</f>
        <v>13939.999999999998</v>
      </c>
      <c r="L89" s="363">
        <f t="shared" ref="L89:L98" si="15">SUM(K89-G89)</f>
        <v>1439.9999999999982</v>
      </c>
      <c r="M89" s="384">
        <v>1</v>
      </c>
      <c r="N89" s="375">
        <f t="shared" si="6"/>
        <v>1439.9999999999982</v>
      </c>
      <c r="P89" s="145"/>
    </row>
    <row r="90" spans="1:16" s="9" customFormat="1" ht="15" customHeight="1">
      <c r="A90" s="85" t="s">
        <v>241</v>
      </c>
      <c r="B90" s="91" t="s">
        <v>242</v>
      </c>
      <c r="C90" s="91" t="s">
        <v>53</v>
      </c>
      <c r="D90" s="82">
        <v>40595</v>
      </c>
      <c r="E90" s="81">
        <v>10300</v>
      </c>
      <c r="F90" s="88">
        <v>1.0649999999999999</v>
      </c>
      <c r="G90" s="396">
        <f t="shared" si="11"/>
        <v>10969.5</v>
      </c>
      <c r="H90" s="114"/>
      <c r="I90" s="82">
        <v>40661</v>
      </c>
      <c r="J90" s="88">
        <v>1.1970000000000001</v>
      </c>
      <c r="K90" s="100">
        <f t="shared" si="14"/>
        <v>12329.1</v>
      </c>
      <c r="L90" s="363">
        <f t="shared" si="15"/>
        <v>1359.6000000000004</v>
      </c>
      <c r="M90" s="384">
        <v>1</v>
      </c>
      <c r="N90" s="375">
        <f t="shared" si="6"/>
        <v>1359.6000000000004</v>
      </c>
      <c r="P90" s="145"/>
    </row>
    <row r="91" spans="1:16" s="9" customFormat="1" ht="15" customHeight="1">
      <c r="A91" s="91" t="s">
        <v>163</v>
      </c>
      <c r="B91" s="91" t="s">
        <v>164</v>
      </c>
      <c r="C91" s="91" t="s">
        <v>53</v>
      </c>
      <c r="D91" s="82">
        <v>40641</v>
      </c>
      <c r="E91" s="81">
        <v>201</v>
      </c>
      <c r="F91" s="88">
        <v>27.38</v>
      </c>
      <c r="G91" s="396">
        <f t="shared" si="11"/>
        <v>5503.38</v>
      </c>
      <c r="H91" s="114"/>
      <c r="I91" s="82">
        <v>40662</v>
      </c>
      <c r="J91" s="88">
        <v>26.5</v>
      </c>
      <c r="K91" s="100">
        <f t="shared" si="14"/>
        <v>5326.5</v>
      </c>
      <c r="L91" s="363">
        <f t="shared" si="15"/>
        <v>-176.88000000000011</v>
      </c>
      <c r="M91" s="384">
        <v>1</v>
      </c>
      <c r="N91" s="375">
        <f t="shared" si="6"/>
        <v>-176.88000000000011</v>
      </c>
      <c r="P91" s="145"/>
    </row>
    <row r="92" spans="1:16" s="9" customFormat="1" ht="15" customHeight="1">
      <c r="A92" s="91" t="s">
        <v>243</v>
      </c>
      <c r="B92" s="91" t="s">
        <v>243</v>
      </c>
      <c r="C92" s="91" t="s">
        <v>53</v>
      </c>
      <c r="D92" s="82">
        <v>40644</v>
      </c>
      <c r="E92" s="81">
        <v>153</v>
      </c>
      <c r="F92" s="88">
        <v>49.03</v>
      </c>
      <c r="G92" s="396">
        <f t="shared" si="11"/>
        <v>7501.59</v>
      </c>
      <c r="H92" s="114"/>
      <c r="I92" s="82">
        <v>40662</v>
      </c>
      <c r="J92" s="88">
        <v>46.37</v>
      </c>
      <c r="K92" s="100">
        <f t="shared" si="14"/>
        <v>7094.61</v>
      </c>
      <c r="L92" s="363">
        <f t="shared" si="15"/>
        <v>-406.98000000000047</v>
      </c>
      <c r="M92" s="384">
        <v>1</v>
      </c>
      <c r="N92" s="375">
        <f t="shared" si="6"/>
        <v>-406.98000000000047</v>
      </c>
      <c r="P92" s="145"/>
    </row>
    <row r="93" spans="1:16" s="9" customFormat="1" ht="15" customHeight="1">
      <c r="A93" s="91" t="s">
        <v>244</v>
      </c>
      <c r="B93" s="91" t="s">
        <v>245</v>
      </c>
      <c r="C93" s="91" t="s">
        <v>53</v>
      </c>
      <c r="D93" s="82">
        <v>40623</v>
      </c>
      <c r="E93" s="81">
        <v>255</v>
      </c>
      <c r="F93" s="88">
        <v>45.22</v>
      </c>
      <c r="G93" s="396">
        <f t="shared" si="11"/>
        <v>11531.1</v>
      </c>
      <c r="H93" s="114"/>
      <c r="I93" s="82">
        <v>40666</v>
      </c>
      <c r="J93" s="88">
        <v>45.35</v>
      </c>
      <c r="K93" s="100">
        <f t="shared" si="14"/>
        <v>11564.25</v>
      </c>
      <c r="L93" s="363">
        <f t="shared" si="15"/>
        <v>33.149999999999636</v>
      </c>
      <c r="M93" s="384">
        <v>1</v>
      </c>
      <c r="N93" s="375">
        <f t="shared" si="6"/>
        <v>33.149999999999636</v>
      </c>
      <c r="P93" s="145"/>
    </row>
    <row r="94" spans="1:16" s="9" customFormat="1" ht="15" customHeight="1">
      <c r="A94" s="91" t="s">
        <v>246</v>
      </c>
      <c r="B94" s="91" t="s">
        <v>247</v>
      </c>
      <c r="C94" s="91" t="s">
        <v>53</v>
      </c>
      <c r="D94" s="82">
        <v>40634</v>
      </c>
      <c r="E94" s="81">
        <v>481</v>
      </c>
      <c r="F94" s="88">
        <v>1.54</v>
      </c>
      <c r="G94" s="396">
        <f t="shared" si="11"/>
        <v>740.74</v>
      </c>
      <c r="H94" s="114"/>
      <c r="I94" s="82">
        <v>40666</v>
      </c>
      <c r="J94" s="88">
        <v>1.5209999999999999</v>
      </c>
      <c r="K94" s="100">
        <f t="shared" si="14"/>
        <v>731.601</v>
      </c>
      <c r="L94" s="363">
        <f t="shared" si="15"/>
        <v>-9.13900000000001</v>
      </c>
      <c r="M94" s="384">
        <v>1</v>
      </c>
      <c r="N94" s="375">
        <f t="shared" si="6"/>
        <v>-9.13900000000001</v>
      </c>
      <c r="P94" s="145"/>
    </row>
    <row r="95" spans="1:16" s="9" customFormat="1" ht="15" customHeight="1">
      <c r="A95" s="85" t="s">
        <v>248</v>
      </c>
      <c r="B95" s="91" t="s">
        <v>249</v>
      </c>
      <c r="C95" s="91" t="s">
        <v>53</v>
      </c>
      <c r="D95" s="82">
        <v>40632</v>
      </c>
      <c r="E95" s="81">
        <v>6122</v>
      </c>
      <c r="F95" s="88">
        <v>0.98</v>
      </c>
      <c r="G95" s="396">
        <f t="shared" si="11"/>
        <v>5999.5599999999995</v>
      </c>
      <c r="H95" s="114"/>
      <c r="I95" s="82">
        <v>40666</v>
      </c>
      <c r="J95" s="88">
        <v>0.93230000000000002</v>
      </c>
      <c r="K95" s="100">
        <f t="shared" si="14"/>
        <v>5707.5406000000003</v>
      </c>
      <c r="L95" s="363">
        <f t="shared" si="15"/>
        <v>-292.01939999999922</v>
      </c>
      <c r="M95" s="384">
        <v>1</v>
      </c>
      <c r="N95" s="375">
        <f t="shared" si="6"/>
        <v>-292.01939999999922</v>
      </c>
      <c r="P95" s="145"/>
    </row>
    <row r="96" spans="1:16" s="9" customFormat="1" ht="15" customHeight="1">
      <c r="A96" s="91" t="s">
        <v>174</v>
      </c>
      <c r="B96" s="91" t="s">
        <v>175</v>
      </c>
      <c r="C96" s="91" t="s">
        <v>53</v>
      </c>
      <c r="D96" s="82">
        <v>40660</v>
      </c>
      <c r="E96" s="81">
        <v>8287</v>
      </c>
      <c r="F96" s="88">
        <v>0.90500000000000003</v>
      </c>
      <c r="G96" s="396">
        <f t="shared" si="11"/>
        <v>7499.7350000000006</v>
      </c>
      <c r="H96" s="114"/>
      <c r="I96" s="82">
        <v>40667</v>
      </c>
      <c r="J96" s="88">
        <v>0.85250000000000004</v>
      </c>
      <c r="K96" s="100">
        <f t="shared" si="14"/>
        <v>7064.6675000000005</v>
      </c>
      <c r="L96" s="363">
        <f t="shared" si="15"/>
        <v>-435.06750000000011</v>
      </c>
      <c r="M96" s="384">
        <v>1</v>
      </c>
      <c r="N96" s="375">
        <f t="shared" si="6"/>
        <v>-435.06750000000011</v>
      </c>
      <c r="P96" s="145"/>
    </row>
    <row r="97" spans="1:16" s="9" customFormat="1" ht="15" customHeight="1">
      <c r="A97" s="91" t="s">
        <v>189</v>
      </c>
      <c r="B97" s="91" t="s">
        <v>190</v>
      </c>
      <c r="C97" s="91" t="s">
        <v>53</v>
      </c>
      <c r="D97" s="82">
        <v>40641</v>
      </c>
      <c r="E97" s="81">
        <v>915</v>
      </c>
      <c r="F97" s="88">
        <v>6.97</v>
      </c>
      <c r="G97" s="396">
        <f t="shared" si="11"/>
        <v>6377.55</v>
      </c>
      <c r="H97" s="114"/>
      <c r="I97" s="82">
        <v>40668</v>
      </c>
      <c r="J97" s="88">
        <v>6.4779999999999998</v>
      </c>
      <c r="K97" s="100">
        <f t="shared" si="14"/>
        <v>5927.37</v>
      </c>
      <c r="L97" s="363">
        <f t="shared" si="15"/>
        <v>-450.18000000000029</v>
      </c>
      <c r="M97" s="384">
        <v>1</v>
      </c>
      <c r="N97" s="375">
        <f t="shared" si="6"/>
        <v>-450.18000000000029</v>
      </c>
      <c r="P97" s="145"/>
    </row>
    <row r="98" spans="1:16" s="9" customFormat="1" ht="15" customHeight="1">
      <c r="A98" s="85" t="s">
        <v>195</v>
      </c>
      <c r="B98" s="91" t="s">
        <v>196</v>
      </c>
      <c r="C98" s="91" t="s">
        <v>53</v>
      </c>
      <c r="D98" s="82">
        <v>40632</v>
      </c>
      <c r="E98" s="81">
        <v>176</v>
      </c>
      <c r="F98" s="88">
        <v>31.56</v>
      </c>
      <c r="G98" s="396">
        <f t="shared" si="11"/>
        <v>5554.5599999999995</v>
      </c>
      <c r="H98" s="114"/>
      <c r="I98" s="82">
        <v>40669</v>
      </c>
      <c r="J98" s="88">
        <v>30.02</v>
      </c>
      <c r="K98" s="100">
        <f t="shared" si="14"/>
        <v>5283.5199999999995</v>
      </c>
      <c r="L98" s="363">
        <f t="shared" si="15"/>
        <v>-271.03999999999996</v>
      </c>
      <c r="M98" s="384">
        <v>1</v>
      </c>
      <c r="N98" s="375">
        <f t="shared" ref="N98:N161" si="16">SUM(L98*M98)</f>
        <v>-271.03999999999996</v>
      </c>
      <c r="P98" s="145"/>
    </row>
    <row r="99" spans="1:16" s="20" customFormat="1" ht="15" customHeight="1">
      <c r="A99" s="93" t="s">
        <v>176</v>
      </c>
      <c r="B99" s="93" t="s">
        <v>177</v>
      </c>
      <c r="C99" s="93" t="s">
        <v>78</v>
      </c>
      <c r="D99" s="345" t="s">
        <v>3</v>
      </c>
      <c r="E99" s="92">
        <v>1546</v>
      </c>
      <c r="F99" s="99">
        <v>4.8499999999999996</v>
      </c>
      <c r="G99" s="397">
        <f t="shared" si="11"/>
        <v>7498.0999999999995</v>
      </c>
      <c r="H99" s="112"/>
      <c r="I99" s="94">
        <v>40669</v>
      </c>
      <c r="J99" s="99">
        <v>5.53</v>
      </c>
      <c r="K99" s="101">
        <f>SUM(E99*J99)</f>
        <v>8549.380000000001</v>
      </c>
      <c r="L99" s="364">
        <f>SUM(G99-K99)</f>
        <v>-1051.2800000000016</v>
      </c>
      <c r="M99" s="383">
        <v>1</v>
      </c>
      <c r="N99" s="376">
        <f t="shared" si="16"/>
        <v>-1051.2800000000016</v>
      </c>
      <c r="P99" s="146"/>
    </row>
    <row r="100" spans="1:16" s="9" customFormat="1" ht="15" customHeight="1">
      <c r="A100" s="85" t="s">
        <v>250</v>
      </c>
      <c r="B100" s="91" t="s">
        <v>251</v>
      </c>
      <c r="C100" s="91" t="s">
        <v>53</v>
      </c>
      <c r="D100" s="82">
        <v>40631</v>
      </c>
      <c r="E100" s="81">
        <v>465</v>
      </c>
      <c r="F100" s="88">
        <v>13.01</v>
      </c>
      <c r="G100" s="396">
        <f t="shared" si="11"/>
        <v>6049.65</v>
      </c>
      <c r="H100" s="114"/>
      <c r="I100" s="82">
        <v>40671</v>
      </c>
      <c r="J100" s="88">
        <v>13.16</v>
      </c>
      <c r="K100" s="100">
        <f t="shared" si="14"/>
        <v>6119.4</v>
      </c>
      <c r="L100" s="363">
        <f>SUM(K100-G100)</f>
        <v>69.75</v>
      </c>
      <c r="M100" s="384">
        <v>1</v>
      </c>
      <c r="N100" s="375">
        <f t="shared" si="16"/>
        <v>69.75</v>
      </c>
      <c r="P100" s="145"/>
    </row>
    <row r="101" spans="1:16" s="9" customFormat="1" ht="15" customHeight="1">
      <c r="A101" s="91" t="s">
        <v>252</v>
      </c>
      <c r="B101" s="91" t="s">
        <v>253</v>
      </c>
      <c r="C101" s="91" t="s">
        <v>53</v>
      </c>
      <c r="D101" s="82">
        <v>40665</v>
      </c>
      <c r="E101" s="81">
        <v>286</v>
      </c>
      <c r="F101" s="88">
        <v>19.48</v>
      </c>
      <c r="G101" s="396">
        <f t="shared" si="11"/>
        <v>5571.28</v>
      </c>
      <c r="H101" s="114"/>
      <c r="I101" s="82">
        <v>40671</v>
      </c>
      <c r="J101" s="88">
        <v>17.920000000000002</v>
      </c>
      <c r="K101" s="100">
        <f t="shared" si="14"/>
        <v>5125.1200000000008</v>
      </c>
      <c r="L101" s="363">
        <f>SUM(K101-G101)</f>
        <v>-446.15999999999894</v>
      </c>
      <c r="M101" s="384">
        <v>1</v>
      </c>
      <c r="N101" s="375">
        <f t="shared" si="16"/>
        <v>-446.15999999999894</v>
      </c>
      <c r="P101" s="145"/>
    </row>
    <row r="102" spans="1:16" s="20" customFormat="1" ht="15" customHeight="1">
      <c r="A102" s="93" t="s">
        <v>256</v>
      </c>
      <c r="B102" s="93" t="s">
        <v>257</v>
      </c>
      <c r="C102" s="93" t="s">
        <v>78</v>
      </c>
      <c r="D102" s="94">
        <v>40666</v>
      </c>
      <c r="E102" s="92">
        <v>1073</v>
      </c>
      <c r="F102" s="99">
        <v>6.99</v>
      </c>
      <c r="G102" s="397">
        <f>SUM(E102*F102)</f>
        <v>7500.27</v>
      </c>
      <c r="H102" s="112"/>
      <c r="I102" s="94">
        <v>40673</v>
      </c>
      <c r="J102" s="99">
        <v>7.91</v>
      </c>
      <c r="K102" s="101">
        <f>SUM(E102*J102)</f>
        <v>8487.43</v>
      </c>
      <c r="L102" s="364">
        <f>SUM(G102-K102)</f>
        <v>-987.15999999999985</v>
      </c>
      <c r="M102" s="383">
        <v>1</v>
      </c>
      <c r="N102" s="376">
        <f>SUM(L102*M102)</f>
        <v>-987.15999999999985</v>
      </c>
      <c r="P102" s="146"/>
    </row>
    <row r="103" spans="1:16" s="9" customFormat="1" ht="15" customHeight="1">
      <c r="A103" s="91" t="s">
        <v>254</v>
      </c>
      <c r="B103" s="91" t="s">
        <v>255</v>
      </c>
      <c r="C103" s="91" t="s">
        <v>53</v>
      </c>
      <c r="D103" s="82">
        <v>40644</v>
      </c>
      <c r="E103" s="81">
        <v>3965</v>
      </c>
      <c r="F103" s="88">
        <v>1.52</v>
      </c>
      <c r="G103" s="396">
        <f t="shared" si="11"/>
        <v>6026.8</v>
      </c>
      <c r="H103" s="114"/>
      <c r="I103" s="82">
        <v>40675</v>
      </c>
      <c r="J103" s="88">
        <v>1.42</v>
      </c>
      <c r="K103" s="100">
        <f t="shared" si="14"/>
        <v>5630.2999999999993</v>
      </c>
      <c r="L103" s="363">
        <f>SUM(K103-G103)</f>
        <v>-396.50000000000091</v>
      </c>
      <c r="M103" s="384">
        <v>1</v>
      </c>
      <c r="N103" s="375">
        <f t="shared" si="16"/>
        <v>-396.50000000000091</v>
      </c>
      <c r="P103" s="145"/>
    </row>
    <row r="104" spans="1:16" s="9" customFormat="1" ht="15" customHeight="1">
      <c r="A104" s="91" t="s">
        <v>254</v>
      </c>
      <c r="B104" s="91" t="s">
        <v>255</v>
      </c>
      <c r="C104" s="91" t="s">
        <v>53</v>
      </c>
      <c r="D104" s="82">
        <v>40672</v>
      </c>
      <c r="E104" s="81">
        <v>1587</v>
      </c>
      <c r="F104" s="88">
        <v>1.575</v>
      </c>
      <c r="G104" s="396">
        <f t="shared" si="11"/>
        <v>2499.5250000000001</v>
      </c>
      <c r="H104" s="114"/>
      <c r="I104" s="82">
        <v>40675</v>
      </c>
      <c r="J104" s="88">
        <v>1.42</v>
      </c>
      <c r="K104" s="100">
        <f t="shared" si="14"/>
        <v>2253.54</v>
      </c>
      <c r="L104" s="363">
        <f>SUM(K104-G104)</f>
        <v>-245.98500000000013</v>
      </c>
      <c r="M104" s="384">
        <v>1</v>
      </c>
      <c r="N104" s="375">
        <f t="shared" si="16"/>
        <v>-245.98500000000013</v>
      </c>
      <c r="P104" s="145"/>
    </row>
    <row r="105" spans="1:16" s="9" customFormat="1" ht="15" customHeight="1">
      <c r="A105" s="91" t="s">
        <v>258</v>
      </c>
      <c r="B105" s="91" t="s">
        <v>259</v>
      </c>
      <c r="C105" s="91" t="s">
        <v>53</v>
      </c>
      <c r="D105" s="82">
        <v>40634</v>
      </c>
      <c r="E105" s="81">
        <v>1046</v>
      </c>
      <c r="F105" s="88">
        <v>6.85</v>
      </c>
      <c r="G105" s="396">
        <f t="shared" ref="G105:G136" si="17">SUM(E105*F105)</f>
        <v>7165.0999999999995</v>
      </c>
      <c r="H105" s="114"/>
      <c r="I105" s="82">
        <v>40676</v>
      </c>
      <c r="J105" s="88">
        <v>6.8449999999999998</v>
      </c>
      <c r="K105" s="100">
        <f t="shared" si="14"/>
        <v>7159.87</v>
      </c>
      <c r="L105" s="363">
        <f t="shared" ref="L105:L111" si="18">SUM(K105-G105)</f>
        <v>-5.2299999999995634</v>
      </c>
      <c r="M105" s="384">
        <v>1</v>
      </c>
      <c r="N105" s="375">
        <f t="shared" si="16"/>
        <v>-5.2299999999995634</v>
      </c>
      <c r="P105" s="145"/>
    </row>
    <row r="106" spans="1:16" s="9" customFormat="1" ht="15" customHeight="1">
      <c r="A106" s="91" t="s">
        <v>260</v>
      </c>
      <c r="B106" s="91" t="s">
        <v>261</v>
      </c>
      <c r="C106" s="91" t="s">
        <v>53</v>
      </c>
      <c r="D106" s="82">
        <v>40639</v>
      </c>
      <c r="E106" s="81">
        <v>393</v>
      </c>
      <c r="F106" s="88">
        <v>13.96</v>
      </c>
      <c r="G106" s="396">
        <f t="shared" si="17"/>
        <v>5486.2800000000007</v>
      </c>
      <c r="H106" s="114"/>
      <c r="I106" s="82">
        <v>40679</v>
      </c>
      <c r="J106" s="88">
        <v>13.285</v>
      </c>
      <c r="K106" s="100">
        <f t="shared" si="14"/>
        <v>5221.0050000000001</v>
      </c>
      <c r="L106" s="363">
        <f t="shared" si="18"/>
        <v>-265.27500000000055</v>
      </c>
      <c r="M106" s="384">
        <v>1</v>
      </c>
      <c r="N106" s="375">
        <f t="shared" si="16"/>
        <v>-265.27500000000055</v>
      </c>
      <c r="P106" s="145"/>
    </row>
    <row r="107" spans="1:16" s="9" customFormat="1" ht="15" customHeight="1">
      <c r="A107" s="91" t="s">
        <v>262</v>
      </c>
      <c r="B107" s="91" t="s">
        <v>263</v>
      </c>
      <c r="C107" s="91" t="s">
        <v>53</v>
      </c>
      <c r="D107" s="82">
        <v>40654</v>
      </c>
      <c r="E107" s="81">
        <v>18072</v>
      </c>
      <c r="F107" s="88">
        <v>0.42</v>
      </c>
      <c r="G107" s="396">
        <f t="shared" si="17"/>
        <v>7590.24</v>
      </c>
      <c r="H107" s="114"/>
      <c r="I107" s="82">
        <v>40679</v>
      </c>
      <c r="J107" s="88">
        <v>0.36380000000000001</v>
      </c>
      <c r="K107" s="100">
        <f t="shared" si="14"/>
        <v>6574.5936000000002</v>
      </c>
      <c r="L107" s="363">
        <f t="shared" si="18"/>
        <v>-1015.6463999999996</v>
      </c>
      <c r="M107" s="384">
        <v>1</v>
      </c>
      <c r="N107" s="375">
        <f t="shared" si="16"/>
        <v>-1015.6463999999996</v>
      </c>
      <c r="P107" s="145"/>
    </row>
    <row r="108" spans="1:16" s="9" customFormat="1" ht="15" customHeight="1">
      <c r="A108" s="91" t="s">
        <v>264</v>
      </c>
      <c r="B108" s="91" t="s">
        <v>265</v>
      </c>
      <c r="C108" s="91" t="s">
        <v>53</v>
      </c>
      <c r="D108" s="82">
        <v>40660</v>
      </c>
      <c r="E108" s="81">
        <v>278</v>
      </c>
      <c r="F108" s="88">
        <v>26.9</v>
      </c>
      <c r="G108" s="396">
        <f t="shared" si="17"/>
        <v>7478.2</v>
      </c>
      <c r="H108" s="114"/>
      <c r="I108" s="82">
        <v>40687</v>
      </c>
      <c r="J108" s="88">
        <v>26.15</v>
      </c>
      <c r="K108" s="100">
        <f t="shared" si="14"/>
        <v>7269.7</v>
      </c>
      <c r="L108" s="363">
        <f t="shared" si="18"/>
        <v>-208.5</v>
      </c>
      <c r="M108" s="384">
        <v>1</v>
      </c>
      <c r="N108" s="375">
        <f t="shared" si="16"/>
        <v>-208.5</v>
      </c>
      <c r="P108" s="145"/>
    </row>
    <row r="109" spans="1:16" s="9" customFormat="1" ht="15" customHeight="1">
      <c r="A109" s="91" t="s">
        <v>266</v>
      </c>
      <c r="B109" s="91" t="s">
        <v>267</v>
      </c>
      <c r="C109" s="91" t="s">
        <v>53</v>
      </c>
      <c r="D109" s="82">
        <v>40673</v>
      </c>
      <c r="E109" s="81">
        <v>1336</v>
      </c>
      <c r="F109" s="88">
        <v>3.74</v>
      </c>
      <c r="G109" s="396">
        <f t="shared" si="17"/>
        <v>4996.6400000000003</v>
      </c>
      <c r="H109" s="114"/>
      <c r="I109" s="82">
        <v>40688</v>
      </c>
      <c r="J109" s="88">
        <v>3.552</v>
      </c>
      <c r="K109" s="100">
        <f t="shared" si="14"/>
        <v>4745.4719999999998</v>
      </c>
      <c r="L109" s="363">
        <f t="shared" si="18"/>
        <v>-251.16800000000057</v>
      </c>
      <c r="M109" s="384">
        <v>1</v>
      </c>
      <c r="N109" s="375">
        <f t="shared" si="16"/>
        <v>-251.16800000000057</v>
      </c>
      <c r="P109" s="145"/>
    </row>
    <row r="110" spans="1:16" s="9" customFormat="1" ht="15" customHeight="1">
      <c r="A110" s="91" t="s">
        <v>268</v>
      </c>
      <c r="B110" s="91" t="s">
        <v>269</v>
      </c>
      <c r="C110" s="91" t="s">
        <v>53</v>
      </c>
      <c r="D110" s="82">
        <v>40638</v>
      </c>
      <c r="E110" s="81">
        <v>7250</v>
      </c>
      <c r="F110" s="88">
        <v>2.08</v>
      </c>
      <c r="G110" s="396">
        <f t="shared" si="17"/>
        <v>15080</v>
      </c>
      <c r="H110" s="114"/>
      <c r="I110" s="82">
        <v>40689</v>
      </c>
      <c r="J110" s="88">
        <v>2.1680000000000001</v>
      </c>
      <c r="K110" s="100">
        <f t="shared" si="14"/>
        <v>15718.000000000002</v>
      </c>
      <c r="L110" s="363">
        <f t="shared" si="18"/>
        <v>638.00000000000182</v>
      </c>
      <c r="M110" s="384">
        <v>1</v>
      </c>
      <c r="N110" s="375">
        <f t="shared" si="16"/>
        <v>638.00000000000182</v>
      </c>
      <c r="P110" s="145"/>
    </row>
    <row r="111" spans="1:16" s="9" customFormat="1" ht="15" customHeight="1">
      <c r="A111" s="91" t="s">
        <v>197</v>
      </c>
      <c r="B111" s="91" t="s">
        <v>270</v>
      </c>
      <c r="C111" s="91" t="s">
        <v>53</v>
      </c>
      <c r="D111" s="82">
        <v>40660</v>
      </c>
      <c r="E111" s="81">
        <v>9230</v>
      </c>
      <c r="F111" s="88">
        <v>0.65</v>
      </c>
      <c r="G111" s="396">
        <f t="shared" si="17"/>
        <v>5999.5</v>
      </c>
      <c r="H111" s="114"/>
      <c r="I111" s="82">
        <v>40689</v>
      </c>
      <c r="J111" s="88">
        <v>0.60709999999999997</v>
      </c>
      <c r="K111" s="100">
        <f t="shared" si="14"/>
        <v>5603.5329999999994</v>
      </c>
      <c r="L111" s="363">
        <f t="shared" si="18"/>
        <v>-395.96700000000055</v>
      </c>
      <c r="M111" s="384">
        <v>1</v>
      </c>
      <c r="N111" s="375">
        <f t="shared" si="16"/>
        <v>-395.96700000000055</v>
      </c>
      <c r="P111" s="145"/>
    </row>
    <row r="112" spans="1:16" s="20" customFormat="1" ht="15" customHeight="1">
      <c r="A112" s="93" t="s">
        <v>271</v>
      </c>
      <c r="B112" s="93" t="s">
        <v>272</v>
      </c>
      <c r="C112" s="93" t="s">
        <v>78</v>
      </c>
      <c r="D112" s="94">
        <v>40675</v>
      </c>
      <c r="E112" s="92">
        <v>2174</v>
      </c>
      <c r="F112" s="99">
        <v>2.2999999999999998</v>
      </c>
      <c r="G112" s="397">
        <f t="shared" si="17"/>
        <v>5000.2</v>
      </c>
      <c r="H112" s="112"/>
      <c r="I112" s="94">
        <v>40689</v>
      </c>
      <c r="J112" s="99">
        <v>2.4750000000000001</v>
      </c>
      <c r="K112" s="101">
        <f>SUM(E112*J112)</f>
        <v>5380.6500000000005</v>
      </c>
      <c r="L112" s="364">
        <f>SUM(G112-K112)</f>
        <v>-380.45000000000073</v>
      </c>
      <c r="M112" s="383">
        <v>1</v>
      </c>
      <c r="N112" s="376">
        <f t="shared" si="16"/>
        <v>-380.45000000000073</v>
      </c>
      <c r="P112" s="146"/>
    </row>
    <row r="113" spans="1:16" s="9" customFormat="1" ht="15" customHeight="1">
      <c r="A113" s="91" t="s">
        <v>273</v>
      </c>
      <c r="B113" s="91" t="s">
        <v>6</v>
      </c>
      <c r="C113" s="91" t="s">
        <v>53</v>
      </c>
      <c r="D113" s="82">
        <v>40667</v>
      </c>
      <c r="E113" s="81">
        <v>471</v>
      </c>
      <c r="F113" s="88">
        <v>31.85</v>
      </c>
      <c r="G113" s="396">
        <f t="shared" si="17"/>
        <v>15001.35</v>
      </c>
      <c r="H113" s="114"/>
      <c r="I113" s="406"/>
      <c r="J113" s="88">
        <v>32.549999999999997</v>
      </c>
      <c r="K113" s="100">
        <f t="shared" si="14"/>
        <v>15331.05</v>
      </c>
      <c r="L113" s="363">
        <f>SUM(K113-G113)</f>
        <v>329.69999999999891</v>
      </c>
      <c r="M113" s="384">
        <v>1</v>
      </c>
      <c r="N113" s="375">
        <f t="shared" si="16"/>
        <v>329.69999999999891</v>
      </c>
      <c r="P113" s="145"/>
    </row>
    <row r="114" spans="1:16" s="20" customFormat="1" ht="15" customHeight="1">
      <c r="A114" s="93" t="s">
        <v>235</v>
      </c>
      <c r="B114" s="93" t="s">
        <v>274</v>
      </c>
      <c r="C114" s="93" t="s">
        <v>78</v>
      </c>
      <c r="D114" s="94">
        <v>40676</v>
      </c>
      <c r="E114" s="92">
        <v>7067</v>
      </c>
      <c r="F114" s="99">
        <v>1.415</v>
      </c>
      <c r="G114" s="397">
        <f t="shared" si="17"/>
        <v>9999.8050000000003</v>
      </c>
      <c r="H114" s="112"/>
      <c r="I114" s="346"/>
      <c r="J114" s="99">
        <v>1.4790000000000001</v>
      </c>
      <c r="K114" s="101">
        <f>SUM(E114*J114)</f>
        <v>10452.093000000001</v>
      </c>
      <c r="L114" s="364">
        <f>SUM(G114-K114)</f>
        <v>-452.28800000000047</v>
      </c>
      <c r="M114" s="383">
        <v>1</v>
      </c>
      <c r="N114" s="376">
        <f t="shared" si="16"/>
        <v>-452.28800000000047</v>
      </c>
      <c r="O114" s="131"/>
      <c r="P114" s="146"/>
    </row>
    <row r="115" spans="1:16" s="9" customFormat="1" ht="15" customHeight="1">
      <c r="A115" s="91" t="s">
        <v>169</v>
      </c>
      <c r="B115" s="91" t="s">
        <v>223</v>
      </c>
      <c r="C115" s="2" t="s">
        <v>53</v>
      </c>
      <c r="D115" s="82">
        <v>40694</v>
      </c>
      <c r="E115" s="81">
        <v>1033</v>
      </c>
      <c r="F115" s="88">
        <v>9.68</v>
      </c>
      <c r="G115" s="396">
        <f t="shared" si="17"/>
        <v>9999.44</v>
      </c>
      <c r="H115" s="114"/>
      <c r="I115" s="406"/>
      <c r="J115" s="88">
        <v>9.0500000000000007</v>
      </c>
      <c r="K115" s="100">
        <f t="shared" si="14"/>
        <v>9348.6500000000015</v>
      </c>
      <c r="L115" s="363">
        <f>SUM(K115-G115)</f>
        <v>-650.78999999999905</v>
      </c>
      <c r="M115" s="384">
        <v>1</v>
      </c>
      <c r="N115" s="375">
        <f t="shared" si="16"/>
        <v>-650.78999999999905</v>
      </c>
      <c r="O115" s="131"/>
      <c r="P115" s="145"/>
    </row>
    <row r="116" spans="1:16" s="9" customFormat="1" ht="15" customHeight="1">
      <c r="A116" s="91" t="s">
        <v>275</v>
      </c>
      <c r="B116" s="91" t="s">
        <v>276</v>
      </c>
      <c r="C116" s="91" t="s">
        <v>53</v>
      </c>
      <c r="D116" s="82">
        <v>40640</v>
      </c>
      <c r="E116" s="81">
        <v>30950</v>
      </c>
      <c r="F116" s="88">
        <v>0.48499999999999999</v>
      </c>
      <c r="G116" s="396">
        <f t="shared" si="17"/>
        <v>15010.75</v>
      </c>
      <c r="H116" s="114"/>
      <c r="I116" s="406"/>
      <c r="J116" s="88">
        <v>0.45</v>
      </c>
      <c r="K116" s="100">
        <f t="shared" si="14"/>
        <v>13927.5</v>
      </c>
      <c r="L116" s="363">
        <f>SUM(K116-G116)</f>
        <v>-1083.25</v>
      </c>
      <c r="M116" s="384">
        <v>1</v>
      </c>
      <c r="N116" s="375">
        <f t="shared" si="16"/>
        <v>-1083.25</v>
      </c>
      <c r="O116" s="131"/>
      <c r="P116" s="145"/>
    </row>
    <row r="117" spans="1:16" s="9" customFormat="1" ht="15" customHeight="1">
      <c r="A117" s="91" t="s">
        <v>275</v>
      </c>
      <c r="B117" s="91" t="s">
        <v>276</v>
      </c>
      <c r="C117" s="91" t="s">
        <v>53</v>
      </c>
      <c r="D117" s="82">
        <v>40681</v>
      </c>
      <c r="E117" s="81">
        <v>20618</v>
      </c>
      <c r="F117" s="88">
        <v>0.48499999999999999</v>
      </c>
      <c r="G117" s="396">
        <f t="shared" si="17"/>
        <v>9999.73</v>
      </c>
      <c r="H117" s="114"/>
      <c r="I117" s="406"/>
      <c r="J117" s="88">
        <v>0.45</v>
      </c>
      <c r="K117" s="100">
        <f t="shared" si="14"/>
        <v>9278.1</v>
      </c>
      <c r="L117" s="363">
        <f>SUM(K117-G117)</f>
        <v>-721.6299999999992</v>
      </c>
      <c r="M117" s="384">
        <v>1</v>
      </c>
      <c r="N117" s="375">
        <f t="shared" si="16"/>
        <v>-721.6299999999992</v>
      </c>
      <c r="O117" s="131"/>
      <c r="P117" s="145"/>
    </row>
    <row r="118" spans="1:16" s="9" customFormat="1" ht="15" customHeight="1">
      <c r="A118" s="91" t="s">
        <v>277</v>
      </c>
      <c r="B118" s="91" t="s">
        <v>225</v>
      </c>
      <c r="C118" s="91" t="s">
        <v>53</v>
      </c>
      <c r="D118" s="82">
        <v>40682</v>
      </c>
      <c r="E118" s="81">
        <v>2747</v>
      </c>
      <c r="F118" s="88">
        <v>3.64</v>
      </c>
      <c r="G118" s="396">
        <f t="shared" si="17"/>
        <v>9999.08</v>
      </c>
      <c r="H118" s="114"/>
      <c r="I118" s="406"/>
      <c r="J118" s="88">
        <v>3.59</v>
      </c>
      <c r="K118" s="100">
        <f t="shared" si="14"/>
        <v>9861.73</v>
      </c>
      <c r="L118" s="363">
        <f>SUM(K118-G118)</f>
        <v>-137.35000000000036</v>
      </c>
      <c r="M118" s="384">
        <v>1</v>
      </c>
      <c r="N118" s="375">
        <f t="shared" si="16"/>
        <v>-137.35000000000036</v>
      </c>
      <c r="O118" s="131"/>
      <c r="P118" s="145"/>
    </row>
    <row r="119" spans="1:16" s="20" customFormat="1" ht="15" customHeight="1">
      <c r="A119" s="93" t="s">
        <v>278</v>
      </c>
      <c r="B119" s="93" t="s">
        <v>279</v>
      </c>
      <c r="C119" s="93" t="s">
        <v>78</v>
      </c>
      <c r="D119" s="94">
        <v>40679</v>
      </c>
      <c r="E119" s="92">
        <v>7042</v>
      </c>
      <c r="F119" s="99">
        <v>1.42</v>
      </c>
      <c r="G119" s="397">
        <f t="shared" si="17"/>
        <v>9999.64</v>
      </c>
      <c r="H119" s="112"/>
      <c r="I119" s="346"/>
      <c r="J119" s="99">
        <v>1.4850000000000001</v>
      </c>
      <c r="K119" s="101">
        <f t="shared" ref="K119:K125" si="19">SUM(E119*J119)</f>
        <v>10457.370000000001</v>
      </c>
      <c r="L119" s="364">
        <f>SUM(G119-K119)</f>
        <v>-457.73000000000138</v>
      </c>
      <c r="M119" s="383">
        <v>1</v>
      </c>
      <c r="N119" s="376">
        <f t="shared" si="16"/>
        <v>-457.73000000000138</v>
      </c>
      <c r="O119" s="131"/>
      <c r="P119" s="146"/>
    </row>
    <row r="120" spans="1:16" s="20" customFormat="1" ht="15" customHeight="1">
      <c r="A120" s="93" t="s">
        <v>12</v>
      </c>
      <c r="B120" s="93" t="s">
        <v>13</v>
      </c>
      <c r="C120" s="93" t="s">
        <v>78</v>
      </c>
      <c r="D120" s="94">
        <v>40687</v>
      </c>
      <c r="E120" s="92">
        <v>10362</v>
      </c>
      <c r="F120" s="99">
        <v>0.96499999999999997</v>
      </c>
      <c r="G120" s="397">
        <f t="shared" si="17"/>
        <v>9999.33</v>
      </c>
      <c r="H120" s="112"/>
      <c r="I120" s="346"/>
      <c r="J120" s="99">
        <v>1.05</v>
      </c>
      <c r="K120" s="101">
        <f t="shared" si="19"/>
        <v>10880.1</v>
      </c>
      <c r="L120" s="364">
        <f>SUM(G120-K120)</f>
        <v>-880.77000000000044</v>
      </c>
      <c r="M120" s="383">
        <v>1</v>
      </c>
      <c r="N120" s="376">
        <f t="shared" si="16"/>
        <v>-880.77000000000044</v>
      </c>
      <c r="O120" s="131"/>
      <c r="P120" s="146"/>
    </row>
    <row r="121" spans="1:16" s="9" customFormat="1" ht="15" customHeight="1">
      <c r="A121" s="91" t="s">
        <v>280</v>
      </c>
      <c r="B121" s="91" t="s">
        <v>11</v>
      </c>
      <c r="C121" s="91" t="s">
        <v>53</v>
      </c>
      <c r="D121" s="82">
        <v>40653</v>
      </c>
      <c r="E121" s="81">
        <v>1558</v>
      </c>
      <c r="F121" s="88">
        <v>7.7</v>
      </c>
      <c r="G121" s="396">
        <f t="shared" si="17"/>
        <v>11996.6</v>
      </c>
      <c r="H121" s="114"/>
      <c r="I121" s="406"/>
      <c r="J121" s="88">
        <v>3.63</v>
      </c>
      <c r="K121" s="100">
        <f t="shared" si="19"/>
        <v>5655.54</v>
      </c>
      <c r="L121" s="363">
        <f>SUM(K121-G121)</f>
        <v>-6341.06</v>
      </c>
      <c r="M121" s="384">
        <v>1</v>
      </c>
      <c r="N121" s="375">
        <f t="shared" si="16"/>
        <v>-6341.06</v>
      </c>
      <c r="O121" s="131"/>
      <c r="P121" s="145"/>
    </row>
    <row r="122" spans="1:16" s="9" customFormat="1" ht="15" customHeight="1">
      <c r="A122" s="91" t="s">
        <v>281</v>
      </c>
      <c r="B122" s="91" t="s">
        <v>282</v>
      </c>
      <c r="C122" s="91"/>
      <c r="D122" s="82">
        <v>40653</v>
      </c>
      <c r="E122" s="81">
        <v>1558</v>
      </c>
      <c r="F122" s="88">
        <v>0</v>
      </c>
      <c r="G122" s="396">
        <f t="shared" si="17"/>
        <v>0</v>
      </c>
      <c r="H122" s="114"/>
      <c r="I122" s="82">
        <v>40717</v>
      </c>
      <c r="J122" s="88">
        <v>4.2</v>
      </c>
      <c r="K122" s="100">
        <f t="shared" si="19"/>
        <v>6543.6</v>
      </c>
      <c r="L122" s="363">
        <f>SUM(K122-G122)</f>
        <v>6543.6</v>
      </c>
      <c r="M122" s="384">
        <v>1</v>
      </c>
      <c r="N122" s="375">
        <f t="shared" si="16"/>
        <v>6543.6</v>
      </c>
      <c r="O122" s="131"/>
      <c r="P122" s="145"/>
    </row>
    <row r="123" spans="1:16" s="20" customFormat="1" ht="15" customHeight="1">
      <c r="A123" s="93" t="s">
        <v>283</v>
      </c>
      <c r="B123" s="93" t="s">
        <v>284</v>
      </c>
      <c r="C123" s="93" t="s">
        <v>78</v>
      </c>
      <c r="D123" s="94">
        <v>40701</v>
      </c>
      <c r="E123" s="92">
        <v>4184</v>
      </c>
      <c r="F123" s="99">
        <v>2.39</v>
      </c>
      <c r="G123" s="397">
        <f t="shared" si="17"/>
        <v>9999.76</v>
      </c>
      <c r="H123" s="112"/>
      <c r="I123" s="94">
        <v>40723</v>
      </c>
      <c r="J123" s="99">
        <v>2.7349999999999999</v>
      </c>
      <c r="K123" s="101">
        <f t="shared" si="19"/>
        <v>11443.24</v>
      </c>
      <c r="L123" s="364">
        <f>SUM(G123-K123)</f>
        <v>-1443.4799999999996</v>
      </c>
      <c r="M123" s="383">
        <v>1</v>
      </c>
      <c r="N123" s="376">
        <f t="shared" si="16"/>
        <v>-1443.4799999999996</v>
      </c>
      <c r="O123" s="131"/>
      <c r="P123" s="146"/>
    </row>
    <row r="124" spans="1:16" s="20" customFormat="1" ht="15" customHeight="1">
      <c r="A124" s="93" t="s">
        <v>285</v>
      </c>
      <c r="B124" s="93" t="s">
        <v>286</v>
      </c>
      <c r="C124" s="93" t="s">
        <v>78</v>
      </c>
      <c r="D124" s="94">
        <v>40714</v>
      </c>
      <c r="E124" s="92">
        <v>998</v>
      </c>
      <c r="F124" s="99">
        <v>10.02</v>
      </c>
      <c r="G124" s="397">
        <f t="shared" si="17"/>
        <v>9999.9599999999991</v>
      </c>
      <c r="H124" s="112"/>
      <c r="I124" s="94">
        <v>40725</v>
      </c>
      <c r="J124" s="99">
        <v>11.07</v>
      </c>
      <c r="K124" s="101">
        <f t="shared" si="19"/>
        <v>11047.86</v>
      </c>
      <c r="L124" s="364">
        <f>SUM(G124-K124)</f>
        <v>-1047.9000000000015</v>
      </c>
      <c r="M124" s="383">
        <v>1</v>
      </c>
      <c r="N124" s="376">
        <f t="shared" si="16"/>
        <v>-1047.9000000000015</v>
      </c>
      <c r="O124" s="131"/>
      <c r="P124" s="146"/>
    </row>
    <row r="125" spans="1:16" s="9" customFormat="1" ht="15" customHeight="1">
      <c r="A125" s="91" t="s">
        <v>287</v>
      </c>
      <c r="B125" s="91" t="s">
        <v>288</v>
      </c>
      <c r="C125" s="91" t="s">
        <v>53</v>
      </c>
      <c r="D125" s="82">
        <v>40623</v>
      </c>
      <c r="E125" s="81">
        <v>15900</v>
      </c>
      <c r="F125" s="88">
        <v>0.71</v>
      </c>
      <c r="G125" s="396">
        <f t="shared" si="17"/>
        <v>11289</v>
      </c>
      <c r="H125" s="114"/>
      <c r="I125" s="82">
        <v>40725</v>
      </c>
      <c r="J125" s="88">
        <v>0.69210000000000005</v>
      </c>
      <c r="K125" s="100">
        <f t="shared" si="19"/>
        <v>11004.390000000001</v>
      </c>
      <c r="L125" s="363">
        <f>SUM(K125-G125)</f>
        <v>-284.60999999999876</v>
      </c>
      <c r="M125" s="384">
        <v>1</v>
      </c>
      <c r="N125" s="375">
        <f t="shared" si="16"/>
        <v>-284.60999999999876</v>
      </c>
      <c r="O125" s="131"/>
      <c r="P125" s="145"/>
    </row>
    <row r="126" spans="1:16" s="20" customFormat="1" ht="15" customHeight="1">
      <c r="A126" s="93" t="s">
        <v>289</v>
      </c>
      <c r="B126" s="93" t="s">
        <v>290</v>
      </c>
      <c r="C126" s="93" t="s">
        <v>78</v>
      </c>
      <c r="D126" s="94">
        <v>40714</v>
      </c>
      <c r="E126" s="92">
        <v>514</v>
      </c>
      <c r="F126" s="99">
        <v>19.43</v>
      </c>
      <c r="G126" s="397">
        <f t="shared" si="17"/>
        <v>9987.02</v>
      </c>
      <c r="H126" s="112"/>
      <c r="I126" s="94">
        <v>40725</v>
      </c>
      <c r="J126" s="99">
        <v>22.01</v>
      </c>
      <c r="K126" s="101">
        <f t="shared" ref="K126:K132" si="20">SUM(E126*J126)</f>
        <v>11313.140000000001</v>
      </c>
      <c r="L126" s="364">
        <f t="shared" ref="L126:L132" si="21">SUM(G126-K126)</f>
        <v>-1326.1200000000008</v>
      </c>
      <c r="M126" s="383">
        <v>1</v>
      </c>
      <c r="N126" s="376">
        <f t="shared" si="16"/>
        <v>-1326.1200000000008</v>
      </c>
      <c r="O126" s="131"/>
      <c r="P126" s="146"/>
    </row>
    <row r="127" spans="1:16" s="20" customFormat="1" ht="15" customHeight="1">
      <c r="A127" s="93" t="s">
        <v>219</v>
      </c>
      <c r="B127" s="93" t="s">
        <v>219</v>
      </c>
      <c r="C127" s="93" t="s">
        <v>78</v>
      </c>
      <c r="D127" s="94">
        <v>40644</v>
      </c>
      <c r="E127" s="92">
        <v>4559</v>
      </c>
      <c r="F127" s="99">
        <v>3.22</v>
      </c>
      <c r="G127" s="397">
        <f t="shared" si="17"/>
        <v>14679.980000000001</v>
      </c>
      <c r="H127" s="112"/>
      <c r="I127" s="94">
        <v>40728</v>
      </c>
      <c r="J127" s="99">
        <v>2.931</v>
      </c>
      <c r="K127" s="101">
        <f t="shared" si="20"/>
        <v>13362.429</v>
      </c>
      <c r="L127" s="363">
        <f t="shared" si="21"/>
        <v>1317.5510000000013</v>
      </c>
      <c r="M127" s="383">
        <v>1</v>
      </c>
      <c r="N127" s="375">
        <f t="shared" si="16"/>
        <v>1317.5510000000013</v>
      </c>
      <c r="O127" s="131"/>
      <c r="P127" s="146"/>
    </row>
    <row r="128" spans="1:16" s="20" customFormat="1" ht="15" customHeight="1">
      <c r="A128" s="93" t="s">
        <v>291</v>
      </c>
      <c r="B128" s="93" t="s">
        <v>209</v>
      </c>
      <c r="C128" s="93" t="s">
        <v>78</v>
      </c>
      <c r="D128" s="94">
        <v>40667</v>
      </c>
      <c r="E128" s="92">
        <v>3456</v>
      </c>
      <c r="F128" s="99">
        <v>4.34</v>
      </c>
      <c r="G128" s="397">
        <f t="shared" si="17"/>
        <v>14999.039999999999</v>
      </c>
      <c r="H128" s="112"/>
      <c r="I128" s="94">
        <v>40728</v>
      </c>
      <c r="J128" s="99">
        <v>4.2249999999999996</v>
      </c>
      <c r="K128" s="101">
        <f t="shared" si="20"/>
        <v>14601.599999999999</v>
      </c>
      <c r="L128" s="363">
        <f t="shared" si="21"/>
        <v>397.44000000000051</v>
      </c>
      <c r="M128" s="383">
        <v>1</v>
      </c>
      <c r="N128" s="375">
        <f t="shared" si="16"/>
        <v>397.44000000000051</v>
      </c>
      <c r="O128" s="131"/>
      <c r="P128" s="146"/>
    </row>
    <row r="129" spans="1:16" s="20" customFormat="1" ht="15" customHeight="1">
      <c r="A129" s="93" t="s">
        <v>292</v>
      </c>
      <c r="B129" s="93" t="s">
        <v>149</v>
      </c>
      <c r="C129" s="93" t="s">
        <v>78</v>
      </c>
      <c r="D129" s="94">
        <v>40671</v>
      </c>
      <c r="E129" s="92">
        <v>1085</v>
      </c>
      <c r="F129" s="99">
        <v>9.2100000000000009</v>
      </c>
      <c r="G129" s="397">
        <f t="shared" si="17"/>
        <v>9992.85</v>
      </c>
      <c r="H129" s="112"/>
      <c r="I129" s="94">
        <v>40730</v>
      </c>
      <c r="J129" s="99">
        <v>8.3279999999999994</v>
      </c>
      <c r="K129" s="101">
        <f t="shared" si="20"/>
        <v>9035.8799999999992</v>
      </c>
      <c r="L129" s="363">
        <f t="shared" si="21"/>
        <v>956.97000000000116</v>
      </c>
      <c r="M129" s="383">
        <v>1</v>
      </c>
      <c r="N129" s="375">
        <f t="shared" si="16"/>
        <v>956.97000000000116</v>
      </c>
      <c r="O129" s="131"/>
      <c r="P129" s="146"/>
    </row>
    <row r="130" spans="1:16" s="20" customFormat="1" ht="15" customHeight="1">
      <c r="A130" s="93" t="s">
        <v>293</v>
      </c>
      <c r="B130" s="93" t="s">
        <v>294</v>
      </c>
      <c r="C130" s="93" t="s">
        <v>78</v>
      </c>
      <c r="D130" s="94">
        <v>40665</v>
      </c>
      <c r="E130" s="92">
        <v>9009</v>
      </c>
      <c r="F130" s="99">
        <v>1.665</v>
      </c>
      <c r="G130" s="397">
        <f t="shared" si="17"/>
        <v>14999.985000000001</v>
      </c>
      <c r="H130" s="112"/>
      <c r="I130" s="94">
        <v>40731</v>
      </c>
      <c r="J130" s="99">
        <v>1.3440000000000001</v>
      </c>
      <c r="K130" s="101">
        <f t="shared" si="20"/>
        <v>12108.096000000001</v>
      </c>
      <c r="L130" s="363">
        <f t="shared" si="21"/>
        <v>2891.8889999999992</v>
      </c>
      <c r="M130" s="383">
        <v>1</v>
      </c>
      <c r="N130" s="375">
        <f t="shared" si="16"/>
        <v>2891.8889999999992</v>
      </c>
      <c r="O130" s="131"/>
      <c r="P130" s="146"/>
    </row>
    <row r="131" spans="1:16" s="20" customFormat="1" ht="15" customHeight="1">
      <c r="A131" s="93" t="s">
        <v>295</v>
      </c>
      <c r="B131" s="93" t="s">
        <v>296</v>
      </c>
      <c r="C131" s="93" t="s">
        <v>78</v>
      </c>
      <c r="D131" s="94">
        <v>40714</v>
      </c>
      <c r="E131" s="92">
        <v>681</v>
      </c>
      <c r="F131" s="99">
        <v>14.67</v>
      </c>
      <c r="G131" s="397">
        <f t="shared" si="17"/>
        <v>9990.27</v>
      </c>
      <c r="H131" s="112"/>
      <c r="I131" s="94">
        <v>40732</v>
      </c>
      <c r="J131" s="99">
        <v>16.57</v>
      </c>
      <c r="K131" s="101">
        <f t="shared" si="20"/>
        <v>11284.17</v>
      </c>
      <c r="L131" s="364">
        <f t="shared" si="21"/>
        <v>-1293.8999999999996</v>
      </c>
      <c r="M131" s="383">
        <v>1</v>
      </c>
      <c r="N131" s="376">
        <f t="shared" si="16"/>
        <v>-1293.8999999999996</v>
      </c>
      <c r="O131" s="131"/>
      <c r="P131" s="146"/>
    </row>
    <row r="132" spans="1:16" s="20" customFormat="1" ht="15" customHeight="1">
      <c r="A132" s="93" t="s">
        <v>297</v>
      </c>
      <c r="B132" s="93" t="s">
        <v>298</v>
      </c>
      <c r="C132" s="93" t="s">
        <v>78</v>
      </c>
      <c r="D132" s="94">
        <v>40679</v>
      </c>
      <c r="E132" s="92">
        <v>1524</v>
      </c>
      <c r="F132" s="99">
        <v>6.56</v>
      </c>
      <c r="G132" s="397">
        <f t="shared" si="17"/>
        <v>9997.4399999999987</v>
      </c>
      <c r="H132" s="112"/>
      <c r="I132" s="94">
        <v>40737</v>
      </c>
      <c r="J132" s="99">
        <v>6.835</v>
      </c>
      <c r="K132" s="101">
        <f t="shared" si="20"/>
        <v>10416.539999999999</v>
      </c>
      <c r="L132" s="364">
        <f t="shared" si="21"/>
        <v>-419.10000000000036</v>
      </c>
      <c r="M132" s="383">
        <v>1</v>
      </c>
      <c r="N132" s="376">
        <f t="shared" si="16"/>
        <v>-419.10000000000036</v>
      </c>
      <c r="O132" s="131"/>
      <c r="P132" s="146"/>
    </row>
    <row r="133" spans="1:16" s="9" customFormat="1" ht="15" customHeight="1">
      <c r="A133" s="91" t="s">
        <v>299</v>
      </c>
      <c r="B133" s="91" t="s">
        <v>300</v>
      </c>
      <c r="C133" s="91" t="s">
        <v>53</v>
      </c>
      <c r="D133" s="82">
        <v>40661</v>
      </c>
      <c r="E133" s="81">
        <v>1470</v>
      </c>
      <c r="F133" s="88">
        <v>8.17</v>
      </c>
      <c r="G133" s="396">
        <f t="shared" si="17"/>
        <v>12009.9</v>
      </c>
      <c r="H133" s="114"/>
      <c r="I133" s="82">
        <v>40737</v>
      </c>
      <c r="J133" s="88">
        <v>7.8390000000000004</v>
      </c>
      <c r="K133" s="100">
        <f t="shared" ref="K133:K140" si="22">SUM(E133*J133)</f>
        <v>11523.33</v>
      </c>
      <c r="L133" s="363">
        <f>SUM(K133-G133)</f>
        <v>-486.56999999999971</v>
      </c>
      <c r="M133" s="384">
        <v>1</v>
      </c>
      <c r="N133" s="375">
        <f t="shared" si="16"/>
        <v>-486.56999999999971</v>
      </c>
      <c r="O133" s="131"/>
      <c r="P133" s="145"/>
    </row>
    <row r="134" spans="1:16" s="9" customFormat="1" ht="15" customHeight="1">
      <c r="A134" s="91" t="s">
        <v>299</v>
      </c>
      <c r="B134" s="91" t="s">
        <v>300</v>
      </c>
      <c r="C134" s="91" t="s">
        <v>53</v>
      </c>
      <c r="D134" s="82">
        <v>40682</v>
      </c>
      <c r="E134" s="81">
        <v>1150</v>
      </c>
      <c r="F134" s="88">
        <v>8.39</v>
      </c>
      <c r="G134" s="396">
        <f t="shared" si="17"/>
        <v>9648.5</v>
      </c>
      <c r="H134" s="114"/>
      <c r="I134" s="82">
        <v>40739</v>
      </c>
      <c r="J134" s="88">
        <v>7.8390000000000004</v>
      </c>
      <c r="K134" s="100">
        <f t="shared" si="22"/>
        <v>9014.85</v>
      </c>
      <c r="L134" s="363">
        <f>SUM(K134-G134)</f>
        <v>-633.64999999999964</v>
      </c>
      <c r="M134" s="384">
        <v>1</v>
      </c>
      <c r="N134" s="375">
        <f t="shared" si="16"/>
        <v>-633.64999999999964</v>
      </c>
      <c r="O134" s="131"/>
      <c r="P134" s="145"/>
    </row>
    <row r="135" spans="1:16" s="20" customFormat="1" ht="15" customHeight="1">
      <c r="A135" s="93" t="s">
        <v>301</v>
      </c>
      <c r="B135" s="93" t="s">
        <v>302</v>
      </c>
      <c r="C135" s="93" t="s">
        <v>78</v>
      </c>
      <c r="D135" s="94">
        <v>40714</v>
      </c>
      <c r="E135" s="92">
        <v>429</v>
      </c>
      <c r="F135" s="99">
        <v>23.28</v>
      </c>
      <c r="G135" s="397">
        <f t="shared" si="17"/>
        <v>9987.1200000000008</v>
      </c>
      <c r="H135" s="112"/>
      <c r="I135" s="94">
        <v>40743</v>
      </c>
      <c r="J135" s="99">
        <v>25.67</v>
      </c>
      <c r="K135" s="101">
        <f t="shared" si="22"/>
        <v>11012.43</v>
      </c>
      <c r="L135" s="364">
        <f>SUM(G135-K135)</f>
        <v>-1025.3099999999995</v>
      </c>
      <c r="M135" s="383">
        <v>1</v>
      </c>
      <c r="N135" s="376">
        <f t="shared" si="16"/>
        <v>-1025.3099999999995</v>
      </c>
      <c r="O135" s="131"/>
      <c r="P135" s="146"/>
    </row>
    <row r="136" spans="1:16" s="9" customFormat="1" ht="15" customHeight="1">
      <c r="A136" s="91" t="s">
        <v>303</v>
      </c>
      <c r="B136" s="91" t="s">
        <v>304</v>
      </c>
      <c r="C136" s="91" t="s">
        <v>53</v>
      </c>
      <c r="D136" s="82">
        <v>40676</v>
      </c>
      <c r="E136" s="81">
        <v>10869</v>
      </c>
      <c r="F136" s="88">
        <v>0.92</v>
      </c>
      <c r="G136" s="396">
        <f t="shared" si="17"/>
        <v>9999.48</v>
      </c>
      <c r="H136" s="114"/>
      <c r="I136" s="82">
        <v>40744</v>
      </c>
      <c r="J136" s="88">
        <v>0.91320000000000001</v>
      </c>
      <c r="K136" s="100">
        <f t="shared" si="22"/>
        <v>9925.5707999999995</v>
      </c>
      <c r="L136" s="363">
        <f>SUM(K136-G136)</f>
        <v>-73.909200000000055</v>
      </c>
      <c r="M136" s="384">
        <v>1</v>
      </c>
      <c r="N136" s="375">
        <f t="shared" si="16"/>
        <v>-73.909200000000055</v>
      </c>
      <c r="O136" s="131"/>
      <c r="P136" s="145"/>
    </row>
    <row r="137" spans="1:16" s="20" customFormat="1" ht="15" customHeight="1">
      <c r="A137" s="93" t="s">
        <v>305</v>
      </c>
      <c r="B137" s="93" t="s">
        <v>306</v>
      </c>
      <c r="C137" s="93" t="s">
        <v>78</v>
      </c>
      <c r="D137" s="94">
        <v>40616</v>
      </c>
      <c r="E137" s="92">
        <v>1590</v>
      </c>
      <c r="F137" s="99">
        <v>9.3930000000000007</v>
      </c>
      <c r="G137" s="397">
        <f t="shared" ref="G137:G168" si="23">SUM(E137*F137)</f>
        <v>14934.87</v>
      </c>
      <c r="H137" s="112"/>
      <c r="I137" s="94">
        <v>40930</v>
      </c>
      <c r="J137" s="99">
        <v>4.383</v>
      </c>
      <c r="K137" s="101">
        <f t="shared" si="22"/>
        <v>6968.97</v>
      </c>
      <c r="L137" s="363">
        <f>SUM(G137-K137)</f>
        <v>7965.9000000000005</v>
      </c>
      <c r="M137" s="383">
        <v>1</v>
      </c>
      <c r="N137" s="375">
        <f t="shared" si="16"/>
        <v>7965.9000000000005</v>
      </c>
      <c r="O137" s="131"/>
      <c r="P137" s="146"/>
    </row>
    <row r="138" spans="1:16" s="20" customFormat="1" ht="15" customHeight="1">
      <c r="A138" s="93" t="s">
        <v>307</v>
      </c>
      <c r="B138" s="93" t="s">
        <v>308</v>
      </c>
      <c r="C138" s="93" t="s">
        <v>78</v>
      </c>
      <c r="D138" s="94">
        <v>40647</v>
      </c>
      <c r="E138" s="92">
        <v>1547</v>
      </c>
      <c r="F138" s="99">
        <v>24.2</v>
      </c>
      <c r="G138" s="397">
        <f t="shared" si="23"/>
        <v>37437.4</v>
      </c>
      <c r="H138" s="112"/>
      <c r="I138" s="94">
        <v>40750</v>
      </c>
      <c r="J138" s="99">
        <v>21.93</v>
      </c>
      <c r="K138" s="101">
        <f t="shared" si="22"/>
        <v>33925.71</v>
      </c>
      <c r="L138" s="363">
        <f>SUM(G138-K138)</f>
        <v>3511.6900000000023</v>
      </c>
      <c r="M138" s="383">
        <v>1</v>
      </c>
      <c r="N138" s="375">
        <f t="shared" si="16"/>
        <v>3511.6900000000023</v>
      </c>
      <c r="O138" s="131"/>
      <c r="P138" s="146"/>
    </row>
    <row r="139" spans="1:16" s="20" customFormat="1" ht="15" customHeight="1">
      <c r="A139" s="93" t="s">
        <v>137</v>
      </c>
      <c r="B139" s="93" t="s">
        <v>203</v>
      </c>
      <c r="C139" s="93" t="s">
        <v>78</v>
      </c>
      <c r="D139" s="94">
        <v>40700</v>
      </c>
      <c r="E139" s="92">
        <v>5000</v>
      </c>
      <c r="F139" s="99">
        <v>2</v>
      </c>
      <c r="G139" s="397">
        <f t="shared" si="23"/>
        <v>10000</v>
      </c>
      <c r="H139" s="112"/>
      <c r="I139" s="94">
        <v>40750</v>
      </c>
      <c r="J139" s="99">
        <v>2.1219999999999999</v>
      </c>
      <c r="K139" s="101">
        <f t="shared" si="22"/>
        <v>10610</v>
      </c>
      <c r="L139" s="364">
        <f>SUM(G139-K139)</f>
        <v>-610</v>
      </c>
      <c r="M139" s="383">
        <v>1</v>
      </c>
      <c r="N139" s="376">
        <f t="shared" si="16"/>
        <v>-610</v>
      </c>
      <c r="O139" s="131"/>
      <c r="P139" s="146"/>
    </row>
    <row r="140" spans="1:16" s="9" customFormat="1" ht="15" customHeight="1">
      <c r="A140" s="91" t="s">
        <v>145</v>
      </c>
      <c r="B140" s="91" t="s">
        <v>309</v>
      </c>
      <c r="C140" s="91" t="s">
        <v>53</v>
      </c>
      <c r="D140" s="82">
        <v>40694</v>
      </c>
      <c r="E140" s="81">
        <v>3215</v>
      </c>
      <c r="F140" s="88">
        <v>3.11</v>
      </c>
      <c r="G140" s="396">
        <f t="shared" si="23"/>
        <v>9998.65</v>
      </c>
      <c r="H140" s="114"/>
      <c r="I140" s="82">
        <v>40780</v>
      </c>
      <c r="J140" s="88">
        <v>2.7839999999999998</v>
      </c>
      <c r="K140" s="100">
        <f t="shared" si="22"/>
        <v>8950.56</v>
      </c>
      <c r="L140" s="363">
        <f>SUM(K140-G140)</f>
        <v>-1048.0900000000001</v>
      </c>
      <c r="M140" s="384">
        <v>1</v>
      </c>
      <c r="N140" s="375">
        <f t="shared" si="16"/>
        <v>-1048.0900000000001</v>
      </c>
      <c r="O140" s="131"/>
      <c r="P140" s="145"/>
    </row>
    <row r="141" spans="1:16" s="20" customFormat="1" ht="15" customHeight="1">
      <c r="A141" s="93" t="s">
        <v>226</v>
      </c>
      <c r="B141" s="93" t="s">
        <v>226</v>
      </c>
      <c r="C141" s="93" t="s">
        <v>78</v>
      </c>
      <c r="D141" s="94">
        <v>40714</v>
      </c>
      <c r="E141" s="92">
        <v>2105</v>
      </c>
      <c r="F141" s="99">
        <v>4.75</v>
      </c>
      <c r="G141" s="397">
        <f t="shared" si="23"/>
        <v>9998.75</v>
      </c>
      <c r="H141" s="112"/>
      <c r="I141" s="94">
        <v>40786</v>
      </c>
      <c r="J141" s="99">
        <v>4.32</v>
      </c>
      <c r="K141" s="101">
        <f t="shared" ref="K141:K146" si="24">SUM(E141*J141)</f>
        <v>9093.6</v>
      </c>
      <c r="L141" s="363">
        <f t="shared" ref="L141:L146" si="25">SUM(G141-K141)</f>
        <v>905.14999999999964</v>
      </c>
      <c r="M141" s="383">
        <v>1</v>
      </c>
      <c r="N141" s="375">
        <f t="shared" si="16"/>
        <v>905.14999999999964</v>
      </c>
      <c r="O141" s="131"/>
      <c r="P141" s="146"/>
    </row>
    <row r="142" spans="1:16" s="20" customFormat="1" ht="15" customHeight="1">
      <c r="A142" s="93" t="s">
        <v>144</v>
      </c>
      <c r="B142" s="93" t="s">
        <v>310</v>
      </c>
      <c r="C142" s="93" t="s">
        <v>78</v>
      </c>
      <c r="D142" s="94">
        <v>40686</v>
      </c>
      <c r="E142" s="92">
        <v>1916</v>
      </c>
      <c r="F142" s="99">
        <v>5.22</v>
      </c>
      <c r="G142" s="397">
        <f t="shared" si="23"/>
        <v>10001.519999999999</v>
      </c>
      <c r="H142" s="112"/>
      <c r="I142" s="94">
        <v>40787</v>
      </c>
      <c r="J142" s="99">
        <v>4.7539999999999996</v>
      </c>
      <c r="K142" s="101">
        <f t="shared" si="24"/>
        <v>9108.6639999999989</v>
      </c>
      <c r="L142" s="363">
        <f t="shared" si="25"/>
        <v>892.85599999999977</v>
      </c>
      <c r="M142" s="383">
        <v>1</v>
      </c>
      <c r="N142" s="375">
        <f t="shared" si="16"/>
        <v>892.85599999999977</v>
      </c>
      <c r="O142" s="131"/>
      <c r="P142" s="146"/>
    </row>
    <row r="143" spans="1:16" s="20" customFormat="1" ht="15" customHeight="1">
      <c r="A143" s="93" t="s">
        <v>311</v>
      </c>
      <c r="B143" s="93" t="s">
        <v>312</v>
      </c>
      <c r="C143" s="93" t="s">
        <v>78</v>
      </c>
      <c r="D143" s="94">
        <v>40701</v>
      </c>
      <c r="E143" s="92">
        <v>2512</v>
      </c>
      <c r="F143" s="99">
        <v>3.98</v>
      </c>
      <c r="G143" s="397">
        <f t="shared" si="23"/>
        <v>9997.76</v>
      </c>
      <c r="H143" s="112"/>
      <c r="I143" s="94">
        <v>40801</v>
      </c>
      <c r="J143" s="99">
        <v>3.0569999999999999</v>
      </c>
      <c r="K143" s="101">
        <f t="shared" si="24"/>
        <v>7679.1840000000002</v>
      </c>
      <c r="L143" s="363">
        <f t="shared" si="25"/>
        <v>2318.576</v>
      </c>
      <c r="M143" s="383">
        <v>1</v>
      </c>
      <c r="N143" s="375">
        <f t="shared" si="16"/>
        <v>2318.576</v>
      </c>
      <c r="O143" s="131"/>
      <c r="P143" s="146"/>
    </row>
    <row r="144" spans="1:16" s="20" customFormat="1" ht="15" customHeight="1">
      <c r="A144" s="93" t="s">
        <v>313</v>
      </c>
      <c r="B144" s="93" t="s">
        <v>314</v>
      </c>
      <c r="C144" s="93" t="s">
        <v>78</v>
      </c>
      <c r="D144" s="94">
        <v>40798</v>
      </c>
      <c r="E144" s="92">
        <v>5000</v>
      </c>
      <c r="F144" s="99">
        <v>2.44</v>
      </c>
      <c r="G144" s="397">
        <f t="shared" si="23"/>
        <v>12200</v>
      </c>
      <c r="H144" s="112"/>
      <c r="I144" s="94">
        <v>40827</v>
      </c>
      <c r="J144" s="99">
        <v>2.65</v>
      </c>
      <c r="K144" s="101">
        <f t="shared" si="24"/>
        <v>13250</v>
      </c>
      <c r="L144" s="364">
        <f t="shared" si="25"/>
        <v>-1050</v>
      </c>
      <c r="M144" s="383">
        <v>1</v>
      </c>
      <c r="N144" s="376">
        <f t="shared" si="16"/>
        <v>-1050</v>
      </c>
      <c r="O144" s="131"/>
      <c r="P144" s="146"/>
    </row>
    <row r="145" spans="1:16" s="20" customFormat="1" ht="15" customHeight="1">
      <c r="A145" s="93" t="s">
        <v>315</v>
      </c>
      <c r="B145" s="93" t="s">
        <v>316</v>
      </c>
      <c r="C145" s="93" t="s">
        <v>78</v>
      </c>
      <c r="D145" s="94">
        <v>40671</v>
      </c>
      <c r="E145" s="92">
        <v>9134</v>
      </c>
      <c r="F145" s="99">
        <v>1.095</v>
      </c>
      <c r="G145" s="397">
        <f t="shared" si="23"/>
        <v>10001.73</v>
      </c>
      <c r="H145" s="112"/>
      <c r="I145" s="94">
        <v>40835</v>
      </c>
      <c r="J145" s="99">
        <v>0.95499999999999996</v>
      </c>
      <c r="K145" s="101">
        <f t="shared" si="24"/>
        <v>8722.9699999999993</v>
      </c>
      <c r="L145" s="363">
        <f t="shared" si="25"/>
        <v>1278.7600000000002</v>
      </c>
      <c r="M145" s="383">
        <v>1</v>
      </c>
      <c r="N145" s="375">
        <f t="shared" si="16"/>
        <v>1278.7600000000002</v>
      </c>
      <c r="O145" s="131"/>
      <c r="P145" s="146"/>
    </row>
    <row r="146" spans="1:16" s="20" customFormat="1" ht="15" customHeight="1">
      <c r="A146" s="93" t="s">
        <v>317</v>
      </c>
      <c r="B146" s="93" t="s">
        <v>318</v>
      </c>
      <c r="C146" s="93" t="s">
        <v>78</v>
      </c>
      <c r="D146" s="94">
        <v>40812</v>
      </c>
      <c r="E146" s="92">
        <v>9000</v>
      </c>
      <c r="F146" s="99">
        <v>0.17</v>
      </c>
      <c r="G146" s="397">
        <f t="shared" si="23"/>
        <v>1530</v>
      </c>
      <c r="H146" s="112"/>
      <c r="I146" s="94">
        <v>40837</v>
      </c>
      <c r="J146" s="99">
        <v>0.28100000000000003</v>
      </c>
      <c r="K146" s="101">
        <f t="shared" si="24"/>
        <v>2529.0000000000005</v>
      </c>
      <c r="L146" s="364">
        <f t="shared" si="25"/>
        <v>-999.00000000000045</v>
      </c>
      <c r="M146" s="383">
        <v>1</v>
      </c>
      <c r="N146" s="376">
        <f t="shared" si="16"/>
        <v>-999.00000000000045</v>
      </c>
      <c r="O146" s="131"/>
      <c r="P146" s="146"/>
    </row>
    <row r="147" spans="1:16" s="9" customFormat="1" ht="15" customHeight="1">
      <c r="A147" s="91" t="s">
        <v>319</v>
      </c>
      <c r="B147" s="91" t="s">
        <v>320</v>
      </c>
      <c r="C147" s="91" t="s">
        <v>53</v>
      </c>
      <c r="D147" s="82">
        <v>40826</v>
      </c>
      <c r="E147" s="81">
        <v>1204</v>
      </c>
      <c r="F147" s="88">
        <v>8.75</v>
      </c>
      <c r="G147" s="396">
        <f t="shared" si="23"/>
        <v>10535</v>
      </c>
      <c r="H147" s="114"/>
      <c r="I147" s="82">
        <v>40842</v>
      </c>
      <c r="J147" s="88">
        <v>7.92</v>
      </c>
      <c r="K147" s="100">
        <f t="shared" ref="K147:K154" si="26">SUM(E147*J147)</f>
        <v>9535.68</v>
      </c>
      <c r="L147" s="363">
        <f>SUM(K147-G147)</f>
        <v>-999.31999999999971</v>
      </c>
      <c r="M147" s="384">
        <v>1</v>
      </c>
      <c r="N147" s="375">
        <f t="shared" si="16"/>
        <v>-999.31999999999971</v>
      </c>
      <c r="O147" s="131"/>
      <c r="P147" s="145"/>
    </row>
    <row r="148" spans="1:16" s="20" customFormat="1" ht="15" customHeight="1">
      <c r="A148" s="93" t="s">
        <v>321</v>
      </c>
      <c r="B148" s="93" t="s">
        <v>322</v>
      </c>
      <c r="C148" s="93" t="s">
        <v>78</v>
      </c>
      <c r="D148" s="94">
        <v>40687</v>
      </c>
      <c r="E148" s="92">
        <v>594</v>
      </c>
      <c r="F148" s="99">
        <v>16.850000000000001</v>
      </c>
      <c r="G148" s="397">
        <f t="shared" si="23"/>
        <v>10008.900000000001</v>
      </c>
      <c r="H148" s="112"/>
      <c r="I148" s="346"/>
      <c r="J148" s="99">
        <v>15.76</v>
      </c>
      <c r="K148" s="101">
        <f t="shared" si="26"/>
        <v>9361.44</v>
      </c>
      <c r="L148" s="363">
        <f>SUM(G148-K148)</f>
        <v>647.46000000000095</v>
      </c>
      <c r="M148" s="383">
        <v>1</v>
      </c>
      <c r="N148" s="375">
        <f t="shared" si="16"/>
        <v>647.46000000000095</v>
      </c>
      <c r="O148" s="131"/>
      <c r="P148" s="146"/>
    </row>
    <row r="149" spans="1:16" s="20" customFormat="1" ht="15" customHeight="1">
      <c r="A149" s="93" t="s">
        <v>323</v>
      </c>
      <c r="B149" s="93" t="s">
        <v>324</v>
      </c>
      <c r="C149" s="93" t="s">
        <v>78</v>
      </c>
      <c r="D149" s="94">
        <v>40646</v>
      </c>
      <c r="E149" s="92">
        <v>1547</v>
      </c>
      <c r="F149" s="99">
        <v>7.11</v>
      </c>
      <c r="G149" s="397">
        <f t="shared" si="23"/>
        <v>10999.17</v>
      </c>
      <c r="H149" s="112"/>
      <c r="I149" s="94">
        <v>40842</v>
      </c>
      <c r="J149" s="99">
        <v>4.13</v>
      </c>
      <c r="K149" s="101">
        <f t="shared" si="26"/>
        <v>6389.11</v>
      </c>
      <c r="L149" s="363">
        <f>SUM(G149-K149)</f>
        <v>4610.0600000000004</v>
      </c>
      <c r="M149" s="383">
        <v>1</v>
      </c>
      <c r="N149" s="375">
        <f t="shared" si="16"/>
        <v>4610.0600000000004</v>
      </c>
      <c r="O149" s="131"/>
      <c r="P149" s="146"/>
    </row>
    <row r="150" spans="1:16" s="20" customFormat="1" ht="15" customHeight="1">
      <c r="A150" s="93" t="s">
        <v>325</v>
      </c>
      <c r="B150" s="93" t="s">
        <v>326</v>
      </c>
      <c r="C150" s="93" t="s">
        <v>78</v>
      </c>
      <c r="D150" s="94">
        <v>40665</v>
      </c>
      <c r="E150" s="92">
        <v>5618</v>
      </c>
      <c r="F150" s="99">
        <v>2.67</v>
      </c>
      <c r="G150" s="397">
        <f t="shared" si="23"/>
        <v>15000.06</v>
      </c>
      <c r="H150" s="112"/>
      <c r="I150" s="94">
        <v>40858</v>
      </c>
      <c r="J150" s="99">
        <v>2.2090000000000001</v>
      </c>
      <c r="K150" s="101">
        <f t="shared" si="26"/>
        <v>12410.162</v>
      </c>
      <c r="L150" s="363">
        <f>SUM(G150-K150)</f>
        <v>2589.8979999999992</v>
      </c>
      <c r="M150" s="383">
        <v>1</v>
      </c>
      <c r="N150" s="375">
        <f t="shared" si="16"/>
        <v>2589.8979999999992</v>
      </c>
      <c r="O150" s="131"/>
      <c r="P150" s="146"/>
    </row>
    <row r="151" spans="1:16" s="20" customFormat="1" ht="15" customHeight="1">
      <c r="A151" s="91" t="s">
        <v>327</v>
      </c>
      <c r="B151" s="91" t="s">
        <v>328</v>
      </c>
      <c r="C151" s="91" t="s">
        <v>53</v>
      </c>
      <c r="D151" s="82">
        <v>40844</v>
      </c>
      <c r="E151" s="81">
        <v>50000</v>
      </c>
      <c r="F151" s="88">
        <v>1.109</v>
      </c>
      <c r="G151" s="396">
        <f t="shared" si="23"/>
        <v>55450</v>
      </c>
      <c r="H151" s="114"/>
      <c r="I151" s="84">
        <v>40862</v>
      </c>
      <c r="J151" s="89">
        <v>1.1000000000000001</v>
      </c>
      <c r="K151" s="100">
        <f t="shared" si="26"/>
        <v>55000.000000000007</v>
      </c>
      <c r="L151" s="363">
        <f>SUM(K151-G151)</f>
        <v>-449.99999999999272</v>
      </c>
      <c r="M151" s="384">
        <v>1</v>
      </c>
      <c r="N151" s="375">
        <f t="shared" si="16"/>
        <v>-449.99999999999272</v>
      </c>
      <c r="O151" s="131"/>
      <c r="P151" s="146"/>
    </row>
    <row r="152" spans="1:16" s="20" customFormat="1" ht="15" customHeight="1">
      <c r="A152" s="93" t="s">
        <v>329</v>
      </c>
      <c r="B152" s="93" t="s">
        <v>330</v>
      </c>
      <c r="C152" s="93" t="s">
        <v>78</v>
      </c>
      <c r="D152" s="94">
        <v>40700</v>
      </c>
      <c r="E152" s="92">
        <v>4975</v>
      </c>
      <c r="F152" s="99">
        <v>2.0099999999999998</v>
      </c>
      <c r="G152" s="397">
        <f t="shared" si="23"/>
        <v>9999.7499999999982</v>
      </c>
      <c r="H152" s="112"/>
      <c r="I152" s="94">
        <v>40863</v>
      </c>
      <c r="J152" s="99">
        <v>1.7050000000000001</v>
      </c>
      <c r="K152" s="101">
        <f t="shared" si="26"/>
        <v>8482.375</v>
      </c>
      <c r="L152" s="363">
        <f>SUM(G152-K152)</f>
        <v>1517.3749999999982</v>
      </c>
      <c r="M152" s="383">
        <v>1</v>
      </c>
      <c r="N152" s="375">
        <f t="shared" si="16"/>
        <v>1517.3749999999982</v>
      </c>
      <c r="O152" s="131"/>
      <c r="P152" s="146"/>
    </row>
    <row r="153" spans="1:16" s="20" customFormat="1" ht="15" customHeight="1">
      <c r="A153" s="91" t="s">
        <v>331</v>
      </c>
      <c r="B153" s="91" t="s">
        <v>162</v>
      </c>
      <c r="C153" s="91" t="s">
        <v>53</v>
      </c>
      <c r="D153" s="82">
        <v>40798</v>
      </c>
      <c r="E153" s="81">
        <v>8300</v>
      </c>
      <c r="F153" s="88">
        <v>3.53</v>
      </c>
      <c r="G153" s="396">
        <f t="shared" si="23"/>
        <v>29299</v>
      </c>
      <c r="H153" s="114"/>
      <c r="I153" s="84">
        <v>40865</v>
      </c>
      <c r="J153" s="89">
        <v>3.41</v>
      </c>
      <c r="K153" s="100">
        <f t="shared" si="26"/>
        <v>28303</v>
      </c>
      <c r="L153" s="363">
        <f>SUM(K153-G153)</f>
        <v>-996</v>
      </c>
      <c r="M153" s="384">
        <v>1</v>
      </c>
      <c r="N153" s="375">
        <f t="shared" si="16"/>
        <v>-996</v>
      </c>
      <c r="O153" s="131"/>
      <c r="P153" s="146"/>
    </row>
    <row r="154" spans="1:16" s="20" customFormat="1" ht="15" customHeight="1">
      <c r="A154" s="93" t="s">
        <v>332</v>
      </c>
      <c r="B154" s="93" t="s">
        <v>333</v>
      </c>
      <c r="C154" s="93" t="s">
        <v>78</v>
      </c>
      <c r="D154" s="94">
        <v>40714</v>
      </c>
      <c r="E154" s="92">
        <v>3690</v>
      </c>
      <c r="F154" s="99">
        <v>2.71</v>
      </c>
      <c r="G154" s="397">
        <f t="shared" si="23"/>
        <v>9999.9</v>
      </c>
      <c r="H154" s="112"/>
      <c r="I154" s="94">
        <v>40865</v>
      </c>
      <c r="J154" s="99">
        <v>2.488</v>
      </c>
      <c r="K154" s="101">
        <f t="shared" si="26"/>
        <v>9180.7199999999993</v>
      </c>
      <c r="L154" s="363">
        <f>SUM(G154-K154)</f>
        <v>819.18000000000029</v>
      </c>
      <c r="M154" s="383">
        <v>1</v>
      </c>
      <c r="N154" s="375">
        <f t="shared" si="16"/>
        <v>819.18000000000029</v>
      </c>
      <c r="O154" s="131"/>
      <c r="P154" s="146"/>
    </row>
    <row r="155" spans="1:16" s="20" customFormat="1" ht="15" customHeight="1">
      <c r="A155" s="91" t="s">
        <v>334</v>
      </c>
      <c r="B155" s="91" t="s">
        <v>335</v>
      </c>
      <c r="C155" s="91" t="s">
        <v>53</v>
      </c>
      <c r="D155" s="82">
        <v>40856</v>
      </c>
      <c r="E155" s="81">
        <v>16600</v>
      </c>
      <c r="F155" s="88">
        <v>0.82299999999999995</v>
      </c>
      <c r="G155" s="396">
        <f t="shared" si="23"/>
        <v>13661.8</v>
      </c>
      <c r="H155" s="114"/>
      <c r="I155" s="84">
        <v>40868</v>
      </c>
      <c r="J155" s="89">
        <v>0.79900000000000004</v>
      </c>
      <c r="K155" s="100">
        <f t="shared" ref="K155:K161" si="27">SUM(E155*J155)</f>
        <v>13263.400000000001</v>
      </c>
      <c r="L155" s="363">
        <f t="shared" ref="L155:L161" si="28">SUM(K155-G155)</f>
        <v>-398.39999999999782</v>
      </c>
      <c r="M155" s="384">
        <v>1</v>
      </c>
      <c r="N155" s="375">
        <f t="shared" si="16"/>
        <v>-398.39999999999782</v>
      </c>
      <c r="O155" s="131"/>
      <c r="P155" s="146"/>
    </row>
    <row r="156" spans="1:16" s="20" customFormat="1" ht="15" customHeight="1">
      <c r="A156" s="91" t="s">
        <v>336</v>
      </c>
      <c r="B156" s="91" t="s">
        <v>337</v>
      </c>
      <c r="C156" s="91" t="s">
        <v>53</v>
      </c>
      <c r="D156" s="82">
        <v>40798</v>
      </c>
      <c r="E156" s="81">
        <v>20000</v>
      </c>
      <c r="F156" s="88">
        <v>0.73499999999999999</v>
      </c>
      <c r="G156" s="396">
        <f t="shared" si="23"/>
        <v>14700</v>
      </c>
      <c r="H156" s="114"/>
      <c r="I156" s="84">
        <v>40875</v>
      </c>
      <c r="J156" s="89">
        <v>0.84</v>
      </c>
      <c r="K156" s="100">
        <f t="shared" si="27"/>
        <v>16800</v>
      </c>
      <c r="L156" s="363">
        <f t="shared" si="28"/>
        <v>2100</v>
      </c>
      <c r="M156" s="384">
        <v>1</v>
      </c>
      <c r="N156" s="375">
        <f t="shared" si="16"/>
        <v>2100</v>
      </c>
      <c r="O156" s="131"/>
      <c r="P156" s="146"/>
    </row>
    <row r="157" spans="1:16" s="20" customFormat="1" ht="15" customHeight="1">
      <c r="A157" s="91" t="s">
        <v>338</v>
      </c>
      <c r="B157" s="91" t="s">
        <v>339</v>
      </c>
      <c r="C157" s="91" t="s">
        <v>53</v>
      </c>
      <c r="D157" s="82">
        <v>40854</v>
      </c>
      <c r="E157" s="81">
        <v>17241</v>
      </c>
      <c r="F157" s="88">
        <v>0.82899999999999996</v>
      </c>
      <c r="G157" s="396">
        <f t="shared" si="23"/>
        <v>14292.788999999999</v>
      </c>
      <c r="H157" s="114"/>
      <c r="I157" s="84">
        <v>40891</v>
      </c>
      <c r="J157" s="89">
        <v>0.83</v>
      </c>
      <c r="K157" s="100">
        <f t="shared" si="27"/>
        <v>14310.029999999999</v>
      </c>
      <c r="L157" s="363">
        <f t="shared" si="28"/>
        <v>17.240999999999985</v>
      </c>
      <c r="M157" s="384">
        <v>1</v>
      </c>
      <c r="N157" s="375">
        <f t="shared" si="16"/>
        <v>17.240999999999985</v>
      </c>
      <c r="O157" s="131"/>
      <c r="P157" s="146"/>
    </row>
    <row r="158" spans="1:16" s="20" customFormat="1" ht="15" customHeight="1">
      <c r="A158" s="91" t="s">
        <v>220</v>
      </c>
      <c r="B158" s="91" t="s">
        <v>221</v>
      </c>
      <c r="C158" s="91" t="s">
        <v>53</v>
      </c>
      <c r="D158" s="82">
        <v>40869</v>
      </c>
      <c r="E158" s="81">
        <v>7576</v>
      </c>
      <c r="F158" s="88">
        <v>4.4960000000000004</v>
      </c>
      <c r="G158" s="396">
        <f t="shared" si="23"/>
        <v>34061.696000000004</v>
      </c>
      <c r="H158" s="114"/>
      <c r="I158" s="84">
        <v>40891</v>
      </c>
      <c r="J158" s="89">
        <v>4.4710000000000001</v>
      </c>
      <c r="K158" s="100">
        <f t="shared" si="27"/>
        <v>33872.296000000002</v>
      </c>
      <c r="L158" s="363">
        <f t="shared" si="28"/>
        <v>-189.40000000000146</v>
      </c>
      <c r="M158" s="384">
        <v>1</v>
      </c>
      <c r="N158" s="375">
        <f t="shared" si="16"/>
        <v>-189.40000000000146</v>
      </c>
      <c r="O158" s="131"/>
      <c r="P158" s="146"/>
    </row>
    <row r="159" spans="1:16" s="20" customFormat="1" ht="15" customHeight="1">
      <c r="A159" s="91" t="s">
        <v>340</v>
      </c>
      <c r="B159" s="91" t="s">
        <v>341</v>
      </c>
      <c r="C159" s="91" t="s">
        <v>53</v>
      </c>
      <c r="D159" s="82">
        <v>40864</v>
      </c>
      <c r="E159" s="81">
        <v>15151</v>
      </c>
      <c r="F159" s="88">
        <v>0.58799999999999997</v>
      </c>
      <c r="G159" s="396">
        <f t="shared" si="23"/>
        <v>8908.7879999999986</v>
      </c>
      <c r="H159" s="114"/>
      <c r="I159" s="84">
        <v>40892</v>
      </c>
      <c r="J159" s="89">
        <v>0.54500000000000004</v>
      </c>
      <c r="K159" s="100">
        <f t="shared" si="27"/>
        <v>8257.2950000000001</v>
      </c>
      <c r="L159" s="363">
        <f t="shared" si="28"/>
        <v>-651.49299999999857</v>
      </c>
      <c r="M159" s="384">
        <v>1</v>
      </c>
      <c r="N159" s="375">
        <f t="shared" si="16"/>
        <v>-651.49299999999857</v>
      </c>
      <c r="O159" s="131"/>
      <c r="P159" s="146"/>
    </row>
    <row r="160" spans="1:16" s="20" customFormat="1" ht="15" customHeight="1">
      <c r="A160" s="91" t="s">
        <v>248</v>
      </c>
      <c r="B160" s="91" t="s">
        <v>249</v>
      </c>
      <c r="C160" s="91" t="s">
        <v>53</v>
      </c>
      <c r="D160" s="82">
        <v>40865</v>
      </c>
      <c r="E160" s="81">
        <v>9090</v>
      </c>
      <c r="F160" s="88">
        <v>1.325</v>
      </c>
      <c r="G160" s="396">
        <f t="shared" si="23"/>
        <v>12044.25</v>
      </c>
      <c r="H160" s="114"/>
      <c r="I160" s="84">
        <v>40896</v>
      </c>
      <c r="J160" s="89">
        <v>1.3089999999999999</v>
      </c>
      <c r="K160" s="100">
        <f t="shared" si="27"/>
        <v>11898.81</v>
      </c>
      <c r="L160" s="363">
        <f t="shared" si="28"/>
        <v>-145.44000000000051</v>
      </c>
      <c r="M160" s="384">
        <v>1</v>
      </c>
      <c r="N160" s="375">
        <f t="shared" si="16"/>
        <v>-145.44000000000051</v>
      </c>
      <c r="O160" s="131"/>
      <c r="P160" s="146"/>
    </row>
    <row r="161" spans="1:16" s="20" customFormat="1" ht="15" customHeight="1">
      <c r="A161" s="91" t="s">
        <v>342</v>
      </c>
      <c r="B161" s="91" t="s">
        <v>343</v>
      </c>
      <c r="C161" s="91" t="s">
        <v>53</v>
      </c>
      <c r="D161" s="82">
        <v>40893</v>
      </c>
      <c r="E161" s="81">
        <v>7142</v>
      </c>
      <c r="F161" s="88">
        <v>2.31</v>
      </c>
      <c r="G161" s="396">
        <f t="shared" si="23"/>
        <v>16498.02</v>
      </c>
      <c r="H161" s="114"/>
      <c r="I161" s="84">
        <v>40896</v>
      </c>
      <c r="J161" s="89">
        <v>2.2400000000000002</v>
      </c>
      <c r="K161" s="100">
        <f t="shared" si="27"/>
        <v>15998.080000000002</v>
      </c>
      <c r="L161" s="363">
        <f t="shared" si="28"/>
        <v>-499.93999999999869</v>
      </c>
      <c r="M161" s="384">
        <v>1</v>
      </c>
      <c r="N161" s="375">
        <f t="shared" si="16"/>
        <v>-499.93999999999869</v>
      </c>
      <c r="O161" s="131"/>
      <c r="P161" s="146"/>
    </row>
    <row r="162" spans="1:16" s="20" customFormat="1" ht="15" customHeight="1">
      <c r="A162" s="93" t="s">
        <v>246</v>
      </c>
      <c r="B162" s="93" t="s">
        <v>247</v>
      </c>
      <c r="C162" s="93" t="s">
        <v>78</v>
      </c>
      <c r="D162" s="94" t="s">
        <v>394</v>
      </c>
      <c r="E162" s="92">
        <v>8928</v>
      </c>
      <c r="F162" s="99">
        <v>0.70399999999999996</v>
      </c>
      <c r="G162" s="397">
        <f t="shared" si="23"/>
        <v>6285.3119999999999</v>
      </c>
      <c r="H162" s="112"/>
      <c r="I162" s="94">
        <v>40912</v>
      </c>
      <c r="J162" s="99">
        <v>0.77500000000000002</v>
      </c>
      <c r="K162" s="101">
        <f t="shared" ref="K162:K167" si="29">SUM(E162*J162)</f>
        <v>6919.2</v>
      </c>
      <c r="L162" s="364">
        <f t="shared" ref="L162:L172" si="30">SUM(G162-K162)</f>
        <v>-633.88799999999992</v>
      </c>
      <c r="M162" s="383">
        <v>1</v>
      </c>
      <c r="N162" s="376">
        <f t="shared" ref="N162:N225" si="31">SUM(L162*M162)</f>
        <v>-633.88799999999992</v>
      </c>
      <c r="O162" s="131"/>
      <c r="P162" s="146"/>
    </row>
    <row r="163" spans="1:16" s="20" customFormat="1" ht="15" customHeight="1">
      <c r="A163" s="93" t="s">
        <v>344</v>
      </c>
      <c r="B163" s="93" t="s">
        <v>345</v>
      </c>
      <c r="C163" s="93" t="s">
        <v>78</v>
      </c>
      <c r="D163" s="94">
        <v>40666</v>
      </c>
      <c r="E163" s="92">
        <v>4658</v>
      </c>
      <c r="F163" s="99">
        <v>3.22</v>
      </c>
      <c r="G163" s="397">
        <f t="shared" si="23"/>
        <v>14998.76</v>
      </c>
      <c r="H163" s="112"/>
      <c r="I163" s="94">
        <v>40920</v>
      </c>
      <c r="J163" s="99">
        <v>1.5149999999999999</v>
      </c>
      <c r="K163" s="101">
        <f t="shared" si="29"/>
        <v>7056.87</v>
      </c>
      <c r="L163" s="363">
        <f t="shared" si="30"/>
        <v>7941.89</v>
      </c>
      <c r="M163" s="383">
        <v>1</v>
      </c>
      <c r="N163" s="375">
        <f t="shared" si="31"/>
        <v>7941.89</v>
      </c>
      <c r="O163" s="131"/>
      <c r="P163" s="146"/>
    </row>
    <row r="164" spans="1:16" s="20" customFormat="1" ht="15" customHeight="1">
      <c r="A164" s="93" t="s">
        <v>346</v>
      </c>
      <c r="B164" s="93" t="s">
        <v>347</v>
      </c>
      <c r="C164" s="93" t="s">
        <v>78</v>
      </c>
      <c r="D164" s="94">
        <v>40652</v>
      </c>
      <c r="E164" s="92">
        <v>9561</v>
      </c>
      <c r="F164" s="99">
        <v>1.2549999999999999</v>
      </c>
      <c r="G164" s="397">
        <f t="shared" si="23"/>
        <v>11999.054999999998</v>
      </c>
      <c r="H164" s="112"/>
      <c r="I164" s="94">
        <v>40920</v>
      </c>
      <c r="J164" s="99">
        <v>0.73</v>
      </c>
      <c r="K164" s="101">
        <f t="shared" si="29"/>
        <v>6979.53</v>
      </c>
      <c r="L164" s="363">
        <f t="shared" si="30"/>
        <v>5019.5249999999987</v>
      </c>
      <c r="M164" s="383">
        <v>1</v>
      </c>
      <c r="N164" s="375">
        <f t="shared" si="31"/>
        <v>5019.5249999999987</v>
      </c>
      <c r="O164" s="131"/>
      <c r="P164" s="146"/>
    </row>
    <row r="165" spans="1:16" s="20" customFormat="1" ht="15" customHeight="1">
      <c r="A165" s="93" t="s">
        <v>348</v>
      </c>
      <c r="B165" s="93" t="s">
        <v>349</v>
      </c>
      <c r="C165" s="93" t="s">
        <v>78</v>
      </c>
      <c r="D165" s="94">
        <v>40905</v>
      </c>
      <c r="E165" s="92">
        <v>4587</v>
      </c>
      <c r="F165" s="99">
        <v>1.141</v>
      </c>
      <c r="G165" s="397">
        <f t="shared" si="23"/>
        <v>5233.7669999999998</v>
      </c>
      <c r="H165" s="112"/>
      <c r="I165" s="94">
        <v>40920</v>
      </c>
      <c r="J165" s="99">
        <v>1.335</v>
      </c>
      <c r="K165" s="101">
        <f t="shared" si="29"/>
        <v>6123.6449999999995</v>
      </c>
      <c r="L165" s="364">
        <f t="shared" si="30"/>
        <v>-889.8779999999997</v>
      </c>
      <c r="M165" s="383">
        <v>1</v>
      </c>
      <c r="N165" s="376">
        <f t="shared" si="31"/>
        <v>-889.8779999999997</v>
      </c>
      <c r="O165" s="131"/>
      <c r="P165" s="146"/>
    </row>
    <row r="166" spans="1:16" s="20" customFormat="1" ht="15" customHeight="1">
      <c r="A166" s="93" t="s">
        <v>350</v>
      </c>
      <c r="B166" s="93" t="s">
        <v>351</v>
      </c>
      <c r="C166" s="93" t="s">
        <v>78</v>
      </c>
      <c r="D166" s="94">
        <v>40871</v>
      </c>
      <c r="E166" s="92">
        <v>2667</v>
      </c>
      <c r="F166" s="99">
        <v>2.875</v>
      </c>
      <c r="G166" s="397">
        <f t="shared" si="23"/>
        <v>7667.625</v>
      </c>
      <c r="H166" s="112"/>
      <c r="I166" s="94">
        <v>40920</v>
      </c>
      <c r="J166" s="99">
        <v>3.141</v>
      </c>
      <c r="K166" s="101">
        <f t="shared" si="29"/>
        <v>8377.0470000000005</v>
      </c>
      <c r="L166" s="364">
        <f t="shared" si="30"/>
        <v>-709.42200000000048</v>
      </c>
      <c r="M166" s="383">
        <v>1</v>
      </c>
      <c r="N166" s="376">
        <f t="shared" si="31"/>
        <v>-709.42200000000048</v>
      </c>
      <c r="O166" s="131"/>
      <c r="P166" s="146"/>
    </row>
    <row r="167" spans="1:16" s="20" customFormat="1" ht="15" customHeight="1">
      <c r="A167" s="93" t="s">
        <v>325</v>
      </c>
      <c r="B167" s="93" t="s">
        <v>326</v>
      </c>
      <c r="C167" s="93" t="s">
        <v>78</v>
      </c>
      <c r="D167" s="94">
        <v>40871</v>
      </c>
      <c r="E167" s="92">
        <v>4000</v>
      </c>
      <c r="F167" s="99">
        <v>1.85</v>
      </c>
      <c r="G167" s="397">
        <f t="shared" si="23"/>
        <v>7400</v>
      </c>
      <c r="H167" s="112"/>
      <c r="I167" s="94">
        <v>40924</v>
      </c>
      <c r="J167" s="99">
        <v>1.994</v>
      </c>
      <c r="K167" s="101">
        <f t="shared" si="29"/>
        <v>7976</v>
      </c>
      <c r="L167" s="364">
        <f t="shared" si="30"/>
        <v>-576</v>
      </c>
      <c r="M167" s="383">
        <v>1</v>
      </c>
      <c r="N167" s="376">
        <f t="shared" si="31"/>
        <v>-576</v>
      </c>
      <c r="O167" s="131"/>
      <c r="P167" s="146"/>
    </row>
    <row r="168" spans="1:16" s="20" customFormat="1" ht="15" customHeight="1">
      <c r="A168" s="93" t="s">
        <v>352</v>
      </c>
      <c r="B168" s="93" t="s">
        <v>219</v>
      </c>
      <c r="C168" s="93" t="s">
        <v>78</v>
      </c>
      <c r="D168" s="94">
        <v>40868</v>
      </c>
      <c r="E168" s="92">
        <v>5000</v>
      </c>
      <c r="F168" s="99">
        <v>2.145</v>
      </c>
      <c r="G168" s="397">
        <f t="shared" si="23"/>
        <v>10725</v>
      </c>
      <c r="H168" s="112"/>
      <c r="I168" s="94">
        <v>40932</v>
      </c>
      <c r="J168" s="99">
        <v>2.1230000000000002</v>
      </c>
      <c r="K168" s="101">
        <f t="shared" ref="K168:K177" si="32">SUM(E168*J168)</f>
        <v>10615.000000000002</v>
      </c>
      <c r="L168" s="364">
        <f t="shared" si="30"/>
        <v>109.99999999999818</v>
      </c>
      <c r="M168" s="383">
        <v>1</v>
      </c>
      <c r="N168" s="375">
        <f t="shared" si="31"/>
        <v>109.99999999999818</v>
      </c>
      <c r="O168" s="131"/>
      <c r="P168" s="146"/>
    </row>
    <row r="169" spans="1:16" s="20" customFormat="1" ht="15" customHeight="1">
      <c r="A169" s="93" t="s">
        <v>254</v>
      </c>
      <c r="B169" s="93" t="s">
        <v>255</v>
      </c>
      <c r="C169" s="93" t="s">
        <v>78</v>
      </c>
      <c r="D169" s="94">
        <v>40871</v>
      </c>
      <c r="E169" s="92">
        <v>8475</v>
      </c>
      <c r="F169" s="99">
        <v>1.056</v>
      </c>
      <c r="G169" s="397">
        <f t="shared" ref="G169:G200" si="33">SUM(E169*F169)</f>
        <v>8949.6</v>
      </c>
      <c r="H169" s="112"/>
      <c r="I169" s="94">
        <v>40935</v>
      </c>
      <c r="J169" s="99">
        <v>1.1100000000000001</v>
      </c>
      <c r="K169" s="101">
        <f t="shared" si="32"/>
        <v>9407.25</v>
      </c>
      <c r="L169" s="364">
        <f t="shared" si="30"/>
        <v>-457.64999999999964</v>
      </c>
      <c r="M169" s="383">
        <v>1</v>
      </c>
      <c r="N169" s="376">
        <f t="shared" si="31"/>
        <v>-457.64999999999964</v>
      </c>
      <c r="O169" s="131"/>
      <c r="P169" s="146"/>
    </row>
    <row r="170" spans="1:16" s="20" customFormat="1" ht="15" customHeight="1">
      <c r="A170" s="93" t="s">
        <v>353</v>
      </c>
      <c r="B170" s="93" t="s">
        <v>354</v>
      </c>
      <c r="C170" s="93" t="s">
        <v>78</v>
      </c>
      <c r="D170" s="94">
        <v>40897</v>
      </c>
      <c r="E170" s="92">
        <v>246</v>
      </c>
      <c r="F170" s="99">
        <v>30.45</v>
      </c>
      <c r="G170" s="397">
        <f t="shared" si="33"/>
        <v>7490.7</v>
      </c>
      <c r="H170" s="112"/>
      <c r="I170" s="94">
        <v>40935</v>
      </c>
      <c r="J170" s="99">
        <v>34.200000000000003</v>
      </c>
      <c r="K170" s="101">
        <f t="shared" si="32"/>
        <v>8413.2000000000007</v>
      </c>
      <c r="L170" s="364">
        <f t="shared" si="30"/>
        <v>-922.50000000000091</v>
      </c>
      <c r="M170" s="383">
        <v>1</v>
      </c>
      <c r="N170" s="376">
        <f t="shared" si="31"/>
        <v>-922.50000000000091</v>
      </c>
      <c r="O170" s="131"/>
      <c r="P170" s="146"/>
    </row>
    <row r="171" spans="1:16" s="20" customFormat="1" ht="15" customHeight="1">
      <c r="A171" s="93" t="s">
        <v>311</v>
      </c>
      <c r="B171" s="93" t="s">
        <v>312</v>
      </c>
      <c r="C171" s="93" t="s">
        <v>78</v>
      </c>
      <c r="D171" s="94">
        <v>40905</v>
      </c>
      <c r="E171" s="92">
        <v>1894</v>
      </c>
      <c r="F171" s="99">
        <v>2.3159999999999998</v>
      </c>
      <c r="G171" s="397">
        <f>SUM(E171*F171)</f>
        <v>4386.5039999999999</v>
      </c>
      <c r="H171" s="112"/>
      <c r="I171" s="94">
        <v>40939</v>
      </c>
      <c r="J171" s="99">
        <v>2.4889999999999999</v>
      </c>
      <c r="K171" s="101">
        <f>SUM(E171*J171)</f>
        <v>4714.1660000000002</v>
      </c>
      <c r="L171" s="364">
        <f>SUM(G171-K171)</f>
        <v>-327.66200000000026</v>
      </c>
      <c r="M171" s="383">
        <v>1</v>
      </c>
      <c r="N171" s="376">
        <f>SUM(L171*M171)</f>
        <v>-327.66200000000026</v>
      </c>
      <c r="O171" s="131"/>
      <c r="P171" s="146"/>
    </row>
    <row r="172" spans="1:16" s="20" customFormat="1" ht="15" customHeight="1">
      <c r="A172" s="93" t="s">
        <v>355</v>
      </c>
      <c r="B172" s="93" t="s">
        <v>356</v>
      </c>
      <c r="C172" s="93" t="s">
        <v>78</v>
      </c>
      <c r="D172" s="94">
        <v>40679</v>
      </c>
      <c r="E172" s="92">
        <v>15075</v>
      </c>
      <c r="F172" s="99">
        <v>0.99</v>
      </c>
      <c r="G172" s="397">
        <f t="shared" si="33"/>
        <v>14924.25</v>
      </c>
      <c r="H172" s="112"/>
      <c r="I172" s="94">
        <v>40940</v>
      </c>
      <c r="J172" s="99">
        <v>0.47199999999999998</v>
      </c>
      <c r="K172" s="101">
        <f t="shared" si="32"/>
        <v>7115.4</v>
      </c>
      <c r="L172" s="363">
        <f t="shared" si="30"/>
        <v>7808.85</v>
      </c>
      <c r="M172" s="383">
        <v>1</v>
      </c>
      <c r="N172" s="375">
        <f t="shared" si="31"/>
        <v>7808.85</v>
      </c>
      <c r="O172" s="131"/>
      <c r="P172" s="146"/>
    </row>
    <row r="173" spans="1:16" s="9" customFormat="1" ht="15" customHeight="1">
      <c r="A173" s="85" t="s">
        <v>395</v>
      </c>
      <c r="B173" s="85" t="s">
        <v>396</v>
      </c>
      <c r="C173" s="85" t="s">
        <v>53</v>
      </c>
      <c r="D173" s="84">
        <v>40905</v>
      </c>
      <c r="E173" s="83">
        <v>1894</v>
      </c>
      <c r="F173" s="89">
        <v>18.66</v>
      </c>
      <c r="G173" s="396">
        <f t="shared" si="33"/>
        <v>35342.04</v>
      </c>
      <c r="H173" s="114"/>
      <c r="I173" s="84">
        <v>40941</v>
      </c>
      <c r="J173" s="89">
        <v>18.260000000000002</v>
      </c>
      <c r="K173" s="100">
        <f>SUM(E173*J173)</f>
        <v>34584.44</v>
      </c>
      <c r="L173" s="363">
        <f>SUM(K173-G173)</f>
        <v>-757.59999999999854</v>
      </c>
      <c r="M173" s="384">
        <v>1</v>
      </c>
      <c r="N173" s="375">
        <f t="shared" si="31"/>
        <v>-757.59999999999854</v>
      </c>
      <c r="O173" s="134"/>
      <c r="P173" s="145"/>
    </row>
    <row r="174" spans="1:16" s="20" customFormat="1" ht="13.8">
      <c r="A174" s="93" t="s">
        <v>357</v>
      </c>
      <c r="B174" s="93" t="s">
        <v>358</v>
      </c>
      <c r="C174" s="93" t="s">
        <v>78</v>
      </c>
      <c r="D174" s="94">
        <v>40671</v>
      </c>
      <c r="E174" s="92">
        <v>7017</v>
      </c>
      <c r="F174" s="99">
        <v>1.425</v>
      </c>
      <c r="G174" s="397">
        <f t="shared" si="33"/>
        <v>9999.2250000000004</v>
      </c>
      <c r="H174" s="112"/>
      <c r="I174" s="94">
        <v>40945</v>
      </c>
      <c r="J174" s="99">
        <v>0.79</v>
      </c>
      <c r="K174" s="101">
        <f t="shared" si="32"/>
        <v>5543.43</v>
      </c>
      <c r="L174" s="363">
        <f>SUM(G174-K174)</f>
        <v>4455.7950000000001</v>
      </c>
      <c r="M174" s="383">
        <v>1</v>
      </c>
      <c r="N174" s="375">
        <f t="shared" si="31"/>
        <v>4455.7950000000001</v>
      </c>
      <c r="O174" s="131"/>
      <c r="P174" s="146"/>
    </row>
    <row r="175" spans="1:16" s="20" customFormat="1" ht="15" customHeight="1">
      <c r="A175" s="93" t="s">
        <v>365</v>
      </c>
      <c r="B175" s="93" t="s">
        <v>366</v>
      </c>
      <c r="C175" s="93" t="s">
        <v>78</v>
      </c>
      <c r="D175" s="94">
        <v>40871</v>
      </c>
      <c r="E175" s="92">
        <v>11764</v>
      </c>
      <c r="F175" s="99">
        <v>1.3</v>
      </c>
      <c r="G175" s="397">
        <f t="shared" si="33"/>
        <v>15293.2</v>
      </c>
      <c r="H175" s="112"/>
      <c r="I175" s="94">
        <v>40960</v>
      </c>
      <c r="J175" s="99">
        <v>1.3</v>
      </c>
      <c r="K175" s="101">
        <f t="shared" si="32"/>
        <v>15293.2</v>
      </c>
      <c r="L175" s="363">
        <f>SUM(G175-K175)</f>
        <v>0</v>
      </c>
      <c r="M175" s="383">
        <v>1</v>
      </c>
      <c r="N175" s="375">
        <f t="shared" si="31"/>
        <v>0</v>
      </c>
      <c r="O175" s="131"/>
      <c r="P175" s="146"/>
    </row>
    <row r="176" spans="1:16" s="9" customFormat="1" ht="15" customHeight="1">
      <c r="A176" s="85" t="s">
        <v>137</v>
      </c>
      <c r="B176" s="85" t="s">
        <v>203</v>
      </c>
      <c r="C176" s="85" t="s">
        <v>53</v>
      </c>
      <c r="D176" s="84">
        <v>40961</v>
      </c>
      <c r="E176" s="83">
        <v>5000</v>
      </c>
      <c r="F176" s="89">
        <v>2.5</v>
      </c>
      <c r="G176" s="396">
        <f t="shared" si="33"/>
        <v>12500</v>
      </c>
      <c r="H176" s="114"/>
      <c r="I176" s="84">
        <v>40963</v>
      </c>
      <c r="J176" s="89">
        <v>2.456</v>
      </c>
      <c r="K176" s="100">
        <f>SUM(E176*J176)</f>
        <v>12280</v>
      </c>
      <c r="L176" s="363">
        <f>SUM(G176-K176)</f>
        <v>220</v>
      </c>
      <c r="M176" s="384">
        <v>1</v>
      </c>
      <c r="N176" s="375">
        <f t="shared" si="31"/>
        <v>220</v>
      </c>
      <c r="O176" s="134"/>
      <c r="P176" s="145"/>
    </row>
    <row r="177" spans="1:16" s="20" customFormat="1" ht="15" customHeight="1">
      <c r="A177" s="93" t="s">
        <v>235</v>
      </c>
      <c r="B177" s="93" t="s">
        <v>236</v>
      </c>
      <c r="C177" s="93" t="s">
        <v>78</v>
      </c>
      <c r="D177" s="94">
        <v>40871</v>
      </c>
      <c r="E177" s="92">
        <v>5000</v>
      </c>
      <c r="F177" s="99">
        <v>1.22</v>
      </c>
      <c r="G177" s="397">
        <f t="shared" si="33"/>
        <v>6100</v>
      </c>
      <c r="H177" s="112"/>
      <c r="I177" s="94">
        <v>40967</v>
      </c>
      <c r="J177" s="99">
        <v>1.24</v>
      </c>
      <c r="K177" s="101">
        <f t="shared" si="32"/>
        <v>6200</v>
      </c>
      <c r="L177" s="364">
        <f>SUM(G177-K177)</f>
        <v>-100</v>
      </c>
      <c r="M177" s="383">
        <v>1</v>
      </c>
      <c r="N177" s="376">
        <f t="shared" si="31"/>
        <v>-100</v>
      </c>
      <c r="O177" s="131"/>
      <c r="P177" s="146"/>
    </row>
    <row r="178" spans="1:16" s="9" customFormat="1" ht="15" customHeight="1">
      <c r="A178" s="85" t="s">
        <v>397</v>
      </c>
      <c r="B178" s="85" t="s">
        <v>398</v>
      </c>
      <c r="C178" s="85" t="s">
        <v>53</v>
      </c>
      <c r="D178" s="84">
        <v>40967</v>
      </c>
      <c r="E178" s="83">
        <v>2083</v>
      </c>
      <c r="F178" s="89">
        <v>13.22</v>
      </c>
      <c r="G178" s="396">
        <f t="shared" si="33"/>
        <v>27537.260000000002</v>
      </c>
      <c r="H178" s="114"/>
      <c r="I178" s="84">
        <v>40976</v>
      </c>
      <c r="J178" s="89">
        <v>12.5</v>
      </c>
      <c r="K178" s="100">
        <f t="shared" ref="K178:K185" si="34">SUM(E178*J178)</f>
        <v>26037.5</v>
      </c>
      <c r="L178" s="363">
        <f t="shared" ref="L178:L183" si="35">SUM(K178-G178)</f>
        <v>-1499.760000000002</v>
      </c>
      <c r="M178" s="384">
        <v>1</v>
      </c>
      <c r="N178" s="375">
        <f t="shared" si="31"/>
        <v>-1499.760000000002</v>
      </c>
      <c r="O178" s="134"/>
      <c r="P178" s="145"/>
    </row>
    <row r="179" spans="1:16" s="9" customFormat="1" ht="15" customHeight="1">
      <c r="A179" s="85" t="s">
        <v>363</v>
      </c>
      <c r="B179" s="85" t="s">
        <v>364</v>
      </c>
      <c r="C179" s="85" t="s">
        <v>53</v>
      </c>
      <c r="D179" s="84">
        <v>40855</v>
      </c>
      <c r="E179" s="83">
        <v>14285</v>
      </c>
      <c r="F179" s="89">
        <v>1.7150000000000001</v>
      </c>
      <c r="G179" s="396">
        <f>SUM(E179*F179)</f>
        <v>24498.775000000001</v>
      </c>
      <c r="H179" s="114"/>
      <c r="I179" s="84">
        <v>41001</v>
      </c>
      <c r="J179" s="89">
        <v>1.93</v>
      </c>
      <c r="K179" s="100">
        <f>SUM(E179*J179)</f>
        <v>27570.05</v>
      </c>
      <c r="L179" s="363">
        <f>SUM(K179-G179)</f>
        <v>3071.2749999999978</v>
      </c>
      <c r="M179" s="384">
        <v>1</v>
      </c>
      <c r="N179" s="375">
        <f>SUM(L179*M179)</f>
        <v>3071.2749999999978</v>
      </c>
      <c r="O179" s="134"/>
      <c r="P179" s="145"/>
    </row>
    <row r="180" spans="1:16" s="9" customFormat="1" ht="15" customHeight="1">
      <c r="A180" s="85" t="s">
        <v>144</v>
      </c>
      <c r="B180" s="85" t="s">
        <v>310</v>
      </c>
      <c r="C180" s="85" t="s">
        <v>53</v>
      </c>
      <c r="D180" s="84">
        <v>40945</v>
      </c>
      <c r="E180" s="83">
        <v>2360</v>
      </c>
      <c r="F180" s="83">
        <v>5.25</v>
      </c>
      <c r="G180" s="396">
        <f>SUM(E180*F180)</f>
        <v>12390</v>
      </c>
      <c r="H180" s="114"/>
      <c r="I180" s="84">
        <v>41009</v>
      </c>
      <c r="J180" s="89">
        <v>5.6219999999999999</v>
      </c>
      <c r="K180" s="100">
        <f>SUM(E180*J180)</f>
        <v>13267.92</v>
      </c>
      <c r="L180" s="363">
        <f>SUM(K180-G180)</f>
        <v>877.92000000000007</v>
      </c>
      <c r="M180" s="384">
        <v>1</v>
      </c>
      <c r="N180" s="375">
        <f>SUM(L180*M180)</f>
        <v>877.92000000000007</v>
      </c>
      <c r="O180" s="134"/>
      <c r="P180" s="145"/>
    </row>
    <row r="181" spans="1:16" s="9" customFormat="1" ht="15" customHeight="1">
      <c r="A181" s="85" t="s">
        <v>400</v>
      </c>
      <c r="B181" s="85" t="s">
        <v>401</v>
      </c>
      <c r="C181" s="85" t="s">
        <v>53</v>
      </c>
      <c r="D181" s="84">
        <v>40945</v>
      </c>
      <c r="E181" s="83">
        <v>5357</v>
      </c>
      <c r="F181" s="83">
        <v>8.1199999999999992</v>
      </c>
      <c r="G181" s="396">
        <f>SUM(E181*F181)</f>
        <v>43498.84</v>
      </c>
      <c r="H181" s="114"/>
      <c r="I181" s="84">
        <v>41009</v>
      </c>
      <c r="J181" s="89">
        <v>7.84</v>
      </c>
      <c r="K181" s="100">
        <f>SUM(E181*J181)</f>
        <v>41998.879999999997</v>
      </c>
      <c r="L181" s="363">
        <f>SUM(K181-G181)</f>
        <v>-1499.9599999999991</v>
      </c>
      <c r="M181" s="384">
        <v>1</v>
      </c>
      <c r="N181" s="375">
        <f>SUM(L181*M181)</f>
        <v>-1499.9599999999991</v>
      </c>
      <c r="O181" s="134"/>
      <c r="P181" s="145"/>
    </row>
    <row r="182" spans="1:16" s="9" customFormat="1" ht="15" customHeight="1">
      <c r="A182" s="85" t="s">
        <v>399</v>
      </c>
      <c r="B182" s="85" t="s">
        <v>274</v>
      </c>
      <c r="C182" s="85" t="s">
        <v>53</v>
      </c>
      <c r="D182" s="84">
        <v>40855</v>
      </c>
      <c r="E182" s="83">
        <v>6493</v>
      </c>
      <c r="F182" s="89">
        <v>1.8939999999999999</v>
      </c>
      <c r="G182" s="396">
        <f t="shared" si="33"/>
        <v>12297.742</v>
      </c>
      <c r="H182" s="114"/>
      <c r="I182" s="84">
        <v>41010</v>
      </c>
      <c r="J182" s="89">
        <v>1.74</v>
      </c>
      <c r="K182" s="100">
        <f t="shared" si="34"/>
        <v>11297.82</v>
      </c>
      <c r="L182" s="363">
        <f t="shared" si="35"/>
        <v>-999.92200000000048</v>
      </c>
      <c r="M182" s="384">
        <v>1</v>
      </c>
      <c r="N182" s="375">
        <f t="shared" si="31"/>
        <v>-999.92200000000048</v>
      </c>
      <c r="O182" s="134"/>
      <c r="P182" s="145"/>
    </row>
    <row r="183" spans="1:16" s="9" customFormat="1" ht="15" customHeight="1">
      <c r="A183" s="85" t="s">
        <v>402</v>
      </c>
      <c r="B183" s="85" t="s">
        <v>403</v>
      </c>
      <c r="C183" s="85" t="s">
        <v>53</v>
      </c>
      <c r="D183" s="84">
        <v>40855</v>
      </c>
      <c r="E183" s="83">
        <v>575</v>
      </c>
      <c r="F183" s="89">
        <v>28.49</v>
      </c>
      <c r="G183" s="396">
        <f t="shared" si="33"/>
        <v>16381.75</v>
      </c>
      <c r="H183" s="114"/>
      <c r="I183" s="84">
        <v>41036</v>
      </c>
      <c r="J183" s="89">
        <v>27.94</v>
      </c>
      <c r="K183" s="100">
        <f t="shared" si="34"/>
        <v>16065.5</v>
      </c>
      <c r="L183" s="363">
        <f t="shared" si="35"/>
        <v>-316.25</v>
      </c>
      <c r="M183" s="384">
        <v>1</v>
      </c>
      <c r="N183" s="375">
        <f t="shared" si="31"/>
        <v>-316.25</v>
      </c>
      <c r="O183" s="134"/>
      <c r="P183" s="145"/>
    </row>
    <row r="184" spans="1:16" s="20" customFormat="1" ht="15" customHeight="1">
      <c r="A184" s="93" t="s">
        <v>250</v>
      </c>
      <c r="B184" s="93" t="s">
        <v>251</v>
      </c>
      <c r="C184" s="93" t="s">
        <v>78</v>
      </c>
      <c r="D184" s="94">
        <v>41029</v>
      </c>
      <c r="E184" s="92">
        <v>3750</v>
      </c>
      <c r="F184" s="99">
        <v>14.13</v>
      </c>
      <c r="G184" s="397">
        <f t="shared" si="33"/>
        <v>52987.5</v>
      </c>
      <c r="H184" s="112"/>
      <c r="I184" s="94">
        <v>41036</v>
      </c>
      <c r="J184" s="99">
        <v>13.73</v>
      </c>
      <c r="K184" s="101">
        <f t="shared" si="34"/>
        <v>51487.5</v>
      </c>
      <c r="L184" s="363">
        <f>SUM(G184-K184)</f>
        <v>1500</v>
      </c>
      <c r="M184" s="383">
        <v>1</v>
      </c>
      <c r="N184" s="375">
        <f t="shared" si="31"/>
        <v>1500</v>
      </c>
      <c r="O184" s="131"/>
      <c r="P184" s="146"/>
    </row>
    <row r="185" spans="1:16" s="20" customFormat="1" ht="15" customHeight="1">
      <c r="A185" s="93" t="s">
        <v>404</v>
      </c>
      <c r="B185" s="93" t="s">
        <v>405</v>
      </c>
      <c r="C185" s="93" t="s">
        <v>78</v>
      </c>
      <c r="D185" s="94">
        <v>41018</v>
      </c>
      <c r="E185" s="92">
        <v>55000</v>
      </c>
      <c r="F185" s="99">
        <v>0.28699999999999998</v>
      </c>
      <c r="G185" s="397">
        <f t="shared" si="33"/>
        <v>15784.999999999998</v>
      </c>
      <c r="H185" s="112"/>
      <c r="I185" s="94">
        <v>41040</v>
      </c>
      <c r="J185" s="99">
        <v>0.27800000000000002</v>
      </c>
      <c r="K185" s="101">
        <f t="shared" si="34"/>
        <v>15290.000000000002</v>
      </c>
      <c r="L185" s="363">
        <f>SUM(G185-K185)</f>
        <v>494.99999999999636</v>
      </c>
      <c r="M185" s="383">
        <v>1</v>
      </c>
      <c r="N185" s="375">
        <f t="shared" si="31"/>
        <v>494.99999999999636</v>
      </c>
      <c r="O185" s="131"/>
      <c r="P185" s="146"/>
    </row>
    <row r="186" spans="1:16" s="9" customFormat="1" ht="15" customHeight="1">
      <c r="A186" s="85" t="s">
        <v>406</v>
      </c>
      <c r="B186" s="85" t="s">
        <v>407</v>
      </c>
      <c r="C186" s="85" t="s">
        <v>53</v>
      </c>
      <c r="D186" s="84">
        <v>41040</v>
      </c>
      <c r="E186" s="83">
        <v>8333</v>
      </c>
      <c r="F186" s="89">
        <v>12.77</v>
      </c>
      <c r="G186" s="396">
        <f t="shared" si="33"/>
        <v>106412.41</v>
      </c>
      <c r="H186" s="114"/>
      <c r="I186" s="407"/>
      <c r="J186" s="89">
        <v>12.59</v>
      </c>
      <c r="K186" s="100">
        <f t="shared" ref="K186:K192" si="36">SUM(E186*J186)</f>
        <v>104912.47</v>
      </c>
      <c r="L186" s="363">
        <f>SUM(K186-G186)</f>
        <v>-1499.9400000000023</v>
      </c>
      <c r="M186" s="384">
        <v>1</v>
      </c>
      <c r="N186" s="375">
        <f t="shared" si="31"/>
        <v>-1499.9400000000023</v>
      </c>
      <c r="O186" s="134"/>
      <c r="P186" s="145"/>
    </row>
    <row r="187" spans="1:16" s="9" customFormat="1" ht="15" customHeight="1">
      <c r="A187" s="85" t="s">
        <v>408</v>
      </c>
      <c r="B187" s="85" t="s">
        <v>409</v>
      </c>
      <c r="C187" s="85" t="s">
        <v>53</v>
      </c>
      <c r="D187" s="84">
        <v>40855</v>
      </c>
      <c r="E187" s="83">
        <v>15625</v>
      </c>
      <c r="F187" s="89">
        <v>1.752</v>
      </c>
      <c r="G187" s="396">
        <f t="shared" si="33"/>
        <v>27375</v>
      </c>
      <c r="H187" s="114"/>
      <c r="I187" s="407"/>
      <c r="J187" s="89">
        <v>1.8979999999999999</v>
      </c>
      <c r="K187" s="100">
        <f t="shared" si="36"/>
        <v>29656.25</v>
      </c>
      <c r="L187" s="363">
        <f>SUM(K187-G187)</f>
        <v>2281.25</v>
      </c>
      <c r="M187" s="384">
        <v>1</v>
      </c>
      <c r="N187" s="375">
        <f t="shared" si="31"/>
        <v>2281.25</v>
      </c>
      <c r="O187" s="134"/>
      <c r="P187" s="145"/>
    </row>
    <row r="188" spans="1:16" s="20" customFormat="1" ht="15" customHeight="1">
      <c r="A188" s="93" t="s">
        <v>410</v>
      </c>
      <c r="B188" s="93" t="s">
        <v>411</v>
      </c>
      <c r="C188" s="93" t="s">
        <v>78</v>
      </c>
      <c r="D188" s="94">
        <v>41064</v>
      </c>
      <c r="E188" s="92">
        <v>7142</v>
      </c>
      <c r="F188" s="99">
        <v>2.7280000000000002</v>
      </c>
      <c r="G188" s="397">
        <f t="shared" si="33"/>
        <v>19483.376</v>
      </c>
      <c r="H188" s="112"/>
      <c r="I188" s="94">
        <v>41066</v>
      </c>
      <c r="J188" s="99">
        <v>2.8719999999999999</v>
      </c>
      <c r="K188" s="101">
        <f t="shared" si="36"/>
        <v>20511.824000000001</v>
      </c>
      <c r="L188" s="364">
        <f>SUM(G188-K188)</f>
        <v>-1028.4480000000003</v>
      </c>
      <c r="M188" s="383">
        <v>1</v>
      </c>
      <c r="N188" s="376">
        <f t="shared" si="31"/>
        <v>-1028.4480000000003</v>
      </c>
      <c r="O188" s="131"/>
      <c r="P188" s="146"/>
    </row>
    <row r="189" spans="1:16" s="20" customFormat="1" ht="15" customHeight="1">
      <c r="A189" s="93" t="s">
        <v>235</v>
      </c>
      <c r="B189" s="93" t="s">
        <v>236</v>
      </c>
      <c r="C189" s="93" t="s">
        <v>78</v>
      </c>
      <c r="D189" s="94">
        <v>41036</v>
      </c>
      <c r="E189" s="92">
        <v>28800</v>
      </c>
      <c r="F189" s="99">
        <v>1.22</v>
      </c>
      <c r="G189" s="397">
        <f t="shared" si="33"/>
        <v>35136</v>
      </c>
      <c r="H189" s="112"/>
      <c r="I189" s="94">
        <v>41067</v>
      </c>
      <c r="J189" s="99">
        <v>1.0169999999999999</v>
      </c>
      <c r="K189" s="101">
        <f t="shared" si="36"/>
        <v>29289.599999999999</v>
      </c>
      <c r="L189" s="363">
        <f>SUM(G189-K189)</f>
        <v>5846.4000000000015</v>
      </c>
      <c r="M189" s="383">
        <v>1</v>
      </c>
      <c r="N189" s="375">
        <f t="shared" si="31"/>
        <v>5846.4000000000015</v>
      </c>
      <c r="O189" s="131"/>
      <c r="P189" s="146"/>
    </row>
    <row r="190" spans="1:16" s="20" customFormat="1" ht="15" customHeight="1">
      <c r="A190" s="93" t="s">
        <v>412</v>
      </c>
      <c r="B190" s="93" t="s">
        <v>413</v>
      </c>
      <c r="C190" s="93" t="s">
        <v>78</v>
      </c>
      <c r="D190" s="94">
        <v>41044</v>
      </c>
      <c r="E190" s="92">
        <v>4573</v>
      </c>
      <c r="F190" s="99">
        <v>8.5359999999999996</v>
      </c>
      <c r="G190" s="397">
        <f t="shared" si="33"/>
        <v>39035.127999999997</v>
      </c>
      <c r="H190" s="112"/>
      <c r="I190" s="94">
        <v>41067</v>
      </c>
      <c r="J190" s="99">
        <v>8.8640000000000008</v>
      </c>
      <c r="K190" s="101">
        <f t="shared" si="36"/>
        <v>40535.072</v>
      </c>
      <c r="L190" s="364">
        <f>SUM(G190-K190)</f>
        <v>-1499.9440000000031</v>
      </c>
      <c r="M190" s="383">
        <v>1</v>
      </c>
      <c r="N190" s="376">
        <f t="shared" si="31"/>
        <v>-1499.9440000000031</v>
      </c>
      <c r="O190" s="131"/>
      <c r="P190" s="146"/>
    </row>
    <row r="191" spans="1:16" s="20" customFormat="1" ht="15" customHeight="1">
      <c r="A191" s="93" t="s">
        <v>285</v>
      </c>
      <c r="B191" s="93" t="s">
        <v>286</v>
      </c>
      <c r="C191" s="93" t="s">
        <v>78</v>
      </c>
      <c r="D191" s="94">
        <v>41064</v>
      </c>
      <c r="E191" s="92">
        <v>2341</v>
      </c>
      <c r="F191" s="99">
        <v>11.31</v>
      </c>
      <c r="G191" s="397">
        <f t="shared" si="33"/>
        <v>26476.710000000003</v>
      </c>
      <c r="H191" s="112"/>
      <c r="I191" s="94">
        <v>41067</v>
      </c>
      <c r="J191" s="99">
        <v>11.95</v>
      </c>
      <c r="K191" s="101">
        <f t="shared" si="36"/>
        <v>27974.949999999997</v>
      </c>
      <c r="L191" s="364">
        <f>SUM(G191-K191)</f>
        <v>-1498.2399999999943</v>
      </c>
      <c r="M191" s="383">
        <v>1</v>
      </c>
      <c r="N191" s="376">
        <f t="shared" si="31"/>
        <v>-1498.2399999999943</v>
      </c>
      <c r="O191" s="131"/>
      <c r="P191" s="146"/>
    </row>
    <row r="192" spans="1:16" s="20" customFormat="1" ht="15" customHeight="1">
      <c r="A192" s="93" t="s">
        <v>315</v>
      </c>
      <c r="B192" s="93" t="s">
        <v>316</v>
      </c>
      <c r="C192" s="93" t="s">
        <v>78</v>
      </c>
      <c r="D192" s="94">
        <v>41040</v>
      </c>
      <c r="E192" s="92">
        <v>50000</v>
      </c>
      <c r="F192" s="99">
        <v>0.67</v>
      </c>
      <c r="G192" s="397">
        <f t="shared" si="33"/>
        <v>33500</v>
      </c>
      <c r="H192" s="112"/>
      <c r="I192" s="94">
        <v>41078</v>
      </c>
      <c r="J192" s="99">
        <v>0.65700000000000003</v>
      </c>
      <c r="K192" s="101">
        <f t="shared" si="36"/>
        <v>32850</v>
      </c>
      <c r="L192" s="363">
        <f>SUM(G192-K192)</f>
        <v>650</v>
      </c>
      <c r="M192" s="383">
        <v>1</v>
      </c>
      <c r="N192" s="375">
        <f t="shared" si="31"/>
        <v>650</v>
      </c>
      <c r="O192" s="131"/>
      <c r="P192" s="146"/>
    </row>
    <row r="193" spans="1:16" s="9" customFormat="1" ht="15" customHeight="1">
      <c r="A193" s="85" t="s">
        <v>350</v>
      </c>
      <c r="B193" s="85" t="s">
        <v>351</v>
      </c>
      <c r="C193" s="85" t="s">
        <v>53</v>
      </c>
      <c r="D193" s="84">
        <v>41080</v>
      </c>
      <c r="E193" s="83">
        <v>3588</v>
      </c>
      <c r="F193" s="89">
        <v>4.6779999999999999</v>
      </c>
      <c r="G193" s="396">
        <f t="shared" si="33"/>
        <v>16784.664000000001</v>
      </c>
      <c r="H193" s="114"/>
      <c r="I193" s="84">
        <v>41081</v>
      </c>
      <c r="J193" s="89">
        <v>4.2619999999999996</v>
      </c>
      <c r="K193" s="100">
        <f t="shared" ref="K193:K207" si="37">SUM(E193*J193)</f>
        <v>15292.055999999999</v>
      </c>
      <c r="L193" s="363">
        <f>SUM(K193-G193)</f>
        <v>-1492.608000000002</v>
      </c>
      <c r="M193" s="384">
        <v>1</v>
      </c>
      <c r="N193" s="375">
        <f t="shared" si="31"/>
        <v>-1492.608000000002</v>
      </c>
      <c r="O193" s="134"/>
      <c r="P193" s="145"/>
    </row>
    <row r="194" spans="1:16" s="9" customFormat="1" ht="15" customHeight="1">
      <c r="A194" s="85" t="s">
        <v>414</v>
      </c>
      <c r="B194" s="85" t="s">
        <v>415</v>
      </c>
      <c r="C194" s="85" t="s">
        <v>53</v>
      </c>
      <c r="D194" s="84">
        <v>40855</v>
      </c>
      <c r="E194" s="83">
        <v>12195</v>
      </c>
      <c r="F194" s="89">
        <v>2.0409999999999999</v>
      </c>
      <c r="G194" s="396">
        <f t="shared" si="33"/>
        <v>24889.994999999999</v>
      </c>
      <c r="H194" s="114"/>
      <c r="I194" s="84">
        <v>41087</v>
      </c>
      <c r="J194" s="89">
        <v>2.1949999999999998</v>
      </c>
      <c r="K194" s="100">
        <f t="shared" si="37"/>
        <v>26768.024999999998</v>
      </c>
      <c r="L194" s="363">
        <f>SUM(K194-G194)</f>
        <v>1878.0299999999988</v>
      </c>
      <c r="M194" s="384">
        <v>1</v>
      </c>
      <c r="N194" s="375">
        <f t="shared" si="31"/>
        <v>1878.0299999999988</v>
      </c>
      <c r="O194" s="134"/>
      <c r="P194" s="145"/>
    </row>
    <row r="195" spans="1:16" s="20" customFormat="1" ht="15" customHeight="1">
      <c r="A195" s="93" t="s">
        <v>416</v>
      </c>
      <c r="B195" s="93" t="s">
        <v>417</v>
      </c>
      <c r="C195" s="93" t="s">
        <v>78</v>
      </c>
      <c r="D195" s="94">
        <v>41081</v>
      </c>
      <c r="E195" s="92">
        <v>10000</v>
      </c>
      <c r="F195" s="99">
        <v>1.675</v>
      </c>
      <c r="G195" s="397">
        <f t="shared" si="33"/>
        <v>16750</v>
      </c>
      <c r="H195" s="112"/>
      <c r="I195" s="94">
        <v>41088</v>
      </c>
      <c r="J195" s="99">
        <v>1.762</v>
      </c>
      <c r="K195" s="101">
        <f t="shared" si="37"/>
        <v>17620</v>
      </c>
      <c r="L195" s="364">
        <f t="shared" ref="L195:L207" si="38">SUM(G195-K195)</f>
        <v>-870</v>
      </c>
      <c r="M195" s="383">
        <v>1</v>
      </c>
      <c r="N195" s="376">
        <f t="shared" si="31"/>
        <v>-870</v>
      </c>
      <c r="O195" s="131"/>
      <c r="P195" s="146"/>
    </row>
    <row r="196" spans="1:16" s="20" customFormat="1" ht="15" customHeight="1">
      <c r="A196" s="93" t="s">
        <v>418</v>
      </c>
      <c r="B196" s="93" t="s">
        <v>419</v>
      </c>
      <c r="C196" s="93" t="s">
        <v>78</v>
      </c>
      <c r="D196" s="94">
        <v>41085</v>
      </c>
      <c r="E196" s="92">
        <v>15000</v>
      </c>
      <c r="F196" s="99">
        <v>0.55600000000000005</v>
      </c>
      <c r="G196" s="397">
        <f t="shared" si="33"/>
        <v>8340</v>
      </c>
      <c r="H196" s="112"/>
      <c r="I196" s="94">
        <v>41092</v>
      </c>
      <c r="J196" s="99">
        <v>0.60399999999999998</v>
      </c>
      <c r="K196" s="101">
        <f t="shared" si="37"/>
        <v>9060</v>
      </c>
      <c r="L196" s="364">
        <f t="shared" si="38"/>
        <v>-720</v>
      </c>
      <c r="M196" s="383">
        <v>1</v>
      </c>
      <c r="N196" s="376">
        <f t="shared" si="31"/>
        <v>-720</v>
      </c>
      <c r="O196" s="131"/>
      <c r="P196" s="146"/>
    </row>
    <row r="197" spans="1:16" s="20" customFormat="1" ht="15" customHeight="1">
      <c r="A197" s="93" t="s">
        <v>139</v>
      </c>
      <c r="B197" s="93" t="s">
        <v>345</v>
      </c>
      <c r="C197" s="93" t="s">
        <v>78</v>
      </c>
      <c r="D197" s="94">
        <v>41045</v>
      </c>
      <c r="E197" s="92">
        <v>7075</v>
      </c>
      <c r="F197" s="99">
        <v>1.204</v>
      </c>
      <c r="G197" s="397">
        <f t="shared" si="33"/>
        <v>8518.2999999999993</v>
      </c>
      <c r="H197" s="112"/>
      <c r="I197" s="94">
        <v>41092</v>
      </c>
      <c r="J197" s="99">
        <v>1.3109999999999999</v>
      </c>
      <c r="K197" s="101">
        <f t="shared" si="37"/>
        <v>9275.3249999999989</v>
      </c>
      <c r="L197" s="364">
        <f t="shared" si="38"/>
        <v>-757.02499999999964</v>
      </c>
      <c r="M197" s="383">
        <v>1</v>
      </c>
      <c r="N197" s="376">
        <f t="shared" si="31"/>
        <v>-757.02499999999964</v>
      </c>
      <c r="O197" s="131"/>
      <c r="P197" s="146"/>
    </row>
    <row r="198" spans="1:16" s="20" customFormat="1" ht="15" customHeight="1">
      <c r="A198" s="93" t="s">
        <v>367</v>
      </c>
      <c r="B198" s="93" t="s">
        <v>247</v>
      </c>
      <c r="C198" s="93" t="s">
        <v>78</v>
      </c>
      <c r="D198" s="94">
        <v>41016</v>
      </c>
      <c r="E198" s="132">
        <v>27777</v>
      </c>
      <c r="F198" s="99">
        <v>0.65300000000000002</v>
      </c>
      <c r="G198" s="397">
        <f t="shared" si="33"/>
        <v>18138.381000000001</v>
      </c>
      <c r="H198" s="112"/>
      <c r="I198" s="94">
        <v>41093</v>
      </c>
      <c r="J198" s="99">
        <v>0.51500000000000001</v>
      </c>
      <c r="K198" s="101">
        <f t="shared" si="37"/>
        <v>14305.155000000001</v>
      </c>
      <c r="L198" s="363">
        <f t="shared" si="38"/>
        <v>3833.2260000000006</v>
      </c>
      <c r="M198" s="383">
        <v>1</v>
      </c>
      <c r="N198" s="375">
        <f t="shared" si="31"/>
        <v>3833.2260000000006</v>
      </c>
      <c r="O198" s="131"/>
      <c r="P198" s="146"/>
    </row>
    <row r="199" spans="1:16" s="20" customFormat="1" ht="15" customHeight="1">
      <c r="A199" s="93" t="s">
        <v>420</v>
      </c>
      <c r="B199" s="93" t="s">
        <v>243</v>
      </c>
      <c r="C199" s="93" t="s">
        <v>78</v>
      </c>
      <c r="D199" s="94">
        <v>41045</v>
      </c>
      <c r="E199" s="92">
        <v>843</v>
      </c>
      <c r="F199" s="99">
        <v>32.79</v>
      </c>
      <c r="G199" s="397">
        <f t="shared" si="33"/>
        <v>27641.969999999998</v>
      </c>
      <c r="H199" s="112"/>
      <c r="I199" s="94">
        <v>41094</v>
      </c>
      <c r="J199" s="99">
        <v>32.287999999999997</v>
      </c>
      <c r="K199" s="101">
        <f t="shared" si="37"/>
        <v>27218.783999999996</v>
      </c>
      <c r="L199" s="363">
        <f t="shared" si="38"/>
        <v>423.18600000000151</v>
      </c>
      <c r="M199" s="383">
        <v>1</v>
      </c>
      <c r="N199" s="375">
        <f t="shared" si="31"/>
        <v>423.18600000000151</v>
      </c>
      <c r="O199" s="131"/>
      <c r="P199" s="146"/>
    </row>
    <row r="200" spans="1:16" s="20" customFormat="1" ht="15" customHeight="1">
      <c r="A200" s="93" t="s">
        <v>421</v>
      </c>
      <c r="B200" s="93" t="s">
        <v>422</v>
      </c>
      <c r="C200" s="93" t="s">
        <v>78</v>
      </c>
      <c r="D200" s="94">
        <v>41004</v>
      </c>
      <c r="E200" s="92">
        <v>17857</v>
      </c>
      <c r="F200" s="99">
        <v>1.0780000000000001</v>
      </c>
      <c r="G200" s="397">
        <f t="shared" si="33"/>
        <v>19249.846000000001</v>
      </c>
      <c r="H200" s="112"/>
      <c r="I200" s="94">
        <v>41094</v>
      </c>
      <c r="J200" s="99">
        <v>0.93600000000000005</v>
      </c>
      <c r="K200" s="101">
        <f t="shared" si="37"/>
        <v>16714.152000000002</v>
      </c>
      <c r="L200" s="363">
        <f t="shared" si="38"/>
        <v>2535.6939999999995</v>
      </c>
      <c r="M200" s="383">
        <v>1</v>
      </c>
      <c r="N200" s="375">
        <f t="shared" si="31"/>
        <v>2535.6939999999995</v>
      </c>
      <c r="O200" s="131"/>
      <c r="P200" s="146"/>
    </row>
    <row r="201" spans="1:16" s="20" customFormat="1" ht="15" customHeight="1">
      <c r="A201" s="93" t="s">
        <v>329</v>
      </c>
      <c r="B201" s="93" t="s">
        <v>330</v>
      </c>
      <c r="C201" s="93" t="s">
        <v>78</v>
      </c>
      <c r="D201" s="94">
        <v>41065</v>
      </c>
      <c r="E201" s="92">
        <v>11111</v>
      </c>
      <c r="F201" s="99">
        <v>1.1599999999999999</v>
      </c>
      <c r="G201" s="397">
        <f t="shared" ref="G201:G234" si="39">SUM(E201*F201)</f>
        <v>12888.759999999998</v>
      </c>
      <c r="H201" s="112"/>
      <c r="I201" s="94">
        <v>41095</v>
      </c>
      <c r="J201" s="99">
        <v>1.1200000000000001</v>
      </c>
      <c r="K201" s="101">
        <f t="shared" si="37"/>
        <v>12444.320000000002</v>
      </c>
      <c r="L201" s="363">
        <f t="shared" si="38"/>
        <v>444.43999999999687</v>
      </c>
      <c r="M201" s="383">
        <v>1</v>
      </c>
      <c r="N201" s="375">
        <f t="shared" si="31"/>
        <v>444.43999999999687</v>
      </c>
      <c r="O201" s="131"/>
      <c r="P201" s="146"/>
    </row>
    <row r="202" spans="1:16" s="20" customFormat="1" ht="15" customHeight="1">
      <c r="A202" s="93" t="s">
        <v>423</v>
      </c>
      <c r="B202" s="93" t="s">
        <v>424</v>
      </c>
      <c r="C202" s="93" t="s">
        <v>78</v>
      </c>
      <c r="D202" s="94">
        <v>41081</v>
      </c>
      <c r="E202" s="92">
        <v>4838</v>
      </c>
      <c r="F202" s="92">
        <v>7.3620000000000001</v>
      </c>
      <c r="G202" s="397">
        <f t="shared" si="39"/>
        <v>35617.356</v>
      </c>
      <c r="H202" s="112"/>
      <c r="I202" s="94">
        <v>41108</v>
      </c>
      <c r="J202" s="99">
        <v>7.6260000000000003</v>
      </c>
      <c r="K202" s="101">
        <f t="shared" si="37"/>
        <v>36894.588000000003</v>
      </c>
      <c r="L202" s="364">
        <f t="shared" si="38"/>
        <v>-1277.2320000000036</v>
      </c>
      <c r="M202" s="383">
        <v>1</v>
      </c>
      <c r="N202" s="376">
        <f t="shared" si="31"/>
        <v>-1277.2320000000036</v>
      </c>
      <c r="O202" s="131"/>
      <c r="P202" s="146"/>
    </row>
    <row r="203" spans="1:16" s="20" customFormat="1" ht="15" customHeight="1">
      <c r="A203" s="93" t="s">
        <v>425</v>
      </c>
      <c r="B203" s="93" t="s">
        <v>426</v>
      </c>
      <c r="C203" s="93" t="s">
        <v>78</v>
      </c>
      <c r="D203" s="94">
        <v>41064</v>
      </c>
      <c r="E203" s="92">
        <v>14285</v>
      </c>
      <c r="F203" s="99">
        <v>0.38</v>
      </c>
      <c r="G203" s="397">
        <f t="shared" si="39"/>
        <v>5428.3</v>
      </c>
      <c r="H203" s="112"/>
      <c r="I203" s="94">
        <v>41109</v>
      </c>
      <c r="J203" s="99">
        <v>0.41699999999999998</v>
      </c>
      <c r="K203" s="101">
        <f t="shared" si="37"/>
        <v>5956.8449999999993</v>
      </c>
      <c r="L203" s="364">
        <f t="shared" si="38"/>
        <v>-528.54499999999916</v>
      </c>
      <c r="M203" s="383">
        <v>1</v>
      </c>
      <c r="N203" s="376">
        <f t="shared" si="31"/>
        <v>-528.54499999999916</v>
      </c>
      <c r="O203" s="131"/>
      <c r="P203" s="146"/>
    </row>
    <row r="204" spans="1:16" s="20" customFormat="1" ht="15" customHeight="1">
      <c r="A204" s="93" t="s">
        <v>307</v>
      </c>
      <c r="B204" s="93" t="s">
        <v>308</v>
      </c>
      <c r="C204" s="93" t="s">
        <v>78</v>
      </c>
      <c r="D204" s="94">
        <v>41045</v>
      </c>
      <c r="E204" s="92">
        <v>1271</v>
      </c>
      <c r="F204" s="99">
        <v>18.350000000000001</v>
      </c>
      <c r="G204" s="397">
        <f t="shared" si="39"/>
        <v>23322.850000000002</v>
      </c>
      <c r="H204" s="112"/>
      <c r="I204" s="94">
        <v>41120</v>
      </c>
      <c r="J204" s="99">
        <v>17.03</v>
      </c>
      <c r="K204" s="101">
        <f t="shared" si="37"/>
        <v>21645.13</v>
      </c>
      <c r="L204" s="363">
        <f t="shared" si="38"/>
        <v>1677.7200000000012</v>
      </c>
      <c r="M204" s="383">
        <v>1</v>
      </c>
      <c r="N204" s="375">
        <f t="shared" si="31"/>
        <v>1677.7200000000012</v>
      </c>
      <c r="O204" s="131"/>
      <c r="P204" s="146"/>
    </row>
    <row r="205" spans="1:16" s="20" customFormat="1" ht="15" customHeight="1">
      <c r="A205" s="93" t="s">
        <v>427</v>
      </c>
      <c r="B205" s="93" t="s">
        <v>428</v>
      </c>
      <c r="C205" s="93" t="s">
        <v>78</v>
      </c>
      <c r="D205" s="94">
        <v>41081</v>
      </c>
      <c r="E205" s="92">
        <v>1562</v>
      </c>
      <c r="F205" s="99">
        <v>11.34</v>
      </c>
      <c r="G205" s="397">
        <f t="shared" si="39"/>
        <v>17713.079999999998</v>
      </c>
      <c r="H205" s="112"/>
      <c r="I205" s="94">
        <v>41130</v>
      </c>
      <c r="J205" s="99">
        <v>9.75</v>
      </c>
      <c r="K205" s="101">
        <f t="shared" si="37"/>
        <v>15229.5</v>
      </c>
      <c r="L205" s="363">
        <f t="shared" si="38"/>
        <v>2483.5799999999981</v>
      </c>
      <c r="M205" s="383">
        <v>1</v>
      </c>
      <c r="N205" s="375">
        <f t="shared" si="31"/>
        <v>2483.5799999999981</v>
      </c>
      <c r="O205" s="131"/>
      <c r="P205" s="146"/>
    </row>
    <row r="206" spans="1:16" s="20" customFormat="1" ht="15" customHeight="1">
      <c r="A206" s="93" t="s">
        <v>402</v>
      </c>
      <c r="B206" s="93" t="s">
        <v>403</v>
      </c>
      <c r="C206" s="93" t="s">
        <v>78</v>
      </c>
      <c r="D206" s="94">
        <v>41109</v>
      </c>
      <c r="E206" s="92">
        <v>937.5</v>
      </c>
      <c r="F206" s="99">
        <v>24.35</v>
      </c>
      <c r="G206" s="397">
        <f t="shared" si="39"/>
        <v>22828.125</v>
      </c>
      <c r="H206" s="112"/>
      <c r="I206" s="94">
        <v>41130</v>
      </c>
      <c r="J206" s="99">
        <v>25.65</v>
      </c>
      <c r="K206" s="101">
        <f t="shared" si="37"/>
        <v>24046.875</v>
      </c>
      <c r="L206" s="364">
        <f t="shared" si="38"/>
        <v>-1218.75</v>
      </c>
      <c r="M206" s="383">
        <v>1</v>
      </c>
      <c r="N206" s="376">
        <f t="shared" si="31"/>
        <v>-1218.75</v>
      </c>
      <c r="O206" s="131"/>
      <c r="P206" s="146"/>
    </row>
    <row r="207" spans="1:16" s="20" customFormat="1" ht="15" customHeight="1">
      <c r="A207" s="93" t="s">
        <v>228</v>
      </c>
      <c r="B207" s="93" t="s">
        <v>229</v>
      </c>
      <c r="C207" s="93" t="s">
        <v>78</v>
      </c>
      <c r="D207" s="94">
        <v>41127</v>
      </c>
      <c r="E207" s="92">
        <v>3521</v>
      </c>
      <c r="F207" s="99">
        <v>3.8580000000000001</v>
      </c>
      <c r="G207" s="397">
        <f t="shared" si="39"/>
        <v>13584.018</v>
      </c>
      <c r="H207" s="112"/>
      <c r="I207" s="94">
        <v>41130</v>
      </c>
      <c r="J207" s="99">
        <v>4.1420000000000003</v>
      </c>
      <c r="K207" s="101">
        <f t="shared" si="37"/>
        <v>14583.982000000002</v>
      </c>
      <c r="L207" s="364">
        <f t="shared" si="38"/>
        <v>-999.96400000000176</v>
      </c>
      <c r="M207" s="383">
        <v>1</v>
      </c>
      <c r="N207" s="376">
        <f t="shared" si="31"/>
        <v>-999.96400000000176</v>
      </c>
      <c r="O207" s="131"/>
      <c r="P207" s="146"/>
    </row>
    <row r="208" spans="1:16" s="9" customFormat="1" ht="15" customHeight="1">
      <c r="A208" s="85" t="s">
        <v>429</v>
      </c>
      <c r="B208" s="85" t="s">
        <v>430</v>
      </c>
      <c r="C208" s="85" t="s">
        <v>53</v>
      </c>
      <c r="D208" s="84">
        <v>41032</v>
      </c>
      <c r="E208" s="83">
        <v>2830</v>
      </c>
      <c r="F208" s="89">
        <v>20.47</v>
      </c>
      <c r="G208" s="396">
        <f t="shared" si="39"/>
        <v>57930.1</v>
      </c>
      <c r="H208" s="114"/>
      <c r="I208" s="84">
        <v>41134</v>
      </c>
      <c r="J208" s="89">
        <v>22.72</v>
      </c>
      <c r="K208" s="100">
        <f>SUM(E208*J208)</f>
        <v>64297.599999999999</v>
      </c>
      <c r="L208" s="363">
        <f>SUM(K208-G208)</f>
        <v>6367.5</v>
      </c>
      <c r="M208" s="384">
        <v>1</v>
      </c>
      <c r="N208" s="375">
        <f t="shared" si="31"/>
        <v>6367.5</v>
      </c>
      <c r="O208" s="134"/>
      <c r="P208" s="145"/>
    </row>
    <row r="209" spans="1:16" s="9" customFormat="1" ht="15" customHeight="1">
      <c r="A209" s="85" t="s">
        <v>431</v>
      </c>
      <c r="B209" s="85" t="s">
        <v>432</v>
      </c>
      <c r="C209" s="85" t="s">
        <v>53</v>
      </c>
      <c r="D209" s="84">
        <v>41113</v>
      </c>
      <c r="E209" s="83">
        <v>13000</v>
      </c>
      <c r="F209" s="89">
        <v>2.64</v>
      </c>
      <c r="G209" s="396">
        <f t="shared" si="39"/>
        <v>34320</v>
      </c>
      <c r="H209" s="114"/>
      <c r="I209" s="407"/>
      <c r="J209" s="89">
        <v>2.65</v>
      </c>
      <c r="K209" s="100">
        <f>SUM(E209*J209)</f>
        <v>34450</v>
      </c>
      <c r="L209" s="363">
        <f>SUM(K209-G209)</f>
        <v>130</v>
      </c>
      <c r="M209" s="384">
        <v>1</v>
      </c>
      <c r="N209" s="375">
        <f t="shared" si="31"/>
        <v>130</v>
      </c>
      <c r="O209" s="134"/>
      <c r="P209" s="145"/>
    </row>
    <row r="210" spans="1:16" s="9" customFormat="1" ht="15" customHeight="1">
      <c r="A210" s="85" t="s">
        <v>433</v>
      </c>
      <c r="B210" s="85" t="s">
        <v>434</v>
      </c>
      <c r="C210" s="85" t="s">
        <v>53</v>
      </c>
      <c r="D210" s="84">
        <v>41115</v>
      </c>
      <c r="E210" s="83">
        <v>949</v>
      </c>
      <c r="F210" s="89">
        <v>54.79</v>
      </c>
      <c r="G210" s="396">
        <f t="shared" si="39"/>
        <v>51995.71</v>
      </c>
      <c r="H210" s="114"/>
      <c r="I210" s="84">
        <v>41141</v>
      </c>
      <c r="J210" s="89">
        <v>54.73</v>
      </c>
      <c r="K210" s="100">
        <f>SUM(E210*J210)</f>
        <v>51938.77</v>
      </c>
      <c r="L210" s="363">
        <f>SUM(K210-G210)</f>
        <v>-56.940000000002328</v>
      </c>
      <c r="M210" s="384">
        <v>1</v>
      </c>
      <c r="N210" s="375">
        <f t="shared" si="31"/>
        <v>-56.940000000002328</v>
      </c>
      <c r="O210" s="134"/>
      <c r="P210" s="145"/>
    </row>
    <row r="211" spans="1:16" s="20" customFormat="1" ht="15" customHeight="1">
      <c r="A211" s="93" t="s">
        <v>435</v>
      </c>
      <c r="B211" s="93" t="s">
        <v>436</v>
      </c>
      <c r="C211" s="93" t="s">
        <v>78</v>
      </c>
      <c r="D211" s="94">
        <v>41043</v>
      </c>
      <c r="E211" s="92">
        <v>18292</v>
      </c>
      <c r="F211" s="99">
        <v>0.89</v>
      </c>
      <c r="G211" s="397">
        <f t="shared" si="39"/>
        <v>16279.880000000001</v>
      </c>
      <c r="H211" s="112"/>
      <c r="I211" s="94">
        <v>41144</v>
      </c>
      <c r="J211" s="99">
        <v>0.60499999999999998</v>
      </c>
      <c r="K211" s="101">
        <f>SUM(E211*J211)</f>
        <v>11066.66</v>
      </c>
      <c r="L211" s="363">
        <f>SUM(G211-K211)</f>
        <v>5213.2200000000012</v>
      </c>
      <c r="M211" s="383">
        <v>1</v>
      </c>
      <c r="N211" s="375">
        <f t="shared" si="31"/>
        <v>5213.2200000000012</v>
      </c>
      <c r="O211" s="131"/>
      <c r="P211" s="146"/>
    </row>
    <row r="212" spans="1:16" s="9" customFormat="1" ht="15" customHeight="1">
      <c r="A212" s="85" t="s">
        <v>239</v>
      </c>
      <c r="B212" s="85" t="s">
        <v>240</v>
      </c>
      <c r="C212" s="85" t="s">
        <v>53</v>
      </c>
      <c r="D212" s="84">
        <v>41135</v>
      </c>
      <c r="E212" s="83">
        <v>10000</v>
      </c>
      <c r="F212" s="89">
        <v>1.385</v>
      </c>
      <c r="G212" s="396">
        <f t="shared" si="39"/>
        <v>13850</v>
      </c>
      <c r="H212" s="114"/>
      <c r="I212" s="84">
        <v>41145</v>
      </c>
      <c r="J212" s="89">
        <v>1.2849999999999999</v>
      </c>
      <c r="K212" s="100">
        <f t="shared" ref="K212:K217" si="40">SUM(E212*J212)</f>
        <v>12850</v>
      </c>
      <c r="L212" s="363">
        <f>SUM(K212-G212)</f>
        <v>-1000</v>
      </c>
      <c r="M212" s="384">
        <v>1</v>
      </c>
      <c r="N212" s="375">
        <f t="shared" si="31"/>
        <v>-1000</v>
      </c>
      <c r="O212" s="134"/>
      <c r="P212" s="145"/>
    </row>
    <row r="213" spans="1:16" s="9" customFormat="1" ht="15" customHeight="1">
      <c r="A213" s="85" t="s">
        <v>437</v>
      </c>
      <c r="B213" s="85" t="s">
        <v>438</v>
      </c>
      <c r="C213" s="85" t="s">
        <v>53</v>
      </c>
      <c r="D213" s="84">
        <v>41161</v>
      </c>
      <c r="E213" s="83">
        <v>8333</v>
      </c>
      <c r="F213" s="89">
        <v>1.94</v>
      </c>
      <c r="G213" s="396">
        <f t="shared" si="39"/>
        <v>16166.02</v>
      </c>
      <c r="H213" s="114"/>
      <c r="I213" s="84">
        <v>41155</v>
      </c>
      <c r="J213" s="89">
        <v>1.82</v>
      </c>
      <c r="K213" s="100">
        <f t="shared" si="40"/>
        <v>15166.060000000001</v>
      </c>
      <c r="L213" s="363">
        <f>SUM(K213-G213)</f>
        <v>-999.95999999999913</v>
      </c>
      <c r="M213" s="384">
        <v>1</v>
      </c>
      <c r="N213" s="375">
        <f t="shared" si="31"/>
        <v>-999.95999999999913</v>
      </c>
      <c r="O213" s="134"/>
      <c r="P213" s="145"/>
    </row>
    <row r="214" spans="1:16" s="9" customFormat="1" ht="15" customHeight="1">
      <c r="A214" s="85" t="s">
        <v>439</v>
      </c>
      <c r="B214" s="85" t="s">
        <v>440</v>
      </c>
      <c r="C214" s="85" t="s">
        <v>53</v>
      </c>
      <c r="D214" s="84">
        <v>41151</v>
      </c>
      <c r="E214" s="83">
        <v>2941</v>
      </c>
      <c r="F214" s="89">
        <v>8.44</v>
      </c>
      <c r="G214" s="396">
        <f t="shared" si="39"/>
        <v>24822.039999999997</v>
      </c>
      <c r="H214" s="114"/>
      <c r="I214" s="84">
        <v>41162</v>
      </c>
      <c r="J214" s="89">
        <v>8.1</v>
      </c>
      <c r="K214" s="100">
        <f t="shared" si="40"/>
        <v>23822.1</v>
      </c>
      <c r="L214" s="363">
        <f>SUM(K214-G214)</f>
        <v>-999.93999999999869</v>
      </c>
      <c r="M214" s="384">
        <v>1</v>
      </c>
      <c r="N214" s="375">
        <f t="shared" si="31"/>
        <v>-999.93999999999869</v>
      </c>
      <c r="O214" s="134"/>
      <c r="P214" s="145"/>
    </row>
    <row r="215" spans="1:16" s="20" customFormat="1" ht="15" customHeight="1">
      <c r="A215" s="93" t="s">
        <v>176</v>
      </c>
      <c r="B215" s="93" t="s">
        <v>177</v>
      </c>
      <c r="C215" s="93" t="s">
        <v>78</v>
      </c>
      <c r="D215" s="94">
        <v>41043</v>
      </c>
      <c r="E215" s="92">
        <v>5000</v>
      </c>
      <c r="F215" s="99">
        <v>1.77</v>
      </c>
      <c r="G215" s="397">
        <f t="shared" si="39"/>
        <v>8850</v>
      </c>
      <c r="H215" s="112"/>
      <c r="I215" s="94">
        <v>41166</v>
      </c>
      <c r="J215" s="133">
        <v>0.72499999999999998</v>
      </c>
      <c r="K215" s="101">
        <f t="shared" si="40"/>
        <v>3625</v>
      </c>
      <c r="L215" s="363">
        <f>SUM(G215-K215)</f>
        <v>5225</v>
      </c>
      <c r="M215" s="383">
        <v>1</v>
      </c>
      <c r="N215" s="375">
        <f t="shared" si="31"/>
        <v>5225</v>
      </c>
      <c r="O215" s="131"/>
      <c r="P215" s="146"/>
    </row>
    <row r="216" spans="1:16" s="20" customFormat="1" ht="15" customHeight="1">
      <c r="A216" s="93" t="s">
        <v>441</v>
      </c>
      <c r="B216" s="93" t="s">
        <v>442</v>
      </c>
      <c r="C216" s="93" t="s">
        <v>78</v>
      </c>
      <c r="D216" s="94">
        <v>41081</v>
      </c>
      <c r="E216" s="92">
        <v>6048</v>
      </c>
      <c r="F216" s="99">
        <v>1.8660000000000001</v>
      </c>
      <c r="G216" s="397">
        <f t="shared" si="39"/>
        <v>11285.568000000001</v>
      </c>
      <c r="H216" s="112"/>
      <c r="I216" s="94">
        <v>41166</v>
      </c>
      <c r="J216" s="99">
        <v>1.615</v>
      </c>
      <c r="K216" s="101">
        <f t="shared" si="40"/>
        <v>9767.52</v>
      </c>
      <c r="L216" s="363">
        <f>SUM(G216-K216)</f>
        <v>1518.0480000000007</v>
      </c>
      <c r="M216" s="383">
        <v>1</v>
      </c>
      <c r="N216" s="375">
        <f t="shared" si="31"/>
        <v>1518.0480000000007</v>
      </c>
      <c r="O216" s="131"/>
      <c r="P216" s="146"/>
    </row>
    <row r="217" spans="1:16" s="20" customFormat="1" ht="15" customHeight="1">
      <c r="A217" s="93" t="s">
        <v>443</v>
      </c>
      <c r="B217" s="93" t="s">
        <v>444</v>
      </c>
      <c r="C217" s="93" t="s">
        <v>78</v>
      </c>
      <c r="D217" s="94">
        <v>41031</v>
      </c>
      <c r="E217" s="92">
        <v>4687</v>
      </c>
      <c r="F217" s="99">
        <v>4.55</v>
      </c>
      <c r="G217" s="397">
        <f t="shared" si="39"/>
        <v>21325.85</v>
      </c>
      <c r="H217" s="112"/>
      <c r="I217" s="94">
        <v>41169</v>
      </c>
      <c r="J217" s="99">
        <v>2.82</v>
      </c>
      <c r="K217" s="101">
        <f t="shared" si="40"/>
        <v>13217.34</v>
      </c>
      <c r="L217" s="363">
        <f>SUM(G217-K217)</f>
        <v>8108.5099999999984</v>
      </c>
      <c r="M217" s="383">
        <v>1</v>
      </c>
      <c r="N217" s="375">
        <f t="shared" si="31"/>
        <v>8108.5099999999984</v>
      </c>
      <c r="O217" s="131"/>
      <c r="P217" s="146"/>
    </row>
    <row r="218" spans="1:16" s="9" customFormat="1" ht="15" customHeight="1">
      <c r="A218" s="85" t="s">
        <v>445</v>
      </c>
      <c r="B218" s="85" t="s">
        <v>446</v>
      </c>
      <c r="C218" s="85" t="s">
        <v>53</v>
      </c>
      <c r="D218" s="84">
        <v>41113</v>
      </c>
      <c r="E218" s="83">
        <v>22000</v>
      </c>
      <c r="F218" s="89">
        <v>0.70899999999999996</v>
      </c>
      <c r="G218" s="396">
        <f t="shared" si="39"/>
        <v>15598</v>
      </c>
      <c r="H218" s="114"/>
      <c r="I218" s="84">
        <v>41169</v>
      </c>
      <c r="J218" s="89">
        <v>0.73599999999999999</v>
      </c>
      <c r="K218" s="100">
        <f t="shared" ref="K218:K243" si="41">SUM(E218*J218)</f>
        <v>16192</v>
      </c>
      <c r="L218" s="363">
        <f>SUM(K218-G218)</f>
        <v>594</v>
      </c>
      <c r="M218" s="384">
        <v>1</v>
      </c>
      <c r="N218" s="375">
        <f t="shared" si="31"/>
        <v>594</v>
      </c>
      <c r="O218" s="134"/>
      <c r="P218" s="145"/>
    </row>
    <row r="219" spans="1:16" s="9" customFormat="1" ht="15" customHeight="1">
      <c r="A219" s="85" t="s">
        <v>447</v>
      </c>
      <c r="B219" s="85" t="s">
        <v>448</v>
      </c>
      <c r="C219" s="85" t="s">
        <v>53</v>
      </c>
      <c r="D219" s="84">
        <v>41138</v>
      </c>
      <c r="E219" s="83">
        <v>3061</v>
      </c>
      <c r="F219" s="89">
        <v>13.03</v>
      </c>
      <c r="G219" s="396">
        <f t="shared" si="39"/>
        <v>39884.829999999994</v>
      </c>
      <c r="H219" s="114"/>
      <c r="I219" s="84">
        <v>41169</v>
      </c>
      <c r="J219" s="89">
        <v>12.82</v>
      </c>
      <c r="K219" s="100">
        <f t="shared" si="41"/>
        <v>39242.020000000004</v>
      </c>
      <c r="L219" s="363">
        <f>SUM(K219-G219)</f>
        <v>-642.8099999999904</v>
      </c>
      <c r="M219" s="384">
        <v>1</v>
      </c>
      <c r="N219" s="375">
        <f t="shared" si="31"/>
        <v>-642.8099999999904</v>
      </c>
      <c r="O219" s="134"/>
      <c r="P219" s="145"/>
    </row>
    <row r="220" spans="1:16" s="9" customFormat="1" ht="15" customHeight="1">
      <c r="A220" s="85" t="s">
        <v>449</v>
      </c>
      <c r="B220" s="85" t="s">
        <v>450</v>
      </c>
      <c r="C220" s="85" t="s">
        <v>53</v>
      </c>
      <c r="D220" s="84">
        <v>41155</v>
      </c>
      <c r="E220" s="83">
        <v>10000</v>
      </c>
      <c r="F220" s="89">
        <v>1.44</v>
      </c>
      <c r="G220" s="396">
        <f t="shared" si="39"/>
        <v>14400</v>
      </c>
      <c r="H220" s="114"/>
      <c r="I220" s="84">
        <v>41173</v>
      </c>
      <c r="J220" s="89">
        <v>1.34</v>
      </c>
      <c r="K220" s="100">
        <f t="shared" si="41"/>
        <v>13400</v>
      </c>
      <c r="L220" s="363">
        <f>SUM(K220-G220)</f>
        <v>-1000</v>
      </c>
      <c r="M220" s="384">
        <v>1</v>
      </c>
      <c r="N220" s="375">
        <f t="shared" si="31"/>
        <v>-1000</v>
      </c>
      <c r="O220" s="134"/>
      <c r="P220" s="145"/>
    </row>
    <row r="221" spans="1:16" s="9" customFormat="1" ht="15" customHeight="1">
      <c r="A221" s="85" t="s">
        <v>451</v>
      </c>
      <c r="B221" s="85" t="s">
        <v>202</v>
      </c>
      <c r="C221" s="85" t="s">
        <v>53</v>
      </c>
      <c r="D221" s="84">
        <v>41143</v>
      </c>
      <c r="E221" s="83">
        <v>30000</v>
      </c>
      <c r="F221" s="89">
        <v>0.45500000000000002</v>
      </c>
      <c r="G221" s="396">
        <f t="shared" si="39"/>
        <v>13650</v>
      </c>
      <c r="H221" s="114"/>
      <c r="I221" s="84">
        <v>41178</v>
      </c>
      <c r="J221" s="89">
        <v>0.47499999999999998</v>
      </c>
      <c r="K221" s="100">
        <f t="shared" si="41"/>
        <v>14250</v>
      </c>
      <c r="L221" s="363">
        <f>SUM(K221-G221)</f>
        <v>600</v>
      </c>
      <c r="M221" s="384">
        <v>1</v>
      </c>
      <c r="N221" s="375">
        <f t="shared" si="31"/>
        <v>600</v>
      </c>
      <c r="O221" s="134"/>
      <c r="P221" s="145"/>
    </row>
    <row r="222" spans="1:16" s="9" customFormat="1" ht="15" customHeight="1">
      <c r="A222" s="85" t="s">
        <v>452</v>
      </c>
      <c r="B222" s="85" t="s">
        <v>453</v>
      </c>
      <c r="C222" s="85" t="s">
        <v>53</v>
      </c>
      <c r="D222" s="84">
        <v>41138</v>
      </c>
      <c r="E222" s="83">
        <v>633</v>
      </c>
      <c r="F222" s="89">
        <v>26.18</v>
      </c>
      <c r="G222" s="396">
        <f t="shared" si="39"/>
        <v>16571.939999999999</v>
      </c>
      <c r="H222" s="114"/>
      <c r="I222" s="84">
        <v>41180</v>
      </c>
      <c r="J222" s="89">
        <v>25.83</v>
      </c>
      <c r="K222" s="100">
        <f t="shared" si="41"/>
        <v>16350.39</v>
      </c>
      <c r="L222" s="363">
        <f>SUM(K222-G222)</f>
        <v>-221.54999999999927</v>
      </c>
      <c r="M222" s="384">
        <v>1</v>
      </c>
      <c r="N222" s="375">
        <f t="shared" si="31"/>
        <v>-221.54999999999927</v>
      </c>
      <c r="O222" s="134"/>
      <c r="P222" s="145"/>
    </row>
    <row r="223" spans="1:16" s="20" customFormat="1" ht="15" customHeight="1">
      <c r="A223" s="93" t="s">
        <v>220</v>
      </c>
      <c r="B223" s="93" t="s">
        <v>221</v>
      </c>
      <c r="C223" s="93" t="s">
        <v>78</v>
      </c>
      <c r="D223" s="94">
        <v>41138</v>
      </c>
      <c r="E223" s="92">
        <v>3571</v>
      </c>
      <c r="F223" s="99">
        <v>4.6500000000000004</v>
      </c>
      <c r="G223" s="397">
        <f t="shared" si="39"/>
        <v>16605.150000000001</v>
      </c>
      <c r="H223" s="112"/>
      <c r="I223" s="94">
        <v>41186</v>
      </c>
      <c r="J223" s="99">
        <v>4.8600000000000003</v>
      </c>
      <c r="K223" s="101">
        <f t="shared" si="41"/>
        <v>17355.060000000001</v>
      </c>
      <c r="L223" s="364">
        <f>SUM(G223-K223)</f>
        <v>-749.90999999999985</v>
      </c>
      <c r="M223" s="383">
        <v>1</v>
      </c>
      <c r="N223" s="376">
        <f t="shared" si="31"/>
        <v>-749.90999999999985</v>
      </c>
      <c r="O223" s="131"/>
      <c r="P223" s="146"/>
    </row>
    <row r="224" spans="1:16" s="9" customFormat="1" ht="15" customHeight="1">
      <c r="A224" s="85" t="s">
        <v>260</v>
      </c>
      <c r="B224" s="85" t="s">
        <v>261</v>
      </c>
      <c r="C224" s="85" t="s">
        <v>53</v>
      </c>
      <c r="D224" s="84">
        <v>41190</v>
      </c>
      <c r="E224" s="83">
        <v>2343</v>
      </c>
      <c r="F224" s="89">
        <v>16.32</v>
      </c>
      <c r="G224" s="396">
        <f t="shared" si="39"/>
        <v>38237.760000000002</v>
      </c>
      <c r="H224" s="114"/>
      <c r="I224" s="84">
        <v>41205</v>
      </c>
      <c r="J224" s="89">
        <v>15.87</v>
      </c>
      <c r="K224" s="100">
        <f t="shared" si="41"/>
        <v>37183.409999999996</v>
      </c>
      <c r="L224" s="363">
        <f t="shared" ref="L224:L237" si="42">SUM(K224-G224)</f>
        <v>-1054.3500000000058</v>
      </c>
      <c r="M224" s="384">
        <v>1</v>
      </c>
      <c r="N224" s="375">
        <f t="shared" si="31"/>
        <v>-1054.3500000000058</v>
      </c>
      <c r="O224" s="134"/>
      <c r="P224" s="145"/>
    </row>
    <row r="225" spans="1:16" s="9" customFormat="1" ht="15" customHeight="1">
      <c r="A225" s="85" t="s">
        <v>454</v>
      </c>
      <c r="B225" s="85" t="s">
        <v>455</v>
      </c>
      <c r="C225" s="85" t="s">
        <v>53</v>
      </c>
      <c r="D225" s="84">
        <v>41194</v>
      </c>
      <c r="E225" s="83">
        <v>5000</v>
      </c>
      <c r="F225" s="89">
        <v>3.9</v>
      </c>
      <c r="G225" s="396">
        <f t="shared" si="39"/>
        <v>19500</v>
      </c>
      <c r="H225" s="114"/>
      <c r="I225" s="84">
        <v>41206</v>
      </c>
      <c r="J225" s="89">
        <v>3.7</v>
      </c>
      <c r="K225" s="100">
        <f t="shared" si="41"/>
        <v>18500</v>
      </c>
      <c r="L225" s="363">
        <f t="shared" si="42"/>
        <v>-1000</v>
      </c>
      <c r="M225" s="384">
        <v>1</v>
      </c>
      <c r="N225" s="375">
        <f t="shared" si="31"/>
        <v>-1000</v>
      </c>
      <c r="O225" s="134"/>
      <c r="P225" s="145"/>
    </row>
    <row r="226" spans="1:16" s="9" customFormat="1" ht="15" customHeight="1">
      <c r="A226" s="85" t="s">
        <v>435</v>
      </c>
      <c r="B226" s="85" t="s">
        <v>436</v>
      </c>
      <c r="C226" s="85" t="s">
        <v>53</v>
      </c>
      <c r="D226" s="84">
        <v>41144</v>
      </c>
      <c r="E226" s="83">
        <v>5769</v>
      </c>
      <c r="F226" s="89">
        <v>0.60499999999999998</v>
      </c>
      <c r="G226" s="396">
        <f t="shared" si="39"/>
        <v>3490.2449999999999</v>
      </c>
      <c r="H226" s="114"/>
      <c r="I226" s="84">
        <v>41213</v>
      </c>
      <c r="J226" s="89">
        <v>0.45900000000000002</v>
      </c>
      <c r="K226" s="100">
        <f t="shared" si="41"/>
        <v>2647.971</v>
      </c>
      <c r="L226" s="363">
        <f t="shared" si="42"/>
        <v>-842.27399999999989</v>
      </c>
      <c r="M226" s="384">
        <v>1</v>
      </c>
      <c r="N226" s="375">
        <f t="shared" ref="N226:N243" si="43">SUM(L226*M226)</f>
        <v>-842.27399999999989</v>
      </c>
      <c r="O226" s="134"/>
      <c r="P226" s="145"/>
    </row>
    <row r="227" spans="1:16" s="9" customFormat="1" ht="15" customHeight="1">
      <c r="A227" s="85" t="s">
        <v>264</v>
      </c>
      <c r="B227" s="85" t="s">
        <v>265</v>
      </c>
      <c r="C227" s="85" t="s">
        <v>53</v>
      </c>
      <c r="D227" s="84">
        <v>41192</v>
      </c>
      <c r="E227" s="83">
        <v>1807</v>
      </c>
      <c r="F227" s="89">
        <v>26.1</v>
      </c>
      <c r="G227" s="396">
        <f t="shared" si="39"/>
        <v>47162.700000000004</v>
      </c>
      <c r="H227" s="114"/>
      <c r="I227" s="84">
        <v>41213</v>
      </c>
      <c r="J227" s="89">
        <v>25.66</v>
      </c>
      <c r="K227" s="100">
        <f t="shared" si="41"/>
        <v>46367.62</v>
      </c>
      <c r="L227" s="363">
        <f t="shared" si="42"/>
        <v>-795.08000000000175</v>
      </c>
      <c r="M227" s="384">
        <v>1</v>
      </c>
      <c r="N227" s="375">
        <f t="shared" si="43"/>
        <v>-795.08000000000175</v>
      </c>
      <c r="O227" s="134"/>
      <c r="P227" s="145"/>
    </row>
    <row r="228" spans="1:16" s="9" customFormat="1" ht="15" customHeight="1">
      <c r="A228" s="85" t="s">
        <v>443</v>
      </c>
      <c r="B228" s="85" t="s">
        <v>444</v>
      </c>
      <c r="C228" s="85" t="s">
        <v>53</v>
      </c>
      <c r="D228" s="84">
        <v>41169</v>
      </c>
      <c r="E228" s="83">
        <v>2027</v>
      </c>
      <c r="F228" s="89">
        <v>2.82</v>
      </c>
      <c r="G228" s="396">
        <f t="shared" si="39"/>
        <v>5716.1399999999994</v>
      </c>
      <c r="H228" s="114"/>
      <c r="I228" s="84">
        <v>41219</v>
      </c>
      <c r="J228" s="89">
        <v>2.4359999999999999</v>
      </c>
      <c r="K228" s="100">
        <f t="shared" si="41"/>
        <v>4937.7719999999999</v>
      </c>
      <c r="L228" s="363">
        <f t="shared" si="42"/>
        <v>-778.36799999999948</v>
      </c>
      <c r="M228" s="384">
        <v>1</v>
      </c>
      <c r="N228" s="375">
        <f t="shared" si="43"/>
        <v>-778.36799999999948</v>
      </c>
      <c r="O228" s="134"/>
      <c r="P228" s="145"/>
    </row>
    <row r="229" spans="1:16" s="9" customFormat="1" ht="15" customHeight="1">
      <c r="A229" s="85" t="s">
        <v>235</v>
      </c>
      <c r="B229" s="85" t="s">
        <v>236</v>
      </c>
      <c r="C229" s="85" t="s">
        <v>53</v>
      </c>
      <c r="D229" s="84">
        <v>41194</v>
      </c>
      <c r="E229" s="83">
        <v>11112</v>
      </c>
      <c r="F229" s="89">
        <v>0.95</v>
      </c>
      <c r="G229" s="396">
        <f t="shared" si="39"/>
        <v>10556.4</v>
      </c>
      <c r="H229" s="114"/>
      <c r="I229" s="84">
        <v>41219</v>
      </c>
      <c r="J229" s="89">
        <v>0.86</v>
      </c>
      <c r="K229" s="100">
        <f t="shared" si="41"/>
        <v>9556.32</v>
      </c>
      <c r="L229" s="363">
        <f t="shared" si="42"/>
        <v>-1000.0799999999999</v>
      </c>
      <c r="M229" s="384">
        <v>1</v>
      </c>
      <c r="N229" s="375">
        <f t="shared" si="43"/>
        <v>-1000.0799999999999</v>
      </c>
      <c r="O229" s="134"/>
      <c r="P229" s="145"/>
    </row>
    <row r="230" spans="1:16" s="9" customFormat="1" ht="15" customHeight="1">
      <c r="A230" s="85" t="s">
        <v>456</v>
      </c>
      <c r="B230" s="85" t="s">
        <v>457</v>
      </c>
      <c r="C230" s="85" t="s">
        <v>53</v>
      </c>
      <c r="D230" s="84">
        <v>41194</v>
      </c>
      <c r="E230" s="83">
        <v>2050</v>
      </c>
      <c r="F230" s="89">
        <v>12.9</v>
      </c>
      <c r="G230" s="396">
        <f t="shared" si="39"/>
        <v>26445</v>
      </c>
      <c r="H230" s="114"/>
      <c r="I230" s="84">
        <v>41219</v>
      </c>
      <c r="J230" s="89">
        <v>12.42</v>
      </c>
      <c r="K230" s="100">
        <f t="shared" si="41"/>
        <v>25461</v>
      </c>
      <c r="L230" s="363">
        <f t="shared" si="42"/>
        <v>-984</v>
      </c>
      <c r="M230" s="384">
        <v>1</v>
      </c>
      <c r="N230" s="375">
        <f t="shared" si="43"/>
        <v>-984</v>
      </c>
      <c r="O230" s="134"/>
      <c r="P230" s="145"/>
    </row>
    <row r="231" spans="1:16" s="9" customFormat="1" ht="15" customHeight="1">
      <c r="A231" s="85" t="s">
        <v>458</v>
      </c>
      <c r="B231" s="85" t="s">
        <v>240</v>
      </c>
      <c r="C231" s="85" t="s">
        <v>53</v>
      </c>
      <c r="D231" s="84">
        <v>41213</v>
      </c>
      <c r="E231" s="83">
        <v>8323</v>
      </c>
      <c r="F231" s="89">
        <v>1.43</v>
      </c>
      <c r="G231" s="396">
        <f t="shared" si="39"/>
        <v>11901.89</v>
      </c>
      <c r="H231" s="114"/>
      <c r="I231" s="84">
        <v>41220</v>
      </c>
      <c r="J231" s="89">
        <v>1.36</v>
      </c>
      <c r="K231" s="100">
        <f t="shared" si="41"/>
        <v>11319.28</v>
      </c>
      <c r="L231" s="363">
        <f t="shared" si="42"/>
        <v>-582.60999999999876</v>
      </c>
      <c r="M231" s="384">
        <v>1</v>
      </c>
      <c r="N231" s="375">
        <f t="shared" si="43"/>
        <v>-582.60999999999876</v>
      </c>
      <c r="O231" s="134"/>
      <c r="P231" s="145"/>
    </row>
    <row r="232" spans="1:16" s="9" customFormat="1" ht="15" customHeight="1">
      <c r="A232" s="85" t="s">
        <v>459</v>
      </c>
      <c r="B232" s="85" t="s">
        <v>460</v>
      </c>
      <c r="C232" s="85" t="s">
        <v>53</v>
      </c>
      <c r="D232" s="84">
        <v>41066</v>
      </c>
      <c r="E232" s="83">
        <v>862</v>
      </c>
      <c r="F232" s="90">
        <v>47.37</v>
      </c>
      <c r="G232" s="396">
        <f>SUM(E232*F232)</f>
        <v>40832.939999999995</v>
      </c>
      <c r="H232" s="114"/>
      <c r="I232" s="84">
        <v>41220</v>
      </c>
      <c r="J232" s="89">
        <v>47.34</v>
      </c>
      <c r="K232" s="100">
        <f>SUM(E232*J232)</f>
        <v>40807.08</v>
      </c>
      <c r="L232" s="363">
        <f>SUM(K232-G232)</f>
        <v>-25.859999999993306</v>
      </c>
      <c r="M232" s="384">
        <v>1</v>
      </c>
      <c r="N232" s="375">
        <f>SUM(L232*M232)</f>
        <v>-25.859999999993306</v>
      </c>
      <c r="O232" s="134"/>
      <c r="P232" s="145"/>
    </row>
    <row r="233" spans="1:16" s="9" customFormat="1" ht="15" customHeight="1">
      <c r="A233" s="85" t="s">
        <v>461</v>
      </c>
      <c r="B233" s="85" t="s">
        <v>462</v>
      </c>
      <c r="C233" s="85" t="s">
        <v>53</v>
      </c>
      <c r="D233" s="84">
        <v>41159</v>
      </c>
      <c r="E233" s="83">
        <v>408</v>
      </c>
      <c r="F233" s="90">
        <v>89.41</v>
      </c>
      <c r="G233" s="396">
        <f>SUM(E233*F233)</f>
        <v>36479.279999999999</v>
      </c>
      <c r="H233" s="114"/>
      <c r="I233" s="84">
        <v>41220</v>
      </c>
      <c r="J233" s="89">
        <v>88.91</v>
      </c>
      <c r="K233" s="100">
        <f>SUM(E233*J233)</f>
        <v>36275.279999999999</v>
      </c>
      <c r="L233" s="363">
        <f>SUM(K233-G233)</f>
        <v>-204</v>
      </c>
      <c r="M233" s="384">
        <v>1</v>
      </c>
      <c r="N233" s="375">
        <f>SUM(L233*M233)</f>
        <v>-204</v>
      </c>
      <c r="O233" s="134"/>
      <c r="P233" s="145"/>
    </row>
    <row r="234" spans="1:16" s="9" customFormat="1" ht="15" customHeight="1">
      <c r="A234" s="85" t="s">
        <v>352</v>
      </c>
      <c r="B234" s="85" t="s">
        <v>219</v>
      </c>
      <c r="C234" s="85" t="s">
        <v>53</v>
      </c>
      <c r="D234" s="84">
        <v>41169</v>
      </c>
      <c r="E234" s="83">
        <v>15700</v>
      </c>
      <c r="F234" s="89">
        <v>1.59</v>
      </c>
      <c r="G234" s="396">
        <f t="shared" si="39"/>
        <v>24963</v>
      </c>
      <c r="H234" s="114"/>
      <c r="I234" s="84">
        <v>41221</v>
      </c>
      <c r="J234" s="89">
        <v>1.617</v>
      </c>
      <c r="K234" s="100">
        <f t="shared" si="41"/>
        <v>25386.9</v>
      </c>
      <c r="L234" s="363">
        <f t="shared" si="42"/>
        <v>423.90000000000146</v>
      </c>
      <c r="M234" s="384">
        <v>1</v>
      </c>
      <c r="N234" s="375">
        <f t="shared" si="43"/>
        <v>423.90000000000146</v>
      </c>
      <c r="O234" s="134"/>
      <c r="P234" s="145"/>
    </row>
    <row r="235" spans="1:16" s="9" customFormat="1" ht="15" customHeight="1">
      <c r="A235" s="85" t="s">
        <v>463</v>
      </c>
      <c r="B235" s="85" t="s">
        <v>464</v>
      </c>
      <c r="C235" s="85" t="s">
        <v>53</v>
      </c>
      <c r="D235" s="84">
        <v>41221</v>
      </c>
      <c r="E235" s="83">
        <v>465</v>
      </c>
      <c r="F235" s="90">
        <v>51.45</v>
      </c>
      <c r="G235" s="396">
        <f t="shared" ref="G235:G243" si="44">SUM(E235*F235)</f>
        <v>23924.25</v>
      </c>
      <c r="H235" s="114"/>
      <c r="I235" s="84">
        <v>41222</v>
      </c>
      <c r="J235" s="90">
        <v>49.31</v>
      </c>
      <c r="K235" s="100">
        <f t="shared" si="41"/>
        <v>22929.15</v>
      </c>
      <c r="L235" s="363">
        <f t="shared" si="42"/>
        <v>-995.09999999999854</v>
      </c>
      <c r="M235" s="384">
        <v>1</v>
      </c>
      <c r="N235" s="375">
        <f t="shared" si="43"/>
        <v>-995.09999999999854</v>
      </c>
      <c r="O235" s="134"/>
      <c r="P235" s="145"/>
    </row>
    <row r="236" spans="1:16" s="9" customFormat="1" ht="15" customHeight="1">
      <c r="A236" s="85" t="s">
        <v>420</v>
      </c>
      <c r="B236" s="85" t="s">
        <v>243</v>
      </c>
      <c r="C236" s="85" t="s">
        <v>53</v>
      </c>
      <c r="D236" s="84">
        <v>41194</v>
      </c>
      <c r="E236" s="83">
        <v>867</v>
      </c>
      <c r="F236" s="89">
        <v>34.4</v>
      </c>
      <c r="G236" s="396">
        <f t="shared" si="44"/>
        <v>29824.799999999999</v>
      </c>
      <c r="H236" s="114"/>
      <c r="I236" s="84">
        <v>41228</v>
      </c>
      <c r="J236" s="89">
        <v>33.25</v>
      </c>
      <c r="K236" s="100">
        <f t="shared" si="41"/>
        <v>28827.75</v>
      </c>
      <c r="L236" s="363">
        <f t="shared" si="42"/>
        <v>-997.04999999999927</v>
      </c>
      <c r="M236" s="384">
        <v>1</v>
      </c>
      <c r="N236" s="375">
        <f t="shared" si="43"/>
        <v>-997.04999999999927</v>
      </c>
      <c r="O236" s="134"/>
      <c r="P236" s="145"/>
    </row>
    <row r="237" spans="1:16" s="9" customFormat="1" ht="15" customHeight="1">
      <c r="A237" s="85" t="s">
        <v>465</v>
      </c>
      <c r="B237" s="85" t="s">
        <v>396</v>
      </c>
      <c r="C237" s="85" t="s">
        <v>53</v>
      </c>
      <c r="D237" s="84">
        <v>41155</v>
      </c>
      <c r="E237" s="83">
        <v>2083</v>
      </c>
      <c r="F237" s="89">
        <v>23.07</v>
      </c>
      <c r="G237" s="396">
        <f t="shared" si="44"/>
        <v>48054.81</v>
      </c>
      <c r="H237" s="114"/>
      <c r="I237" s="84">
        <v>41229</v>
      </c>
      <c r="J237" s="89">
        <v>22.84</v>
      </c>
      <c r="K237" s="100">
        <f t="shared" si="41"/>
        <v>47575.72</v>
      </c>
      <c r="L237" s="363">
        <f t="shared" si="42"/>
        <v>-479.08999999999651</v>
      </c>
      <c r="M237" s="384">
        <v>1</v>
      </c>
      <c r="N237" s="375">
        <f t="shared" si="43"/>
        <v>-479.08999999999651</v>
      </c>
      <c r="O237" s="134"/>
      <c r="P237" s="145"/>
    </row>
    <row r="238" spans="1:16" s="20" customFormat="1" ht="15" customHeight="1">
      <c r="A238" s="93" t="s">
        <v>466</v>
      </c>
      <c r="B238" s="93" t="s">
        <v>467</v>
      </c>
      <c r="C238" s="93" t="s">
        <v>78</v>
      </c>
      <c r="D238" s="94">
        <v>41064</v>
      </c>
      <c r="E238" s="92">
        <v>3410</v>
      </c>
      <c r="F238" s="99">
        <v>2.27</v>
      </c>
      <c r="G238" s="397">
        <f t="shared" si="44"/>
        <v>7740.7</v>
      </c>
      <c r="H238" s="112"/>
      <c r="I238" s="94">
        <v>41229</v>
      </c>
      <c r="J238" s="99">
        <v>1.37</v>
      </c>
      <c r="K238" s="101">
        <f t="shared" si="41"/>
        <v>4671.7000000000007</v>
      </c>
      <c r="L238" s="363">
        <f>SUM(G238-K238)</f>
        <v>3068.9999999999991</v>
      </c>
      <c r="M238" s="383">
        <v>1</v>
      </c>
      <c r="N238" s="375">
        <f t="shared" si="43"/>
        <v>3068.9999999999991</v>
      </c>
      <c r="O238" s="131"/>
      <c r="P238" s="146"/>
    </row>
    <row r="239" spans="1:16" s="9" customFormat="1" ht="15" customHeight="1">
      <c r="A239" s="85" t="s">
        <v>468</v>
      </c>
      <c r="B239" s="85" t="s">
        <v>469</v>
      </c>
      <c r="C239" s="85" t="s">
        <v>53</v>
      </c>
      <c r="D239" s="84">
        <v>41194</v>
      </c>
      <c r="E239" s="83">
        <v>4166</v>
      </c>
      <c r="F239" s="89">
        <v>3.07</v>
      </c>
      <c r="G239" s="396">
        <f t="shared" si="44"/>
        <v>12789.619999999999</v>
      </c>
      <c r="H239" s="114"/>
      <c r="I239" s="84">
        <v>41239</v>
      </c>
      <c r="J239" s="89">
        <v>2.83</v>
      </c>
      <c r="K239" s="100">
        <f t="shared" si="41"/>
        <v>11789.78</v>
      </c>
      <c r="L239" s="363">
        <f t="shared" ref="L239:L244" si="45">SUM(K239-G239)</f>
        <v>-999.83999999999833</v>
      </c>
      <c r="M239" s="384">
        <v>1</v>
      </c>
      <c r="N239" s="375">
        <f t="shared" si="43"/>
        <v>-999.83999999999833</v>
      </c>
      <c r="O239" s="134"/>
      <c r="P239" s="145"/>
    </row>
    <row r="240" spans="1:16" s="9" customFormat="1" ht="15" customHeight="1">
      <c r="A240" s="85" t="s">
        <v>456</v>
      </c>
      <c r="B240" s="85" t="s">
        <v>457</v>
      </c>
      <c r="C240" s="85" t="s">
        <v>53</v>
      </c>
      <c r="D240" s="84">
        <v>41246</v>
      </c>
      <c r="E240" s="83">
        <v>2678</v>
      </c>
      <c r="F240" s="89">
        <v>13.43</v>
      </c>
      <c r="G240" s="396">
        <f t="shared" si="44"/>
        <v>35965.54</v>
      </c>
      <c r="H240" s="114"/>
      <c r="I240" s="84">
        <v>41288</v>
      </c>
      <c r="J240" s="89">
        <v>13.31</v>
      </c>
      <c r="K240" s="100">
        <f t="shared" si="41"/>
        <v>35644.18</v>
      </c>
      <c r="L240" s="363">
        <f t="shared" si="45"/>
        <v>-321.36000000000058</v>
      </c>
      <c r="M240" s="384">
        <v>1</v>
      </c>
      <c r="N240" s="375">
        <f t="shared" si="43"/>
        <v>-321.36000000000058</v>
      </c>
      <c r="O240" s="134"/>
      <c r="P240" s="145"/>
    </row>
    <row r="241" spans="1:16" s="9" customFormat="1" ht="15" customHeight="1">
      <c r="A241" s="85" t="s">
        <v>470</v>
      </c>
      <c r="B241" s="85" t="s">
        <v>471</v>
      </c>
      <c r="C241" s="85" t="s">
        <v>53</v>
      </c>
      <c r="D241" s="84">
        <v>41260</v>
      </c>
      <c r="E241" s="83">
        <v>5000</v>
      </c>
      <c r="F241" s="89">
        <v>2.25</v>
      </c>
      <c r="G241" s="396">
        <f t="shared" si="44"/>
        <v>11250</v>
      </c>
      <c r="H241" s="114"/>
      <c r="I241" s="84">
        <v>41296</v>
      </c>
      <c r="J241" s="89">
        <v>2.1320000000000001</v>
      </c>
      <c r="K241" s="100">
        <f t="shared" si="41"/>
        <v>10660</v>
      </c>
      <c r="L241" s="363">
        <f t="shared" si="45"/>
        <v>-590</v>
      </c>
      <c r="M241" s="384">
        <v>1</v>
      </c>
      <c r="N241" s="375">
        <f t="shared" si="43"/>
        <v>-590</v>
      </c>
      <c r="O241" s="134"/>
      <c r="P241" s="145"/>
    </row>
    <row r="242" spans="1:16" s="9" customFormat="1" ht="15" customHeight="1">
      <c r="A242" s="85" t="s">
        <v>472</v>
      </c>
      <c r="B242" s="85" t="s">
        <v>223</v>
      </c>
      <c r="C242" s="85" t="s">
        <v>53</v>
      </c>
      <c r="D242" s="84">
        <v>41260</v>
      </c>
      <c r="E242" s="83">
        <v>2678</v>
      </c>
      <c r="F242" s="89">
        <v>8.42</v>
      </c>
      <c r="G242" s="396">
        <f t="shared" si="44"/>
        <v>22548.76</v>
      </c>
      <c r="H242" s="114"/>
      <c r="I242" s="84">
        <v>41298</v>
      </c>
      <c r="J242" s="89">
        <v>8.06</v>
      </c>
      <c r="K242" s="100">
        <f t="shared" si="41"/>
        <v>21584.68</v>
      </c>
      <c r="L242" s="363">
        <f t="shared" si="45"/>
        <v>-964.07999999999811</v>
      </c>
      <c r="M242" s="384">
        <v>1</v>
      </c>
      <c r="N242" s="375">
        <f t="shared" si="43"/>
        <v>-964.07999999999811</v>
      </c>
      <c r="O242" s="134"/>
      <c r="P242" s="145"/>
    </row>
    <row r="243" spans="1:16" s="9" customFormat="1" ht="15" customHeight="1">
      <c r="A243" s="85" t="s">
        <v>473</v>
      </c>
      <c r="B243" s="85" t="s">
        <v>474</v>
      </c>
      <c r="C243" s="85" t="s">
        <v>53</v>
      </c>
      <c r="D243" s="84">
        <v>41270</v>
      </c>
      <c r="E243" s="83">
        <v>3554</v>
      </c>
      <c r="F243" s="89">
        <v>3.49</v>
      </c>
      <c r="G243" s="396">
        <f t="shared" si="44"/>
        <v>12403.460000000001</v>
      </c>
      <c r="H243" s="114"/>
      <c r="I243" s="84">
        <v>41298</v>
      </c>
      <c r="J243" s="89">
        <v>3.42</v>
      </c>
      <c r="K243" s="100">
        <f t="shared" si="41"/>
        <v>12154.68</v>
      </c>
      <c r="L243" s="363">
        <f t="shared" si="45"/>
        <v>-248.78000000000065</v>
      </c>
      <c r="M243" s="384">
        <v>1</v>
      </c>
      <c r="N243" s="375">
        <f t="shared" si="43"/>
        <v>-248.78000000000065</v>
      </c>
      <c r="O243" s="134"/>
      <c r="P243" s="145"/>
    </row>
    <row r="244" spans="1:16" s="137" customFormat="1" ht="15" customHeight="1">
      <c r="A244" s="91" t="s">
        <v>176</v>
      </c>
      <c r="B244" s="91" t="s">
        <v>177</v>
      </c>
      <c r="C244" s="91" t="s">
        <v>53</v>
      </c>
      <c r="D244" s="82">
        <v>41166</v>
      </c>
      <c r="E244" s="81">
        <v>5970</v>
      </c>
      <c r="F244" s="88">
        <v>0.72499999999999998</v>
      </c>
      <c r="G244" s="396">
        <f t="shared" ref="G244:G250" si="46">SUM(E244*F244)</f>
        <v>4328.25</v>
      </c>
      <c r="H244" s="136"/>
      <c r="I244" s="84">
        <v>41304</v>
      </c>
      <c r="J244" s="88">
        <v>0.96</v>
      </c>
      <c r="K244" s="100">
        <f t="shared" ref="K244:K250" si="47">SUM(E244*J244)</f>
        <v>5731.2</v>
      </c>
      <c r="L244" s="363">
        <f t="shared" si="45"/>
        <v>1402.9499999999998</v>
      </c>
      <c r="M244" s="303">
        <v>1</v>
      </c>
      <c r="N244" s="375">
        <f t="shared" ref="N244:N250" si="48">SUM(L244*M244)</f>
        <v>1402.9499999999998</v>
      </c>
      <c r="O244" s="136"/>
      <c r="P244" s="148"/>
    </row>
    <row r="245" spans="1:16" s="137" customFormat="1" ht="15" customHeight="1">
      <c r="A245" s="93" t="s">
        <v>399</v>
      </c>
      <c r="B245" s="93" t="s">
        <v>274</v>
      </c>
      <c r="C245" s="93" t="s">
        <v>78</v>
      </c>
      <c r="D245" s="94">
        <v>41246</v>
      </c>
      <c r="E245" s="92">
        <v>12500</v>
      </c>
      <c r="F245" s="99">
        <v>1.23</v>
      </c>
      <c r="G245" s="397">
        <f t="shared" si="46"/>
        <v>15375</v>
      </c>
      <c r="H245" s="136"/>
      <c r="I245" s="94">
        <v>41304</v>
      </c>
      <c r="J245" s="99">
        <v>1.24</v>
      </c>
      <c r="K245" s="101">
        <f t="shared" si="47"/>
        <v>15500</v>
      </c>
      <c r="L245" s="364">
        <f>SUM(G245-K245)</f>
        <v>-125</v>
      </c>
      <c r="M245" s="302">
        <v>1</v>
      </c>
      <c r="N245" s="376">
        <f t="shared" si="48"/>
        <v>-125</v>
      </c>
      <c r="O245" s="136"/>
      <c r="P245" s="148"/>
    </row>
    <row r="246" spans="1:16" s="137" customFormat="1" ht="15" customHeight="1">
      <c r="A246" s="91" t="s">
        <v>850</v>
      </c>
      <c r="B246" s="91" t="s">
        <v>455</v>
      </c>
      <c r="C246" s="91" t="s">
        <v>53</v>
      </c>
      <c r="D246" s="82">
        <v>41283</v>
      </c>
      <c r="E246" s="81">
        <v>8333</v>
      </c>
      <c r="F246" s="88">
        <v>4.1849999999999996</v>
      </c>
      <c r="G246" s="396">
        <f t="shared" si="46"/>
        <v>34873.604999999996</v>
      </c>
      <c r="H246" s="136"/>
      <c r="I246" s="426">
        <v>41309</v>
      </c>
      <c r="J246" s="88">
        <v>4.4000000000000004</v>
      </c>
      <c r="K246" s="100">
        <f t="shared" si="47"/>
        <v>36665.200000000004</v>
      </c>
      <c r="L246" s="363">
        <f t="shared" ref="L246:L252" si="49">SUM(K246-G246)</f>
        <v>1791.5950000000084</v>
      </c>
      <c r="M246" s="303">
        <v>1</v>
      </c>
      <c r="N246" s="375">
        <f t="shared" si="48"/>
        <v>1791.5950000000084</v>
      </c>
      <c r="O246" s="136"/>
      <c r="P246" s="148"/>
    </row>
    <row r="247" spans="1:16" s="137" customFormat="1" ht="15" customHeight="1">
      <c r="A247" s="91" t="s">
        <v>443</v>
      </c>
      <c r="B247" s="91" t="s">
        <v>444</v>
      </c>
      <c r="C247" s="91" t="s">
        <v>53</v>
      </c>
      <c r="D247" s="82">
        <v>41288</v>
      </c>
      <c r="E247" s="81">
        <v>4054</v>
      </c>
      <c r="F247" s="88">
        <v>3.2050000000000001</v>
      </c>
      <c r="G247" s="396">
        <f t="shared" si="46"/>
        <v>12993.07</v>
      </c>
      <c r="H247" s="136"/>
      <c r="I247" s="426">
        <v>41309</v>
      </c>
      <c r="J247" s="88">
        <v>2.835</v>
      </c>
      <c r="K247" s="100">
        <f t="shared" si="47"/>
        <v>11493.09</v>
      </c>
      <c r="L247" s="363">
        <f t="shared" si="49"/>
        <v>-1499.9799999999996</v>
      </c>
      <c r="M247" s="303">
        <v>1</v>
      </c>
      <c r="N247" s="375">
        <f t="shared" si="48"/>
        <v>-1499.9799999999996</v>
      </c>
      <c r="O247" s="136"/>
      <c r="P247" s="148"/>
    </row>
    <row r="248" spans="1:16" s="137" customFormat="1" ht="15" customHeight="1">
      <c r="A248" s="91" t="s">
        <v>235</v>
      </c>
      <c r="B248" s="91" t="s">
        <v>236</v>
      </c>
      <c r="C248" s="91" t="s">
        <v>53</v>
      </c>
      <c r="D248" s="82">
        <v>41283</v>
      </c>
      <c r="E248" s="81">
        <v>16667</v>
      </c>
      <c r="F248" s="88">
        <v>1.04</v>
      </c>
      <c r="G248" s="396">
        <f t="shared" si="46"/>
        <v>17333.68</v>
      </c>
      <c r="H248" s="136"/>
      <c r="I248" s="426">
        <v>41311</v>
      </c>
      <c r="J248" s="88">
        <v>1.0269999999999999</v>
      </c>
      <c r="K248" s="100">
        <f t="shared" si="47"/>
        <v>17117.008999999998</v>
      </c>
      <c r="L248" s="363">
        <f t="shared" si="49"/>
        <v>-216.6710000000021</v>
      </c>
      <c r="M248" s="303">
        <v>1</v>
      </c>
      <c r="N248" s="375">
        <f t="shared" si="48"/>
        <v>-216.6710000000021</v>
      </c>
      <c r="O248" s="136"/>
      <c r="P248" s="148"/>
    </row>
    <row r="249" spans="1:16" s="135" customFormat="1" ht="15" customHeight="1">
      <c r="A249" s="2" t="s">
        <v>980</v>
      </c>
      <c r="B249" s="91" t="s">
        <v>219</v>
      </c>
      <c r="C249" s="91" t="s">
        <v>53</v>
      </c>
      <c r="D249" s="82">
        <v>41316</v>
      </c>
      <c r="E249" s="81">
        <v>8500</v>
      </c>
      <c r="F249" s="88">
        <v>2.1800000000000002</v>
      </c>
      <c r="G249" s="396">
        <f t="shared" si="46"/>
        <v>18530</v>
      </c>
      <c r="H249" s="357"/>
      <c r="I249" s="426">
        <v>41325</v>
      </c>
      <c r="J249" s="88">
        <v>2.04</v>
      </c>
      <c r="K249" s="100">
        <f t="shared" si="47"/>
        <v>17340</v>
      </c>
      <c r="L249" s="363">
        <f t="shared" si="49"/>
        <v>-1190</v>
      </c>
      <c r="M249" s="303">
        <v>1</v>
      </c>
      <c r="N249" s="375">
        <f t="shared" si="48"/>
        <v>-1190</v>
      </c>
      <c r="O249" s="357"/>
      <c r="P249" s="147"/>
    </row>
    <row r="250" spans="1:16" s="135" customFormat="1" ht="15" customHeight="1">
      <c r="A250" s="2" t="s">
        <v>420</v>
      </c>
      <c r="B250" s="91" t="s">
        <v>243</v>
      </c>
      <c r="C250" s="91" t="s">
        <v>53</v>
      </c>
      <c r="D250" s="82">
        <v>41323</v>
      </c>
      <c r="E250" s="81">
        <v>1293</v>
      </c>
      <c r="F250" s="88">
        <v>38.770000000000003</v>
      </c>
      <c r="G250" s="396">
        <f t="shared" si="46"/>
        <v>50129.61</v>
      </c>
      <c r="H250" s="357"/>
      <c r="I250" s="304" t="s">
        <v>1048</v>
      </c>
      <c r="J250" s="88">
        <v>37.61</v>
      </c>
      <c r="K250" s="100">
        <f t="shared" si="47"/>
        <v>48629.729999999996</v>
      </c>
      <c r="L250" s="363">
        <f t="shared" si="49"/>
        <v>-1499.8800000000047</v>
      </c>
      <c r="M250" s="303">
        <v>1</v>
      </c>
      <c r="N250" s="375">
        <f t="shared" si="48"/>
        <v>-1499.8800000000047</v>
      </c>
      <c r="O250" s="357"/>
      <c r="P250" s="147"/>
    </row>
    <row r="251" spans="1:16" s="137" customFormat="1" ht="15" customHeight="1">
      <c r="A251" s="91" t="s">
        <v>848</v>
      </c>
      <c r="B251" s="91" t="s">
        <v>849</v>
      </c>
      <c r="C251" s="91" t="s">
        <v>53</v>
      </c>
      <c r="D251" s="82">
        <v>41239</v>
      </c>
      <c r="E251" s="81">
        <v>33335</v>
      </c>
      <c r="F251" s="88">
        <v>0.19500000000000001</v>
      </c>
      <c r="G251" s="396">
        <f t="shared" ref="G251:G257" si="50">SUM(E251*F251)</f>
        <v>6500.3249999999998</v>
      </c>
      <c r="H251" s="136"/>
      <c r="I251" s="426">
        <v>41330</v>
      </c>
      <c r="J251" s="88">
        <v>0.21379999999999999</v>
      </c>
      <c r="K251" s="100">
        <f t="shared" ref="K251:K257" si="51">SUM(E251*J251)</f>
        <v>7127.0229999999992</v>
      </c>
      <c r="L251" s="363">
        <f t="shared" si="49"/>
        <v>626.69799999999941</v>
      </c>
      <c r="M251" s="303">
        <v>1</v>
      </c>
      <c r="N251" s="375">
        <f t="shared" ref="N251:N257" si="52">SUM(L251*M251)</f>
        <v>626.69799999999941</v>
      </c>
      <c r="O251" s="136"/>
      <c r="P251" s="148"/>
    </row>
    <row r="252" spans="1:16" s="135" customFormat="1" ht="15" customHeight="1">
      <c r="A252" s="2" t="s">
        <v>329</v>
      </c>
      <c r="B252" s="91" t="s">
        <v>330</v>
      </c>
      <c r="C252" s="91" t="s">
        <v>53</v>
      </c>
      <c r="D252" s="82">
        <v>41326</v>
      </c>
      <c r="E252" s="81">
        <v>18750</v>
      </c>
      <c r="F252" s="88">
        <v>1.65</v>
      </c>
      <c r="G252" s="396">
        <f t="shared" si="50"/>
        <v>30937.5</v>
      </c>
      <c r="H252" s="357"/>
      <c r="I252" s="426">
        <v>41332</v>
      </c>
      <c r="J252" s="88">
        <v>1.57</v>
      </c>
      <c r="K252" s="100">
        <f t="shared" si="51"/>
        <v>29437.5</v>
      </c>
      <c r="L252" s="363">
        <f t="shared" si="49"/>
        <v>-1500</v>
      </c>
      <c r="M252" s="303">
        <v>1</v>
      </c>
      <c r="N252" s="375">
        <f t="shared" si="52"/>
        <v>-1500</v>
      </c>
      <c r="O252" s="357"/>
      <c r="P252" s="147"/>
    </row>
    <row r="253" spans="1:16" s="137" customFormat="1" ht="15" customHeight="1">
      <c r="A253" s="19" t="s">
        <v>983</v>
      </c>
      <c r="B253" s="93" t="s">
        <v>984</v>
      </c>
      <c r="C253" s="93" t="s">
        <v>78</v>
      </c>
      <c r="D253" s="94">
        <v>41317</v>
      </c>
      <c r="E253" s="92">
        <v>10000</v>
      </c>
      <c r="F253" s="99">
        <v>0.73299999999999998</v>
      </c>
      <c r="G253" s="397">
        <f t="shared" si="50"/>
        <v>7330</v>
      </c>
      <c r="H253" s="136"/>
      <c r="I253" s="94">
        <v>41344</v>
      </c>
      <c r="J253" s="99">
        <v>0.72699999999999998</v>
      </c>
      <c r="K253" s="101">
        <f t="shared" si="51"/>
        <v>7270</v>
      </c>
      <c r="L253" s="364">
        <f>SUM(G253-K253)</f>
        <v>60</v>
      </c>
      <c r="M253" s="302">
        <v>1</v>
      </c>
      <c r="N253" s="375">
        <f t="shared" si="52"/>
        <v>60</v>
      </c>
      <c r="O253" s="136"/>
      <c r="P253" s="148"/>
    </row>
    <row r="254" spans="1:16" s="135" customFormat="1" ht="15" customHeight="1">
      <c r="A254" s="2" t="s">
        <v>1022</v>
      </c>
      <c r="B254" s="91" t="s">
        <v>1023</v>
      </c>
      <c r="C254" s="91" t="s">
        <v>53</v>
      </c>
      <c r="D254" s="82">
        <v>41324</v>
      </c>
      <c r="E254" s="81">
        <v>3061</v>
      </c>
      <c r="F254" s="88">
        <v>7.06</v>
      </c>
      <c r="G254" s="396">
        <f t="shared" si="50"/>
        <v>21610.66</v>
      </c>
      <c r="H254" s="357"/>
      <c r="I254" s="426">
        <v>41345</v>
      </c>
      <c r="J254" s="88">
        <v>6.57</v>
      </c>
      <c r="K254" s="100">
        <f t="shared" si="51"/>
        <v>20110.77</v>
      </c>
      <c r="L254" s="363">
        <f>SUM(K254-G254)</f>
        <v>-1499.8899999999994</v>
      </c>
      <c r="M254" s="303">
        <v>1</v>
      </c>
      <c r="N254" s="375">
        <f t="shared" si="52"/>
        <v>-1499.8899999999994</v>
      </c>
      <c r="O254" s="357"/>
      <c r="P254" s="147"/>
    </row>
    <row r="255" spans="1:16" s="137" customFormat="1" ht="15" customHeight="1">
      <c r="A255" s="91" t="s">
        <v>845</v>
      </c>
      <c r="B255" s="91" t="s">
        <v>846</v>
      </c>
      <c r="C255" s="91" t="s">
        <v>53</v>
      </c>
      <c r="D255" s="82">
        <v>41109</v>
      </c>
      <c r="E255" s="81">
        <v>2343</v>
      </c>
      <c r="F255" s="88">
        <v>27.62</v>
      </c>
      <c r="G255" s="396">
        <f t="shared" si="50"/>
        <v>64713.66</v>
      </c>
      <c r="H255" s="136"/>
      <c r="I255" s="426">
        <v>41351</v>
      </c>
      <c r="J255" s="88">
        <v>34.1</v>
      </c>
      <c r="K255" s="100">
        <f t="shared" si="51"/>
        <v>79896.3</v>
      </c>
      <c r="L255" s="363">
        <f>SUM(K255-G255)</f>
        <v>15182.64</v>
      </c>
      <c r="M255" s="303">
        <v>1</v>
      </c>
      <c r="N255" s="375">
        <f t="shared" si="52"/>
        <v>15182.64</v>
      </c>
      <c r="O255" s="136"/>
      <c r="P255" s="148"/>
    </row>
    <row r="256" spans="1:16" s="135" customFormat="1" ht="15" customHeight="1">
      <c r="A256" s="2" t="s">
        <v>965</v>
      </c>
      <c r="B256" s="91" t="s">
        <v>966</v>
      </c>
      <c r="C256" s="91" t="s">
        <v>53</v>
      </c>
      <c r="D256" s="82">
        <v>41313</v>
      </c>
      <c r="E256" s="81">
        <v>8333</v>
      </c>
      <c r="F256" s="88">
        <v>4.99</v>
      </c>
      <c r="G256" s="396">
        <f t="shared" si="50"/>
        <v>41581.67</v>
      </c>
      <c r="H256" s="357"/>
      <c r="I256" s="426">
        <v>41352</v>
      </c>
      <c r="J256" s="88">
        <v>5.3209999999999997</v>
      </c>
      <c r="K256" s="100">
        <f t="shared" si="51"/>
        <v>44339.892999999996</v>
      </c>
      <c r="L256" s="363">
        <f>SUM(K256-G256)</f>
        <v>2758.2229999999981</v>
      </c>
      <c r="M256" s="303">
        <v>1</v>
      </c>
      <c r="N256" s="375">
        <f t="shared" si="52"/>
        <v>2758.2229999999981</v>
      </c>
      <c r="O256" s="357"/>
      <c r="P256" s="147"/>
    </row>
    <row r="257" spans="1:16" s="137" customFormat="1" ht="15" customHeight="1">
      <c r="A257" s="91" t="s">
        <v>402</v>
      </c>
      <c r="B257" s="91" t="s">
        <v>403</v>
      </c>
      <c r="C257" s="91" t="s">
        <v>53</v>
      </c>
      <c r="D257" s="82">
        <v>41246</v>
      </c>
      <c r="E257" s="81">
        <v>1470</v>
      </c>
      <c r="F257" s="88">
        <v>32.25</v>
      </c>
      <c r="G257" s="396">
        <f t="shared" si="50"/>
        <v>47407.5</v>
      </c>
      <c r="H257" s="136"/>
      <c r="I257" s="426">
        <v>41353</v>
      </c>
      <c r="J257" s="88">
        <v>36.68</v>
      </c>
      <c r="K257" s="100">
        <f t="shared" si="51"/>
        <v>53919.6</v>
      </c>
      <c r="L257" s="363">
        <f>SUM(K257-G257)</f>
        <v>6512.0999999999985</v>
      </c>
      <c r="M257" s="303">
        <v>1</v>
      </c>
      <c r="N257" s="375">
        <f t="shared" si="52"/>
        <v>6512.0999999999985</v>
      </c>
      <c r="O257" s="136"/>
      <c r="P257" s="148"/>
    </row>
    <row r="258" spans="1:16" s="137" customFormat="1" ht="15" customHeight="1">
      <c r="A258" s="93"/>
      <c r="B258" s="93"/>
      <c r="C258" s="93"/>
      <c r="D258" s="94"/>
      <c r="E258" s="92"/>
      <c r="F258" s="99"/>
      <c r="G258" s="397"/>
      <c r="H258" s="136"/>
      <c r="I258" s="94"/>
      <c r="J258" s="99"/>
      <c r="K258" s="101"/>
      <c r="L258" s="364"/>
      <c r="M258" s="302"/>
      <c r="N258" s="376"/>
      <c r="O258" s="136"/>
      <c r="P258" s="148"/>
    </row>
    <row r="259" spans="1:16" s="137" customFormat="1" ht="15" customHeight="1">
      <c r="A259" s="93"/>
      <c r="B259" s="93"/>
      <c r="C259" s="93"/>
      <c r="D259" s="94"/>
      <c r="E259" s="92"/>
      <c r="F259" s="99"/>
      <c r="G259" s="397"/>
      <c r="H259" s="136"/>
      <c r="I259" s="94"/>
      <c r="J259" s="99"/>
      <c r="K259" s="101"/>
      <c r="L259" s="364"/>
      <c r="M259" s="302"/>
      <c r="N259" s="376"/>
      <c r="O259" s="136"/>
      <c r="P259" s="148"/>
    </row>
    <row r="260" spans="1:16" s="9" customFormat="1" ht="15" customHeight="1">
      <c r="A260" s="2"/>
      <c r="B260" s="2"/>
      <c r="C260" s="2"/>
      <c r="D260" s="223"/>
      <c r="F260" s="36"/>
      <c r="G260" s="396"/>
      <c r="H260" s="114"/>
      <c r="I260" s="415"/>
      <c r="J260" s="21"/>
      <c r="K260" s="36"/>
      <c r="L260" s="363"/>
      <c r="M260" s="384"/>
      <c r="N260" s="375"/>
      <c r="O260" s="20"/>
      <c r="P260" s="145"/>
    </row>
    <row r="261" spans="1:16" ht="15" customHeight="1">
      <c r="D261" s="4"/>
      <c r="G261" s="396"/>
      <c r="H261" s="6"/>
      <c r="J261" s="5"/>
      <c r="K261" s="36"/>
      <c r="L261" s="363"/>
      <c r="M261" s="384"/>
      <c r="O261" s="11"/>
    </row>
    <row r="262" spans="1:16" s="16" customFormat="1" ht="16.2" thickBot="1">
      <c r="A262" s="43" t="s">
        <v>35</v>
      </c>
      <c r="B262" s="43"/>
      <c r="C262" s="43"/>
      <c r="D262" s="43"/>
      <c r="E262" s="43"/>
      <c r="F262" s="44"/>
      <c r="G262" s="44"/>
      <c r="H262" s="45"/>
      <c r="I262" s="46"/>
      <c r="J262" s="45"/>
      <c r="K262" s="44"/>
      <c r="L262" s="370"/>
      <c r="M262" s="317"/>
      <c r="N262" s="298">
        <f>SUM(N32:N261)</f>
        <v>59806.9375</v>
      </c>
      <c r="O262" s="45"/>
      <c r="P262" s="144"/>
    </row>
    <row r="263" spans="1:16" ht="11.25" customHeight="1" thickTop="1">
      <c r="A263" s="30"/>
      <c r="B263" s="30"/>
      <c r="C263" s="30"/>
      <c r="D263" s="10"/>
      <c r="E263" s="11"/>
      <c r="F263" s="35"/>
      <c r="G263" s="35"/>
      <c r="H263" s="10"/>
      <c r="I263" s="29"/>
      <c r="J263" s="10"/>
      <c r="K263" s="35"/>
      <c r="L263" s="365"/>
      <c r="M263" s="312"/>
      <c r="N263" s="378"/>
      <c r="O263" s="11"/>
    </row>
    <row r="264" spans="1:16" ht="11.25" customHeight="1">
      <c r="G264" s="34">
        <f>SUM(G13:G16)+SUM(G33:G245)</f>
        <v>3216691.0830000001</v>
      </c>
      <c r="K264" s="34">
        <f>SUM(K13:K16)+SUM(K33:K245)</f>
        <v>3167019.5075000003</v>
      </c>
    </row>
    <row r="265" spans="1:16" ht="11.25" customHeight="1">
      <c r="G265" s="34">
        <f>G264*0.001</f>
        <v>3216.6910830000002</v>
      </c>
      <c r="K265" s="34">
        <f>K264*0.001</f>
        <v>3167.0195075000001</v>
      </c>
    </row>
  </sheetData>
  <sortState ref="A14:L15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R228"/>
  <sheetViews>
    <sheetView workbookViewId="0">
      <selection activeCell="J61" sqref="J61"/>
    </sheetView>
  </sheetViews>
  <sheetFormatPr defaultColWidth="9.109375" defaultRowHeight="11.25" customHeight="1"/>
  <cols>
    <col min="1" max="1" width="23.44140625" style="3" customWidth="1"/>
    <col min="2" max="2" width="6.109375" style="3" bestFit="1" customWidth="1"/>
    <col min="3" max="3" width="4.44140625" style="3" customWidth="1"/>
    <col min="4" max="4" width="11.44140625" style="1" bestFit="1" customWidth="1"/>
    <col min="5" max="5" width="7.88671875" style="1" customWidth="1"/>
    <col min="6" max="6" width="8.5546875" style="172" customWidth="1"/>
    <col min="7" max="7" width="12.44140625" style="152" customWidth="1"/>
    <col min="8" max="8" width="3.109375" style="1" customWidth="1"/>
    <col min="9" max="9" width="10.44140625" style="18" customWidth="1"/>
    <col min="10" max="10" width="8.6640625" style="172" customWidth="1"/>
    <col min="11" max="11" width="14.44140625" style="152" customWidth="1"/>
    <col min="12" max="12" width="10.88671875" style="229" customWidth="1"/>
    <col min="13" max="13" width="8.44140625" style="194" bestFit="1" customWidth="1"/>
    <col min="14" max="14" width="13.33203125" style="17" bestFit="1" customWidth="1"/>
    <col min="15" max="15" width="5.6640625" style="1" bestFit="1" customWidth="1"/>
    <col min="16" max="16" width="8.109375" style="239" customWidth="1"/>
    <col min="17" max="18" width="8.88671875" customWidth="1"/>
    <col min="19" max="16384" width="9.109375" style="1"/>
  </cols>
  <sheetData>
    <row r="2" spans="1:16" ht="18">
      <c r="A2" s="37" t="s">
        <v>882</v>
      </c>
    </row>
    <row r="3" spans="1:16" ht="9" customHeight="1">
      <c r="A3" s="37"/>
    </row>
    <row r="4" spans="1:16" s="8" customFormat="1" ht="18.600000000000001" thickBot="1">
      <c r="A4" s="38">
        <f>SUM(K6+K71)</f>
        <v>93971.286078000063</v>
      </c>
      <c r="D4" s="7"/>
      <c r="F4" s="192"/>
      <c r="G4" s="225"/>
      <c r="I4" s="27"/>
      <c r="J4" s="182"/>
      <c r="K4" s="225"/>
      <c r="L4" s="230"/>
      <c r="M4" s="195"/>
      <c r="N4" s="125"/>
      <c r="P4" s="240"/>
    </row>
    <row r="5" spans="1:16" s="12" customFormat="1" ht="16.2" thickTop="1">
      <c r="A5" s="8"/>
      <c r="B5" s="3"/>
      <c r="C5" s="3"/>
      <c r="D5" s="28"/>
      <c r="E5" s="3"/>
      <c r="F5" s="173"/>
      <c r="G5" s="154"/>
      <c r="H5" s="17"/>
      <c r="I5" s="4"/>
      <c r="J5" s="172"/>
      <c r="K5" s="152"/>
      <c r="L5" s="229"/>
      <c r="M5" s="196"/>
      <c r="N5" s="17"/>
      <c r="O5" s="64"/>
      <c r="P5" s="241"/>
    </row>
    <row r="6" spans="1:16" s="16" customFormat="1" ht="18">
      <c r="A6" s="257"/>
      <c r="B6" s="258"/>
      <c r="C6" s="258"/>
      <c r="D6" s="258"/>
      <c r="E6" s="259" t="s">
        <v>665</v>
      </c>
      <c r="F6" s="264"/>
      <c r="G6" s="265"/>
      <c r="H6" s="258"/>
      <c r="I6" s="261"/>
      <c r="J6" s="266"/>
      <c r="K6" s="286">
        <f>SUM(N66)</f>
        <v>95700.208639500008</v>
      </c>
      <c r="L6" s="267"/>
      <c r="M6" s="268"/>
      <c r="N6" s="262"/>
      <c r="O6" s="258"/>
      <c r="P6" s="242"/>
    </row>
    <row r="7" spans="1:16" s="2" customFormat="1" ht="13.8">
      <c r="B7" s="2" t="s">
        <v>669</v>
      </c>
      <c r="C7" s="2" t="s">
        <v>181</v>
      </c>
      <c r="D7" s="2" t="s">
        <v>17</v>
      </c>
      <c r="E7" s="2" t="s">
        <v>26</v>
      </c>
      <c r="F7" s="174" t="s">
        <v>19</v>
      </c>
      <c r="G7" s="153" t="s">
        <v>677</v>
      </c>
      <c r="I7" s="66" t="s">
        <v>890</v>
      </c>
      <c r="J7" s="174" t="s">
        <v>683</v>
      </c>
      <c r="K7" s="153" t="s">
        <v>676</v>
      </c>
      <c r="L7" s="231" t="s">
        <v>894</v>
      </c>
      <c r="M7" s="197" t="s">
        <v>27</v>
      </c>
      <c r="N7" s="126" t="s">
        <v>15</v>
      </c>
      <c r="O7" s="2" t="s">
        <v>4</v>
      </c>
      <c r="P7" s="243"/>
    </row>
    <row r="8" spans="1:16" s="2" customFormat="1" ht="13.8">
      <c r="B8" s="2" t="s">
        <v>0</v>
      </c>
      <c r="D8" s="2" t="s">
        <v>25</v>
      </c>
      <c r="E8" s="2" t="s">
        <v>21</v>
      </c>
      <c r="F8" s="174" t="s">
        <v>674</v>
      </c>
      <c r="G8" s="153" t="s">
        <v>888</v>
      </c>
      <c r="I8" s="66" t="s">
        <v>891</v>
      </c>
      <c r="J8" s="174" t="s">
        <v>892</v>
      </c>
      <c r="K8" s="153" t="s">
        <v>888</v>
      </c>
      <c r="L8" s="231" t="s">
        <v>888</v>
      </c>
      <c r="M8" s="197" t="s">
        <v>895</v>
      </c>
      <c r="N8" s="126" t="s">
        <v>378</v>
      </c>
      <c r="O8" s="2" t="s">
        <v>24</v>
      </c>
      <c r="P8" s="243"/>
    </row>
    <row r="9" spans="1:16" s="2" customFormat="1" ht="13.8">
      <c r="F9" s="174"/>
      <c r="G9" s="153"/>
      <c r="I9" s="356"/>
      <c r="J9" s="174"/>
      <c r="K9" s="153"/>
      <c r="L9" s="231"/>
      <c r="M9" s="197" t="s">
        <v>675</v>
      </c>
      <c r="N9" s="126"/>
      <c r="P9" s="243"/>
    </row>
    <row r="10" spans="1:16" s="135" customFormat="1" ht="15" customHeight="1">
      <c r="A10" s="2" t="s">
        <v>940</v>
      </c>
      <c r="B10" s="91" t="s">
        <v>33</v>
      </c>
      <c r="C10" s="91" t="s">
        <v>53</v>
      </c>
      <c r="D10" s="82">
        <v>36892</v>
      </c>
      <c r="E10" s="81">
        <v>1</v>
      </c>
      <c r="F10" s="175">
        <v>1</v>
      </c>
      <c r="G10" s="226">
        <f>SUM(E10*F10)</f>
        <v>1</v>
      </c>
      <c r="H10" s="357"/>
      <c r="I10" s="304"/>
      <c r="J10" s="175">
        <v>1</v>
      </c>
      <c r="K10" s="228">
        <f>SUM(E10*J10)</f>
        <v>1</v>
      </c>
      <c r="L10" s="232">
        <f>SUM(K10-G10)</f>
        <v>0</v>
      </c>
      <c r="M10" s="198">
        <v>1</v>
      </c>
      <c r="N10" s="127">
        <f>SUM(L10*M10)</f>
        <v>0</v>
      </c>
      <c r="O10" s="357"/>
      <c r="P10" s="244"/>
    </row>
    <row r="11" spans="1:16" s="137" customFormat="1" ht="15" customHeight="1">
      <c r="A11" s="19" t="s">
        <v>941</v>
      </c>
      <c r="B11" s="93" t="s">
        <v>33</v>
      </c>
      <c r="C11" s="93" t="s">
        <v>78</v>
      </c>
      <c r="D11" s="94">
        <v>36893</v>
      </c>
      <c r="E11" s="92">
        <v>1</v>
      </c>
      <c r="F11" s="189">
        <v>1</v>
      </c>
      <c r="G11" s="227">
        <f>SUM(E11*F11)</f>
        <v>1</v>
      </c>
      <c r="H11" s="136"/>
      <c r="I11" s="304"/>
      <c r="J11" s="189">
        <v>1</v>
      </c>
      <c r="K11" s="217">
        <f>SUM(E11*J11)</f>
        <v>1</v>
      </c>
      <c r="L11" s="233">
        <f>SUM(G11-K11)</f>
        <v>0</v>
      </c>
      <c r="M11" s="203">
        <v>1</v>
      </c>
      <c r="N11" s="128">
        <f>SUM(L11*M11)</f>
        <v>0</v>
      </c>
      <c r="O11" s="136"/>
      <c r="P11" s="244"/>
    </row>
    <row r="12" spans="1:16" s="137" customFormat="1" ht="15" customHeight="1">
      <c r="A12" s="19"/>
      <c r="B12" s="93"/>
      <c r="C12" s="93"/>
      <c r="D12" s="82"/>
      <c r="E12" s="81"/>
      <c r="F12" s="175"/>
      <c r="G12" s="226"/>
      <c r="H12" s="357"/>
      <c r="I12" s="304"/>
      <c r="J12" s="175"/>
      <c r="K12" s="228"/>
      <c r="L12" s="232"/>
      <c r="M12" s="198"/>
      <c r="N12" s="128"/>
      <c r="O12" s="136"/>
      <c r="P12" s="244"/>
    </row>
    <row r="14" spans="1:16" s="137" customFormat="1" ht="15" customHeight="1">
      <c r="A14" s="91" t="s">
        <v>855</v>
      </c>
      <c r="B14" s="91" t="s">
        <v>856</v>
      </c>
      <c r="C14" s="91" t="s">
        <v>53</v>
      </c>
      <c r="D14" s="82">
        <v>41163</v>
      </c>
      <c r="E14" s="81">
        <v>1052</v>
      </c>
      <c r="F14" s="175">
        <v>66.25</v>
      </c>
      <c r="G14" s="226">
        <f t="shared" ref="G14:G22" si="0">SUM(E14*F14)</f>
        <v>69695</v>
      </c>
      <c r="H14" s="357"/>
      <c r="I14" s="304">
        <v>80.239999999999995</v>
      </c>
      <c r="J14" s="175">
        <v>83.71</v>
      </c>
      <c r="K14" s="228">
        <f t="shared" ref="K14:K22" si="1">SUM(E14*J14)</f>
        <v>88062.92</v>
      </c>
      <c r="L14" s="232">
        <f t="shared" ref="L14:L22" si="2">SUM(K14-G14)</f>
        <v>18367.919999999998</v>
      </c>
      <c r="M14" s="198">
        <v>0.96550000000000002</v>
      </c>
      <c r="N14" s="127">
        <f t="shared" ref="N14:N22" si="3">SUM(K14-G14)*M14</f>
        <v>17734.226759999998</v>
      </c>
      <c r="O14" s="136"/>
      <c r="P14" s="244"/>
    </row>
    <row r="15" spans="1:16" s="137" customFormat="1" ht="15" customHeight="1">
      <c r="A15" s="91" t="s">
        <v>857</v>
      </c>
      <c r="B15" s="91" t="s">
        <v>858</v>
      </c>
      <c r="C15" s="91" t="s">
        <v>53</v>
      </c>
      <c r="D15" s="82">
        <v>41177</v>
      </c>
      <c r="E15" s="81">
        <v>253</v>
      </c>
      <c r="F15" s="175">
        <v>61.54</v>
      </c>
      <c r="G15" s="226">
        <f t="shared" si="0"/>
        <v>15569.619999999999</v>
      </c>
      <c r="H15" s="357"/>
      <c r="I15" s="304">
        <v>67.900000000000006</v>
      </c>
      <c r="J15" s="175">
        <v>70.94</v>
      </c>
      <c r="K15" s="228">
        <f t="shared" si="1"/>
        <v>17947.82</v>
      </c>
      <c r="L15" s="232">
        <f t="shared" si="2"/>
        <v>2378.2000000000007</v>
      </c>
      <c r="M15" s="198">
        <v>0.95979999999999999</v>
      </c>
      <c r="N15" s="127">
        <f t="shared" si="3"/>
        <v>2282.5963600000005</v>
      </c>
      <c r="O15" s="136"/>
      <c r="P15" s="244"/>
    </row>
    <row r="16" spans="1:16" s="137" customFormat="1" ht="15" customHeight="1">
      <c r="A16" s="91" t="s">
        <v>861</v>
      </c>
      <c r="B16" s="91" t="s">
        <v>862</v>
      </c>
      <c r="C16" s="91" t="s">
        <v>53</v>
      </c>
      <c r="D16" s="82">
        <v>41250</v>
      </c>
      <c r="E16" s="81">
        <v>128</v>
      </c>
      <c r="F16" s="175">
        <v>195.89</v>
      </c>
      <c r="G16" s="226">
        <f t="shared" si="0"/>
        <v>25073.919999999998</v>
      </c>
      <c r="H16" s="357"/>
      <c r="I16" s="304">
        <v>229.6</v>
      </c>
      <c r="J16" s="175">
        <v>252.7</v>
      </c>
      <c r="K16" s="228">
        <f t="shared" si="1"/>
        <v>32345.599999999999</v>
      </c>
      <c r="L16" s="232">
        <f t="shared" si="2"/>
        <v>7271.68</v>
      </c>
      <c r="M16" s="198">
        <v>0.9546</v>
      </c>
      <c r="N16" s="127">
        <f t="shared" si="3"/>
        <v>6941.5457280000001</v>
      </c>
      <c r="O16" s="136"/>
      <c r="P16" s="244"/>
    </row>
    <row r="17" spans="1:16" s="137" customFormat="1" ht="15" customHeight="1">
      <c r="A17" s="91" t="s">
        <v>867</v>
      </c>
      <c r="B17" s="91" t="s">
        <v>868</v>
      </c>
      <c r="C17" s="91" t="s">
        <v>53</v>
      </c>
      <c r="D17" s="82">
        <v>41283</v>
      </c>
      <c r="E17" s="81">
        <v>1219</v>
      </c>
      <c r="F17" s="175">
        <v>26.5</v>
      </c>
      <c r="G17" s="226">
        <f t="shared" si="0"/>
        <v>32303.5</v>
      </c>
      <c r="H17" s="357"/>
      <c r="I17" s="304">
        <v>26.67</v>
      </c>
      <c r="J17" s="175">
        <v>28.39</v>
      </c>
      <c r="K17" s="228">
        <f t="shared" si="1"/>
        <v>34607.410000000003</v>
      </c>
      <c r="L17" s="232">
        <f t="shared" si="2"/>
        <v>2303.9100000000035</v>
      </c>
      <c r="M17" s="198">
        <v>0.95289999999999997</v>
      </c>
      <c r="N17" s="127">
        <f t="shared" si="3"/>
        <v>2195.3958390000034</v>
      </c>
      <c r="O17" s="136"/>
      <c r="P17" s="244"/>
    </row>
    <row r="18" spans="1:16" s="137" customFormat="1" ht="15" customHeight="1">
      <c r="A18" s="91" t="s">
        <v>655</v>
      </c>
      <c r="B18" s="91" t="s">
        <v>656</v>
      </c>
      <c r="C18" s="91" t="s">
        <v>53</v>
      </c>
      <c r="D18" s="82">
        <v>41284</v>
      </c>
      <c r="E18" s="81">
        <v>1315</v>
      </c>
      <c r="F18" s="175">
        <v>34.97</v>
      </c>
      <c r="G18" s="226">
        <f t="shared" si="0"/>
        <v>45985.549999999996</v>
      </c>
      <c r="H18" s="357"/>
      <c r="I18" s="304">
        <v>35.840000000000003</v>
      </c>
      <c r="J18" s="175">
        <v>39.06</v>
      </c>
      <c r="K18" s="228">
        <f t="shared" si="1"/>
        <v>51363.9</v>
      </c>
      <c r="L18" s="232">
        <f t="shared" si="2"/>
        <v>5378.3500000000058</v>
      </c>
      <c r="M18" s="198">
        <v>0.9516</v>
      </c>
      <c r="N18" s="127">
        <f t="shared" si="3"/>
        <v>5118.0378600000058</v>
      </c>
      <c r="O18" s="136"/>
      <c r="P18" s="244"/>
    </row>
    <row r="19" spans="1:16" s="137" customFormat="1" ht="15" customHeight="1">
      <c r="A19" s="91" t="s">
        <v>869</v>
      </c>
      <c r="B19" s="91" t="s">
        <v>870</v>
      </c>
      <c r="C19" s="91" t="s">
        <v>53</v>
      </c>
      <c r="D19" s="82">
        <v>41292</v>
      </c>
      <c r="E19" s="81">
        <v>1041</v>
      </c>
      <c r="F19" s="175">
        <v>41.42</v>
      </c>
      <c r="G19" s="226">
        <f t="shared" si="0"/>
        <v>43118.22</v>
      </c>
      <c r="H19" s="357"/>
      <c r="I19" s="304">
        <v>41.79</v>
      </c>
      <c r="J19" s="175">
        <v>46.36</v>
      </c>
      <c r="K19" s="228">
        <f t="shared" si="1"/>
        <v>48260.76</v>
      </c>
      <c r="L19" s="232">
        <f t="shared" si="2"/>
        <v>5142.5400000000009</v>
      </c>
      <c r="M19" s="198">
        <v>0.94930000000000003</v>
      </c>
      <c r="N19" s="127">
        <f t="shared" si="3"/>
        <v>4881.8132220000007</v>
      </c>
      <c r="O19" s="136"/>
      <c r="P19" s="244"/>
    </row>
    <row r="20" spans="1:16" s="137" customFormat="1" ht="15" customHeight="1">
      <c r="A20" s="91" t="s">
        <v>498</v>
      </c>
      <c r="B20" s="91" t="s">
        <v>499</v>
      </c>
      <c r="C20" s="91" t="s">
        <v>53</v>
      </c>
      <c r="D20" s="82">
        <v>41292</v>
      </c>
      <c r="E20" s="81">
        <v>937</v>
      </c>
      <c r="F20" s="175">
        <v>53.93</v>
      </c>
      <c r="G20" s="226">
        <f t="shared" si="0"/>
        <v>50532.409999999996</v>
      </c>
      <c r="H20" s="357"/>
      <c r="I20" s="304">
        <v>56.78</v>
      </c>
      <c r="J20" s="175">
        <v>59.29</v>
      </c>
      <c r="K20" s="228">
        <f t="shared" si="1"/>
        <v>55554.729999999996</v>
      </c>
      <c r="L20" s="232">
        <f t="shared" si="2"/>
        <v>5022.32</v>
      </c>
      <c r="M20" s="198">
        <v>0.94930000000000003</v>
      </c>
      <c r="N20" s="127">
        <f t="shared" si="3"/>
        <v>4767.6883760000001</v>
      </c>
      <c r="O20" s="136"/>
      <c r="P20" s="244"/>
    </row>
    <row r="21" spans="1:16" s="137" customFormat="1" ht="15" customHeight="1">
      <c r="A21" s="91" t="s">
        <v>589</v>
      </c>
      <c r="B21" s="91" t="s">
        <v>590</v>
      </c>
      <c r="C21" s="91" t="s">
        <v>53</v>
      </c>
      <c r="D21" s="82">
        <v>41296</v>
      </c>
      <c r="E21" s="81">
        <v>1351</v>
      </c>
      <c r="F21" s="175">
        <v>25.35</v>
      </c>
      <c r="G21" s="226">
        <f t="shared" si="0"/>
        <v>34247.85</v>
      </c>
      <c r="H21" s="357"/>
      <c r="I21" s="304">
        <v>26.18</v>
      </c>
      <c r="J21" s="175">
        <v>27.33</v>
      </c>
      <c r="K21" s="228">
        <f t="shared" si="1"/>
        <v>36922.829999999994</v>
      </c>
      <c r="L21" s="232">
        <f t="shared" si="2"/>
        <v>2674.9799999999959</v>
      </c>
      <c r="M21" s="198">
        <v>0.95099999999999996</v>
      </c>
      <c r="N21" s="127">
        <f t="shared" si="3"/>
        <v>2543.9059799999959</v>
      </c>
      <c r="O21" s="136"/>
      <c r="P21" s="244"/>
    </row>
    <row r="22" spans="1:16" s="2" customFormat="1" ht="15" customHeight="1">
      <c r="A22" s="91" t="s">
        <v>876</v>
      </c>
      <c r="B22" s="91" t="s">
        <v>877</v>
      </c>
      <c r="C22" s="91" t="s">
        <v>53</v>
      </c>
      <c r="D22" s="82">
        <v>41299</v>
      </c>
      <c r="E22" s="81">
        <v>163</v>
      </c>
      <c r="F22" s="175">
        <v>170.15</v>
      </c>
      <c r="G22" s="226">
        <f t="shared" si="0"/>
        <v>27734.45</v>
      </c>
      <c r="H22" s="210"/>
      <c r="I22" s="305">
        <v>163.89</v>
      </c>
      <c r="J22" s="175">
        <v>168.4</v>
      </c>
      <c r="K22" s="228">
        <f t="shared" si="1"/>
        <v>27449.200000000001</v>
      </c>
      <c r="L22" s="232">
        <f t="shared" si="2"/>
        <v>-285.25</v>
      </c>
      <c r="M22" s="198">
        <v>0.95209999999999995</v>
      </c>
      <c r="N22" s="127">
        <f t="shared" si="3"/>
        <v>-271.58652499999999</v>
      </c>
      <c r="O22" s="9"/>
      <c r="P22" s="243"/>
    </row>
    <row r="23" spans="1:16" s="135" customFormat="1" ht="15" customHeight="1">
      <c r="A23" s="2" t="s">
        <v>935</v>
      </c>
      <c r="B23" s="91" t="s">
        <v>936</v>
      </c>
      <c r="C23" s="91" t="s">
        <v>53</v>
      </c>
      <c r="D23" s="82">
        <v>41304</v>
      </c>
      <c r="E23" s="81">
        <v>862</v>
      </c>
      <c r="F23" s="175">
        <v>23.39</v>
      </c>
      <c r="G23" s="226">
        <f t="shared" ref="G23:G30" si="4">SUM(E23*F23)</f>
        <v>20162.18</v>
      </c>
      <c r="H23" s="357"/>
      <c r="I23" s="304">
        <v>24.52</v>
      </c>
      <c r="J23" s="175">
        <v>25.22</v>
      </c>
      <c r="K23" s="228">
        <f t="shared" ref="K23:K30" si="5">SUM(E23*J23)</f>
        <v>21739.64</v>
      </c>
      <c r="L23" s="232">
        <f t="shared" ref="L23:L30" si="6">SUM(K23-G23)</f>
        <v>1577.4599999999991</v>
      </c>
      <c r="M23" s="198">
        <v>0.95569999999999999</v>
      </c>
      <c r="N23" s="127">
        <f t="shared" ref="N23:N30" si="7">SUM(L23*M23)</f>
        <v>1507.5785219999991</v>
      </c>
      <c r="O23" s="357"/>
      <c r="P23" s="244"/>
    </row>
    <row r="24" spans="1:16" s="135" customFormat="1" ht="15" customHeight="1">
      <c r="A24" s="2" t="s">
        <v>603</v>
      </c>
      <c r="B24" s="91" t="s">
        <v>604</v>
      </c>
      <c r="C24" s="91" t="s">
        <v>53</v>
      </c>
      <c r="D24" s="82">
        <v>41305</v>
      </c>
      <c r="E24" s="81">
        <v>625</v>
      </c>
      <c r="F24" s="175">
        <v>63.36</v>
      </c>
      <c r="G24" s="226">
        <f t="shared" si="4"/>
        <v>39600</v>
      </c>
      <c r="H24" s="357"/>
      <c r="I24" s="304">
        <v>64.760000000000005</v>
      </c>
      <c r="J24" s="175">
        <v>66.28</v>
      </c>
      <c r="K24" s="228">
        <f t="shared" si="5"/>
        <v>41425</v>
      </c>
      <c r="L24" s="232">
        <f t="shared" si="6"/>
        <v>1825</v>
      </c>
      <c r="M24" s="198">
        <v>0.95889999999999997</v>
      </c>
      <c r="N24" s="127">
        <f t="shared" si="7"/>
        <v>1749.9925000000001</v>
      </c>
      <c r="O24" s="357"/>
      <c r="P24" s="244"/>
    </row>
    <row r="25" spans="1:16" s="135" customFormat="1" ht="15" customHeight="1">
      <c r="A25" s="2" t="s">
        <v>937</v>
      </c>
      <c r="B25" s="91" t="s">
        <v>938</v>
      </c>
      <c r="C25" s="91" t="s">
        <v>53</v>
      </c>
      <c r="D25" s="82">
        <v>41305</v>
      </c>
      <c r="E25" s="81">
        <v>600</v>
      </c>
      <c r="F25" s="175">
        <v>68.150000000000006</v>
      </c>
      <c r="G25" s="226">
        <f t="shared" si="4"/>
        <v>40890</v>
      </c>
      <c r="H25" s="357"/>
      <c r="I25" s="304">
        <v>69.63</v>
      </c>
      <c r="J25" s="175">
        <v>77.400000000000006</v>
      </c>
      <c r="K25" s="228">
        <f t="shared" si="5"/>
        <v>46440</v>
      </c>
      <c r="L25" s="232">
        <f t="shared" si="6"/>
        <v>5550</v>
      </c>
      <c r="M25" s="198">
        <v>0.95889999999999997</v>
      </c>
      <c r="N25" s="127">
        <f t="shared" si="7"/>
        <v>5321.8949999999995</v>
      </c>
      <c r="O25" s="357"/>
      <c r="P25" s="244"/>
    </row>
    <row r="26" spans="1:16" s="135" customFormat="1" ht="15" customHeight="1">
      <c r="A26" s="2" t="s">
        <v>528</v>
      </c>
      <c r="B26" s="91" t="s">
        <v>529</v>
      </c>
      <c r="C26" s="91" t="s">
        <v>53</v>
      </c>
      <c r="D26" s="82">
        <v>41306</v>
      </c>
      <c r="E26" s="81">
        <v>581</v>
      </c>
      <c r="F26" s="175">
        <v>73.2</v>
      </c>
      <c r="G26" s="226">
        <f t="shared" si="4"/>
        <v>42529.200000000004</v>
      </c>
      <c r="H26" s="357"/>
      <c r="I26" s="304">
        <v>72.260000000000005</v>
      </c>
      <c r="J26" s="175">
        <v>73.88</v>
      </c>
      <c r="K26" s="228">
        <f t="shared" si="5"/>
        <v>42924.28</v>
      </c>
      <c r="L26" s="232">
        <f t="shared" si="6"/>
        <v>395.07999999999447</v>
      </c>
      <c r="M26" s="198">
        <v>1</v>
      </c>
      <c r="N26" s="127">
        <f t="shared" si="7"/>
        <v>395.07999999999447</v>
      </c>
      <c r="O26" s="357"/>
      <c r="P26" s="244"/>
    </row>
    <row r="27" spans="1:16" s="135" customFormat="1" ht="15" customHeight="1">
      <c r="A27" s="2" t="s">
        <v>978</v>
      </c>
      <c r="B27" s="91" t="s">
        <v>979</v>
      </c>
      <c r="C27" s="91" t="s">
        <v>53</v>
      </c>
      <c r="D27" s="82">
        <v>41309</v>
      </c>
      <c r="E27" s="81">
        <v>714</v>
      </c>
      <c r="F27" s="175">
        <v>38.659999999999997</v>
      </c>
      <c r="G27" s="226">
        <f>SUM(E27*F27)</f>
        <v>27603.239999999998</v>
      </c>
      <c r="H27" s="357"/>
      <c r="I27" s="304">
        <v>39.200000000000003</v>
      </c>
      <c r="J27" s="175">
        <v>43.24</v>
      </c>
      <c r="K27" s="228">
        <f>SUM(E27*J27)</f>
        <v>30873.360000000001</v>
      </c>
      <c r="L27" s="232">
        <f>SUM(K27-G27)</f>
        <v>3270.1200000000026</v>
      </c>
      <c r="M27" s="198">
        <v>1</v>
      </c>
      <c r="N27" s="127">
        <f>SUM(L27*M27)</f>
        <v>3270.1200000000026</v>
      </c>
      <c r="O27" s="357"/>
      <c r="P27" s="244"/>
    </row>
    <row r="28" spans="1:16" s="135" customFormat="1" ht="15" customHeight="1">
      <c r="A28" s="2" t="s">
        <v>973</v>
      </c>
      <c r="B28" s="91" t="s">
        <v>974</v>
      </c>
      <c r="C28" s="91" t="s">
        <v>53</v>
      </c>
      <c r="D28" s="82">
        <v>41310</v>
      </c>
      <c r="E28" s="81">
        <v>555</v>
      </c>
      <c r="F28" s="175">
        <v>60.86</v>
      </c>
      <c r="G28" s="226">
        <f t="shared" si="4"/>
        <v>33777.300000000003</v>
      </c>
      <c r="H28" s="357"/>
      <c r="I28" s="304">
        <v>61.66</v>
      </c>
      <c r="J28" s="175">
        <v>63.43</v>
      </c>
      <c r="K28" s="228">
        <f t="shared" si="5"/>
        <v>35203.65</v>
      </c>
      <c r="L28" s="232">
        <f t="shared" si="6"/>
        <v>1426.3499999999985</v>
      </c>
      <c r="M28" s="198">
        <v>0.96909999999999996</v>
      </c>
      <c r="N28" s="127">
        <f t="shared" si="7"/>
        <v>1382.2757849999985</v>
      </c>
      <c r="O28" s="357"/>
      <c r="P28" s="244"/>
    </row>
    <row r="29" spans="1:16" s="135" customFormat="1" ht="15" customHeight="1">
      <c r="A29" s="2" t="s">
        <v>663</v>
      </c>
      <c r="B29" s="91" t="s">
        <v>664</v>
      </c>
      <c r="C29" s="91" t="s">
        <v>53</v>
      </c>
      <c r="D29" s="82">
        <v>41312</v>
      </c>
      <c r="E29" s="81">
        <v>1000</v>
      </c>
      <c r="F29" s="175">
        <v>42.38</v>
      </c>
      <c r="G29" s="226">
        <f t="shared" si="4"/>
        <v>42380</v>
      </c>
      <c r="H29" s="357"/>
      <c r="I29" s="304">
        <v>41.38</v>
      </c>
      <c r="J29" s="175">
        <v>48.15</v>
      </c>
      <c r="K29" s="228">
        <f t="shared" si="5"/>
        <v>48150</v>
      </c>
      <c r="L29" s="232">
        <f t="shared" si="6"/>
        <v>5770</v>
      </c>
      <c r="M29" s="198">
        <v>0.96909999999999996</v>
      </c>
      <c r="N29" s="127">
        <f t="shared" si="7"/>
        <v>5591.7069999999994</v>
      </c>
      <c r="O29" s="357"/>
      <c r="P29" s="244"/>
    </row>
    <row r="30" spans="1:16" s="135" customFormat="1" ht="15" customHeight="1">
      <c r="A30" s="2" t="s">
        <v>975</v>
      </c>
      <c r="B30" s="91" t="s">
        <v>560</v>
      </c>
      <c r="C30" s="91" t="s">
        <v>53</v>
      </c>
      <c r="D30" s="82">
        <v>41313</v>
      </c>
      <c r="E30" s="81">
        <v>1000</v>
      </c>
      <c r="F30" s="175">
        <v>37.659999999999997</v>
      </c>
      <c r="G30" s="226">
        <f t="shared" si="4"/>
        <v>37660</v>
      </c>
      <c r="H30" s="357"/>
      <c r="I30" s="304">
        <v>38.450000000000003</v>
      </c>
      <c r="J30" s="175">
        <v>43.35</v>
      </c>
      <c r="K30" s="228">
        <f t="shared" si="5"/>
        <v>43350</v>
      </c>
      <c r="L30" s="232">
        <f t="shared" si="6"/>
        <v>5690</v>
      </c>
      <c r="M30" s="198">
        <v>0.96909999999999996</v>
      </c>
      <c r="N30" s="127">
        <f t="shared" si="7"/>
        <v>5514.1790000000001</v>
      </c>
      <c r="O30" s="357"/>
      <c r="P30" s="244"/>
    </row>
    <row r="31" spans="1:16" s="135" customFormat="1" ht="15" customHeight="1">
      <c r="A31" s="2" t="s">
        <v>1016</v>
      </c>
      <c r="B31" s="91" t="s">
        <v>1015</v>
      </c>
      <c r="C31" s="91" t="s">
        <v>53</v>
      </c>
      <c r="D31" s="82">
        <v>41320</v>
      </c>
      <c r="E31" s="81">
        <v>1612</v>
      </c>
      <c r="F31" s="175">
        <v>12.56</v>
      </c>
      <c r="G31" s="226">
        <f t="shared" ref="G31:G37" si="8">SUM(E31*F31)</f>
        <v>20246.72</v>
      </c>
      <c r="H31" s="357"/>
      <c r="I31" s="304">
        <v>12.27</v>
      </c>
      <c r="J31" s="175">
        <v>13.04</v>
      </c>
      <c r="K31" s="228">
        <f t="shared" ref="K31:K38" si="9">SUM(E31*J31)</f>
        <v>21020.48</v>
      </c>
      <c r="L31" s="232">
        <f t="shared" ref="L31:L37" si="10">SUM(K31-G31)</f>
        <v>773.7599999999984</v>
      </c>
      <c r="M31" s="198">
        <v>0.97050000000000003</v>
      </c>
      <c r="N31" s="127">
        <f t="shared" ref="N31:N38" si="11">SUM(L31*M31)</f>
        <v>750.93407999999852</v>
      </c>
      <c r="O31" s="357"/>
      <c r="P31" s="244"/>
    </row>
    <row r="32" spans="1:16" s="135" customFormat="1" ht="15" customHeight="1">
      <c r="A32" s="2" t="s">
        <v>1017</v>
      </c>
      <c r="B32" s="91" t="s">
        <v>1018</v>
      </c>
      <c r="C32" s="91" t="s">
        <v>53</v>
      </c>
      <c r="D32" s="82">
        <v>41320</v>
      </c>
      <c r="E32" s="81">
        <v>1250</v>
      </c>
      <c r="F32" s="175">
        <v>23.82</v>
      </c>
      <c r="G32" s="226">
        <f t="shared" si="8"/>
        <v>29775</v>
      </c>
      <c r="H32" s="357"/>
      <c r="I32" s="304">
        <v>23.68</v>
      </c>
      <c r="J32" s="175">
        <v>24.87</v>
      </c>
      <c r="K32" s="228">
        <f t="shared" si="9"/>
        <v>31087.5</v>
      </c>
      <c r="L32" s="232">
        <f t="shared" si="10"/>
        <v>1312.5</v>
      </c>
      <c r="M32" s="198">
        <v>0.97050000000000003</v>
      </c>
      <c r="N32" s="127">
        <f t="shared" si="11"/>
        <v>1273.78125</v>
      </c>
      <c r="O32" s="357"/>
      <c r="P32" s="244"/>
    </row>
    <row r="33" spans="1:16" s="135" customFormat="1" ht="15" customHeight="1">
      <c r="A33" s="2" t="s">
        <v>584</v>
      </c>
      <c r="B33" s="91" t="s">
        <v>585</v>
      </c>
      <c r="C33" s="91" t="s">
        <v>53</v>
      </c>
      <c r="D33" s="82">
        <v>41320</v>
      </c>
      <c r="E33" s="81">
        <v>682</v>
      </c>
      <c r="F33" s="175">
        <v>91.54</v>
      </c>
      <c r="G33" s="226">
        <f t="shared" si="8"/>
        <v>62430.280000000006</v>
      </c>
      <c r="H33" s="357"/>
      <c r="I33" s="304">
        <v>88.94</v>
      </c>
      <c r="J33" s="175">
        <v>96.44</v>
      </c>
      <c r="K33" s="228">
        <f t="shared" si="9"/>
        <v>65772.08</v>
      </c>
      <c r="L33" s="232">
        <f t="shared" si="10"/>
        <v>3341.7999999999956</v>
      </c>
      <c r="M33" s="198">
        <v>0.97050000000000003</v>
      </c>
      <c r="N33" s="127">
        <f t="shared" si="11"/>
        <v>3243.2168999999958</v>
      </c>
      <c r="O33" s="357"/>
      <c r="P33" s="244"/>
    </row>
    <row r="34" spans="1:16" s="135" customFormat="1" ht="15" customHeight="1">
      <c r="A34" s="2" t="s">
        <v>1032</v>
      </c>
      <c r="B34" s="91" t="s">
        <v>1033</v>
      </c>
      <c r="C34" s="91" t="s">
        <v>53</v>
      </c>
      <c r="D34" s="82">
        <v>41324</v>
      </c>
      <c r="E34" s="81">
        <v>395</v>
      </c>
      <c r="F34" s="175">
        <v>122.1</v>
      </c>
      <c r="G34" s="226">
        <f>SUM(E34*F34)</f>
        <v>48229.5</v>
      </c>
      <c r="H34" s="357"/>
      <c r="I34" s="304">
        <v>118.3</v>
      </c>
      <c r="J34" s="175">
        <v>125.7</v>
      </c>
      <c r="K34" s="228">
        <f>SUM(E34*J34)</f>
        <v>49651.5</v>
      </c>
      <c r="L34" s="232">
        <f>SUM(K34-G34)</f>
        <v>1422</v>
      </c>
      <c r="M34" s="198">
        <v>0.9758</v>
      </c>
      <c r="N34" s="127">
        <f>SUM(L34*M34)</f>
        <v>1387.5876000000001</v>
      </c>
      <c r="O34" s="357"/>
      <c r="P34" s="244"/>
    </row>
    <row r="35" spans="1:16" s="135" customFormat="1" ht="15" customHeight="1">
      <c r="A35" s="2" t="s">
        <v>1026</v>
      </c>
      <c r="B35" s="91" t="s">
        <v>1027</v>
      </c>
      <c r="C35" s="91" t="s">
        <v>53</v>
      </c>
      <c r="D35" s="82">
        <v>41325</v>
      </c>
      <c r="E35" s="81">
        <v>685</v>
      </c>
      <c r="F35" s="175">
        <v>58.5</v>
      </c>
      <c r="G35" s="226">
        <f t="shared" si="8"/>
        <v>40072.5</v>
      </c>
      <c r="H35" s="357"/>
      <c r="I35" s="304">
        <v>58.13</v>
      </c>
      <c r="J35" s="175">
        <v>60.27</v>
      </c>
      <c r="K35" s="228">
        <f t="shared" si="9"/>
        <v>41284.950000000004</v>
      </c>
      <c r="L35" s="232">
        <f>SUM(K35-G35)</f>
        <v>1212.4500000000044</v>
      </c>
      <c r="M35" s="198">
        <v>0.9758</v>
      </c>
      <c r="N35" s="127">
        <f t="shared" si="11"/>
        <v>1183.1087100000043</v>
      </c>
      <c r="O35" s="357"/>
      <c r="P35" s="244"/>
    </row>
    <row r="36" spans="1:16" s="135" customFormat="1" ht="15" customHeight="1">
      <c r="A36" s="2" t="s">
        <v>1028</v>
      </c>
      <c r="B36" s="91" t="s">
        <v>79</v>
      </c>
      <c r="C36" s="91" t="s">
        <v>53</v>
      </c>
      <c r="D36" s="82">
        <v>41325</v>
      </c>
      <c r="E36" s="81">
        <v>536</v>
      </c>
      <c r="F36" s="175">
        <v>112.4</v>
      </c>
      <c r="G36" s="226">
        <f t="shared" si="8"/>
        <v>60246.400000000001</v>
      </c>
      <c r="H36" s="357"/>
      <c r="I36" s="304">
        <v>109.6</v>
      </c>
      <c r="J36" s="175">
        <v>114.4</v>
      </c>
      <c r="K36" s="228">
        <f t="shared" si="9"/>
        <v>61318.400000000001</v>
      </c>
      <c r="L36" s="232">
        <f t="shared" si="10"/>
        <v>1072</v>
      </c>
      <c r="M36" s="198">
        <v>0.9758</v>
      </c>
      <c r="N36" s="127">
        <f t="shared" si="11"/>
        <v>1046.0576000000001</v>
      </c>
      <c r="O36" s="357"/>
      <c r="P36" s="244"/>
    </row>
    <row r="37" spans="1:16" s="135" customFormat="1" ht="15" customHeight="1">
      <c r="A37" s="2" t="s">
        <v>1029</v>
      </c>
      <c r="B37" s="91" t="s">
        <v>1030</v>
      </c>
      <c r="C37" s="91" t="s">
        <v>53</v>
      </c>
      <c r="D37" s="82">
        <v>41325</v>
      </c>
      <c r="E37" s="81">
        <v>746</v>
      </c>
      <c r="F37" s="175">
        <v>56.29</v>
      </c>
      <c r="G37" s="226">
        <f t="shared" si="8"/>
        <v>41992.34</v>
      </c>
      <c r="H37" s="357"/>
      <c r="I37" s="304">
        <v>54.95</v>
      </c>
      <c r="J37" s="175">
        <v>56.77</v>
      </c>
      <c r="K37" s="228">
        <f t="shared" si="9"/>
        <v>42350.420000000006</v>
      </c>
      <c r="L37" s="232">
        <f t="shared" si="10"/>
        <v>358.08000000000902</v>
      </c>
      <c r="M37" s="198">
        <v>0.9758</v>
      </c>
      <c r="N37" s="127">
        <f t="shared" si="11"/>
        <v>349.41446400000882</v>
      </c>
      <c r="O37" s="357"/>
      <c r="P37" s="244"/>
    </row>
    <row r="38" spans="1:16" s="135" customFormat="1" ht="15" customHeight="1">
      <c r="A38" s="2" t="s">
        <v>1031</v>
      </c>
      <c r="B38" s="91" t="s">
        <v>513</v>
      </c>
      <c r="C38" s="91" t="s">
        <v>53</v>
      </c>
      <c r="D38" s="82">
        <v>41325</v>
      </c>
      <c r="E38" s="81">
        <v>847</v>
      </c>
      <c r="F38" s="175">
        <v>41.45</v>
      </c>
      <c r="G38" s="226">
        <f>SUM(E38*F38)</f>
        <v>35108.15</v>
      </c>
      <c r="H38" s="357"/>
      <c r="I38" s="304">
        <v>40.270000000000003</v>
      </c>
      <c r="J38" s="175">
        <v>42.65</v>
      </c>
      <c r="K38" s="228">
        <f t="shared" si="9"/>
        <v>36124.549999999996</v>
      </c>
      <c r="L38" s="232">
        <f>SUM(K38-G38)</f>
        <v>1016.3999999999942</v>
      </c>
      <c r="M38" s="198">
        <v>0.9758</v>
      </c>
      <c r="N38" s="127">
        <f t="shared" si="11"/>
        <v>991.80311999999435</v>
      </c>
      <c r="O38" s="357"/>
      <c r="P38" s="244"/>
    </row>
    <row r="39" spans="1:16" s="135" customFormat="1" ht="15" customHeight="1">
      <c r="A39" s="2" t="s">
        <v>1045</v>
      </c>
      <c r="B39" s="91" t="s">
        <v>1046</v>
      </c>
      <c r="C39" s="91" t="s">
        <v>53</v>
      </c>
      <c r="D39" s="82">
        <v>41326</v>
      </c>
      <c r="E39" s="81">
        <v>543</v>
      </c>
      <c r="F39" s="175">
        <v>73.14</v>
      </c>
      <c r="G39" s="226">
        <f>SUM(E39*F39)</f>
        <v>39715.019999999997</v>
      </c>
      <c r="H39" s="357"/>
      <c r="I39" s="304">
        <v>71.3</v>
      </c>
      <c r="J39" s="175">
        <v>76.17</v>
      </c>
      <c r="K39" s="228">
        <f>SUM(E39*J39)</f>
        <v>41360.31</v>
      </c>
      <c r="L39" s="232">
        <f>SUM(K39-G39)</f>
        <v>1645.2900000000009</v>
      </c>
      <c r="M39" s="198">
        <v>0.97170000000000001</v>
      </c>
      <c r="N39" s="127">
        <f>SUM(L39*M39)</f>
        <v>1598.7282930000008</v>
      </c>
      <c r="O39" s="357"/>
      <c r="P39" s="244"/>
    </row>
    <row r="40" spans="1:16" s="135" customFormat="1" ht="15" customHeight="1">
      <c r="A40" s="2" t="s">
        <v>1072</v>
      </c>
      <c r="B40" s="91" t="s">
        <v>1071</v>
      </c>
      <c r="C40" s="91" t="s">
        <v>53</v>
      </c>
      <c r="D40" s="82">
        <v>41332</v>
      </c>
      <c r="E40" s="81">
        <v>694</v>
      </c>
      <c r="F40" s="175">
        <v>39.5</v>
      </c>
      <c r="G40" s="226">
        <f t="shared" ref="G40:G42" si="12">SUM(E40*F40)</f>
        <v>27413</v>
      </c>
      <c r="H40" s="357"/>
      <c r="I40" s="304">
        <v>38.06</v>
      </c>
      <c r="J40" s="175">
        <v>42.97</v>
      </c>
      <c r="K40" s="228">
        <f t="shared" ref="K40:K42" si="13">SUM(E40*J40)</f>
        <v>29821.18</v>
      </c>
      <c r="L40" s="232">
        <f t="shared" ref="L40:L42" si="14">SUM(K40-G40)</f>
        <v>2408.1800000000003</v>
      </c>
      <c r="M40" s="198">
        <v>0.97789999999999999</v>
      </c>
      <c r="N40" s="127">
        <f t="shared" ref="N40:N42" si="15">SUM(L40*M40)</f>
        <v>2354.9592220000004</v>
      </c>
      <c r="O40" s="357"/>
      <c r="P40" s="244"/>
    </row>
    <row r="41" spans="1:16" s="135" customFormat="1" ht="15" customHeight="1">
      <c r="A41" s="2" t="s">
        <v>1073</v>
      </c>
      <c r="B41" s="91" t="s">
        <v>507</v>
      </c>
      <c r="C41" s="91" t="s">
        <v>53</v>
      </c>
      <c r="D41" s="82">
        <v>41333</v>
      </c>
      <c r="E41" s="81">
        <v>1369</v>
      </c>
      <c r="F41" s="175">
        <v>28.74</v>
      </c>
      <c r="G41" s="226">
        <f t="shared" si="12"/>
        <v>39345.06</v>
      </c>
      <c r="H41" s="357"/>
      <c r="I41" s="304">
        <v>28.04</v>
      </c>
      <c r="J41" s="175">
        <v>28.67</v>
      </c>
      <c r="K41" s="228">
        <f t="shared" si="13"/>
        <v>39249.230000000003</v>
      </c>
      <c r="L41" s="232">
        <f t="shared" si="14"/>
        <v>-95.82999999999447</v>
      </c>
      <c r="M41" s="198">
        <v>0.97899999999999998</v>
      </c>
      <c r="N41" s="127">
        <f t="shared" si="15"/>
        <v>-93.817569999994589</v>
      </c>
      <c r="O41" s="357"/>
      <c r="P41" s="244"/>
    </row>
    <row r="42" spans="1:16" s="135" customFormat="1" ht="15" customHeight="1">
      <c r="A42" s="2" t="s">
        <v>1076</v>
      </c>
      <c r="B42" s="91" t="s">
        <v>1074</v>
      </c>
      <c r="C42" s="91" t="s">
        <v>53</v>
      </c>
      <c r="D42" s="82">
        <v>41333</v>
      </c>
      <c r="E42" s="81">
        <v>1351</v>
      </c>
      <c r="F42" s="175">
        <v>27.52</v>
      </c>
      <c r="G42" s="226">
        <f t="shared" si="12"/>
        <v>37179.519999999997</v>
      </c>
      <c r="H42" s="357"/>
      <c r="I42" s="304">
        <v>27.13</v>
      </c>
      <c r="J42" s="175">
        <v>28.36</v>
      </c>
      <c r="K42" s="228">
        <f t="shared" si="13"/>
        <v>38314.36</v>
      </c>
      <c r="L42" s="232">
        <f t="shared" si="14"/>
        <v>1134.8400000000038</v>
      </c>
      <c r="M42" s="198">
        <v>0.97899999999999998</v>
      </c>
      <c r="N42" s="127">
        <f t="shared" si="15"/>
        <v>1111.0083600000037</v>
      </c>
      <c r="O42" s="357"/>
      <c r="P42" s="244"/>
    </row>
    <row r="43" spans="1:16" s="135" customFormat="1" ht="15" customHeight="1">
      <c r="A43" s="2" t="s">
        <v>548</v>
      </c>
      <c r="B43" s="91" t="s">
        <v>549</v>
      </c>
      <c r="C43" s="91" t="s">
        <v>53</v>
      </c>
      <c r="D43" s="82">
        <v>41338</v>
      </c>
      <c r="E43" s="81">
        <v>641</v>
      </c>
      <c r="F43" s="175">
        <v>63.26</v>
      </c>
      <c r="G43" s="226">
        <f t="shared" ref="G43:G54" si="16">SUM(E43*F43)</f>
        <v>40549.659999999996</v>
      </c>
      <c r="H43" s="357"/>
      <c r="I43" s="304">
        <v>61.42</v>
      </c>
      <c r="J43" s="175">
        <v>66.22</v>
      </c>
      <c r="K43" s="228">
        <f t="shared" ref="K43:K54" si="17">SUM(E43*J43)</f>
        <v>42447.02</v>
      </c>
      <c r="L43" s="232">
        <f t="shared" ref="L43:L54" si="18">SUM(K43-G43)</f>
        <v>1897.3600000000006</v>
      </c>
      <c r="M43" s="198">
        <v>0.97409999999999997</v>
      </c>
      <c r="N43" s="127">
        <f t="shared" ref="N43:N54" si="19">SUM(L43*M43)</f>
        <v>1848.2183760000005</v>
      </c>
      <c r="O43" s="357"/>
      <c r="P43" s="244"/>
    </row>
    <row r="44" spans="1:16" s="135" customFormat="1" ht="15" customHeight="1">
      <c r="A44" s="2" t="s">
        <v>1099</v>
      </c>
      <c r="B44" s="91" t="s">
        <v>1100</v>
      </c>
      <c r="C44" s="91" t="s">
        <v>53</v>
      </c>
      <c r="D44" s="82">
        <v>41339</v>
      </c>
      <c r="E44" s="81">
        <v>746</v>
      </c>
      <c r="F44" s="175">
        <v>37.86</v>
      </c>
      <c r="G44" s="226">
        <f t="shared" si="16"/>
        <v>28243.56</v>
      </c>
      <c r="H44" s="357"/>
      <c r="I44" s="304">
        <v>36.56</v>
      </c>
      <c r="J44" s="175">
        <v>40.39</v>
      </c>
      <c r="K44" s="228">
        <f t="shared" si="17"/>
        <v>30130.94</v>
      </c>
      <c r="L44" s="232">
        <f t="shared" si="18"/>
        <v>1887.3799999999974</v>
      </c>
      <c r="M44" s="198">
        <v>0.9778</v>
      </c>
      <c r="N44" s="127">
        <f t="shared" si="19"/>
        <v>1845.4801639999973</v>
      </c>
      <c r="O44" s="357"/>
      <c r="P44" s="244"/>
    </row>
    <row r="45" spans="1:16" s="135" customFormat="1" ht="15" customHeight="1">
      <c r="A45" s="2" t="s">
        <v>1101</v>
      </c>
      <c r="B45" s="91" t="s">
        <v>646</v>
      </c>
      <c r="C45" s="91" t="s">
        <v>53</v>
      </c>
      <c r="D45" s="82">
        <v>41339</v>
      </c>
      <c r="E45" s="81">
        <v>657</v>
      </c>
      <c r="F45" s="175">
        <v>86.14</v>
      </c>
      <c r="G45" s="226">
        <f t="shared" si="16"/>
        <v>56593.98</v>
      </c>
      <c r="H45" s="357"/>
      <c r="I45" s="304">
        <v>83.86</v>
      </c>
      <c r="J45" s="175">
        <v>86.41</v>
      </c>
      <c r="K45" s="228">
        <f t="shared" si="17"/>
        <v>56771.369999999995</v>
      </c>
      <c r="L45" s="232">
        <f t="shared" si="18"/>
        <v>177.38999999999214</v>
      </c>
      <c r="M45" s="198">
        <v>0.9778</v>
      </c>
      <c r="N45" s="127">
        <f t="shared" si="19"/>
        <v>173.45194199999233</v>
      </c>
      <c r="O45" s="357"/>
      <c r="P45" s="244"/>
    </row>
    <row r="46" spans="1:16" s="135" customFormat="1" ht="15" customHeight="1">
      <c r="A46" s="2" t="s">
        <v>1105</v>
      </c>
      <c r="B46" s="91" t="s">
        <v>1104</v>
      </c>
      <c r="C46" s="91" t="s">
        <v>53</v>
      </c>
      <c r="D46" s="82">
        <v>41339</v>
      </c>
      <c r="E46" s="81">
        <v>646</v>
      </c>
      <c r="F46" s="175">
        <v>60.42</v>
      </c>
      <c r="G46" s="226">
        <f t="shared" si="16"/>
        <v>39031.32</v>
      </c>
      <c r="H46" s="357"/>
      <c r="I46" s="304">
        <v>58.1</v>
      </c>
      <c r="J46" s="175">
        <v>61.62</v>
      </c>
      <c r="K46" s="228">
        <f t="shared" si="17"/>
        <v>39806.519999999997</v>
      </c>
      <c r="L46" s="232">
        <f t="shared" si="18"/>
        <v>775.19999999999709</v>
      </c>
      <c r="M46" s="198">
        <v>0.9778</v>
      </c>
      <c r="N46" s="127">
        <f t="shared" si="19"/>
        <v>757.99055999999712</v>
      </c>
      <c r="O46" s="357"/>
      <c r="P46" s="244"/>
    </row>
    <row r="47" spans="1:16" s="135" customFormat="1" ht="15" customHeight="1">
      <c r="A47" s="2" t="s">
        <v>536</v>
      </c>
      <c r="B47" s="91" t="s">
        <v>537</v>
      </c>
      <c r="C47" s="91" t="s">
        <v>53</v>
      </c>
      <c r="D47" s="82">
        <v>41339</v>
      </c>
      <c r="E47" s="81">
        <v>532</v>
      </c>
      <c r="F47" s="175">
        <v>64.83</v>
      </c>
      <c r="G47" s="226">
        <f>SUM(E47*F47)</f>
        <v>34489.56</v>
      </c>
      <c r="H47" s="357"/>
      <c r="I47" s="304">
        <v>62.95</v>
      </c>
      <c r="J47" s="175">
        <v>66.64</v>
      </c>
      <c r="K47" s="228">
        <f>SUM(E47*J47)</f>
        <v>35452.480000000003</v>
      </c>
      <c r="L47" s="232">
        <f>SUM(K47-G47)</f>
        <v>962.92000000000553</v>
      </c>
      <c r="M47" s="198">
        <v>0.9778</v>
      </c>
      <c r="N47" s="127">
        <f>SUM(L47*M47)</f>
        <v>941.54317600000536</v>
      </c>
      <c r="O47" s="357"/>
      <c r="P47" s="244"/>
    </row>
    <row r="48" spans="1:16" s="135" customFormat="1" ht="15" customHeight="1">
      <c r="A48" s="2" t="s">
        <v>483</v>
      </c>
      <c r="B48" s="91" t="s">
        <v>484</v>
      </c>
      <c r="C48" s="91" t="s">
        <v>53</v>
      </c>
      <c r="D48" s="82">
        <v>41339</v>
      </c>
      <c r="E48" s="81">
        <v>862</v>
      </c>
      <c r="F48" s="175">
        <v>36.04</v>
      </c>
      <c r="G48" s="226">
        <f t="shared" si="16"/>
        <v>31066.48</v>
      </c>
      <c r="H48" s="357"/>
      <c r="I48" s="304">
        <v>35.08</v>
      </c>
      <c r="J48" s="175">
        <v>37.200000000000003</v>
      </c>
      <c r="K48" s="228">
        <f t="shared" si="17"/>
        <v>32066.400000000001</v>
      </c>
      <c r="L48" s="232">
        <f t="shared" si="18"/>
        <v>999.92000000000189</v>
      </c>
      <c r="M48" s="198">
        <v>0.9778</v>
      </c>
      <c r="N48" s="127">
        <f t="shared" si="19"/>
        <v>977.7217760000018</v>
      </c>
      <c r="O48" s="357"/>
      <c r="P48" s="244"/>
    </row>
    <row r="49" spans="1:16" s="135" customFormat="1" ht="15" customHeight="1">
      <c r="A49" s="2" t="s">
        <v>1109</v>
      </c>
      <c r="B49" s="91" t="s">
        <v>1108</v>
      </c>
      <c r="C49" s="91" t="s">
        <v>53</v>
      </c>
      <c r="D49" s="82">
        <v>41340</v>
      </c>
      <c r="E49" s="81">
        <v>469</v>
      </c>
      <c r="F49" s="175">
        <v>64.34</v>
      </c>
      <c r="G49" s="226">
        <f t="shared" si="16"/>
        <v>30175.460000000003</v>
      </c>
      <c r="H49" s="357"/>
      <c r="I49" s="304">
        <v>61.314999999999998</v>
      </c>
      <c r="J49" s="175">
        <v>66.89</v>
      </c>
      <c r="K49" s="228">
        <f t="shared" si="17"/>
        <v>31371.41</v>
      </c>
      <c r="L49" s="232">
        <f t="shared" si="18"/>
        <v>1195.9499999999971</v>
      </c>
      <c r="M49" s="198">
        <v>0.97360000000000002</v>
      </c>
      <c r="N49" s="127">
        <f t="shared" si="19"/>
        <v>1164.3769199999972</v>
      </c>
      <c r="O49" s="357"/>
      <c r="P49" s="244"/>
    </row>
    <row r="50" spans="1:16" s="135" customFormat="1" ht="15" customHeight="1">
      <c r="A50" s="2" t="s">
        <v>1110</v>
      </c>
      <c r="B50" s="91" t="s">
        <v>1111</v>
      </c>
      <c r="C50" s="91" t="s">
        <v>53</v>
      </c>
      <c r="D50" s="82">
        <v>41341</v>
      </c>
      <c r="E50" s="81">
        <v>298</v>
      </c>
      <c r="F50" s="175">
        <v>98.13</v>
      </c>
      <c r="G50" s="226">
        <f t="shared" si="16"/>
        <v>29242.739999999998</v>
      </c>
      <c r="H50" s="357"/>
      <c r="I50" s="304">
        <v>93.09</v>
      </c>
      <c r="J50" s="175">
        <v>99.27</v>
      </c>
      <c r="K50" s="228">
        <f t="shared" si="17"/>
        <v>29582.46</v>
      </c>
      <c r="L50" s="232">
        <f t="shared" si="18"/>
        <v>339.72000000000116</v>
      </c>
      <c r="M50" s="198">
        <v>0.97519999999999996</v>
      </c>
      <c r="N50" s="127">
        <f t="shared" si="19"/>
        <v>331.29494400000112</v>
      </c>
      <c r="O50" s="357"/>
      <c r="P50" s="244"/>
    </row>
    <row r="51" spans="1:16" s="135" customFormat="1" ht="15" customHeight="1">
      <c r="A51" s="2" t="s">
        <v>1116</v>
      </c>
      <c r="B51" s="91" t="s">
        <v>1117</v>
      </c>
      <c r="C51" s="91" t="s">
        <v>53</v>
      </c>
      <c r="D51" s="82">
        <v>41345</v>
      </c>
      <c r="E51" s="81">
        <v>714</v>
      </c>
      <c r="F51" s="175">
        <v>40.4</v>
      </c>
      <c r="G51" s="226">
        <f t="shared" si="16"/>
        <v>28845.599999999999</v>
      </c>
      <c r="H51" s="357"/>
      <c r="I51" s="304">
        <v>38.299999999999997</v>
      </c>
      <c r="J51" s="175">
        <v>41.39</v>
      </c>
      <c r="K51" s="228">
        <f t="shared" si="17"/>
        <v>29552.46</v>
      </c>
      <c r="L51" s="232">
        <f t="shared" si="18"/>
        <v>706.86000000000058</v>
      </c>
      <c r="M51" s="198">
        <v>1</v>
      </c>
      <c r="N51" s="127">
        <f t="shared" si="19"/>
        <v>706.86000000000058</v>
      </c>
      <c r="O51" s="357"/>
      <c r="P51" s="244"/>
    </row>
    <row r="52" spans="1:16" s="135" customFormat="1" ht="15" customHeight="1">
      <c r="A52" s="2" t="s">
        <v>1118</v>
      </c>
      <c r="B52" s="91" t="s">
        <v>1119</v>
      </c>
      <c r="C52" s="91" t="s">
        <v>53</v>
      </c>
      <c r="D52" s="82">
        <v>41346</v>
      </c>
      <c r="E52" s="81">
        <v>460</v>
      </c>
      <c r="F52" s="175">
        <v>90.86</v>
      </c>
      <c r="G52" s="226">
        <f t="shared" si="16"/>
        <v>41795.599999999999</v>
      </c>
      <c r="H52" s="357"/>
      <c r="I52" s="304">
        <v>88.64</v>
      </c>
      <c r="J52" s="175">
        <v>92.72</v>
      </c>
      <c r="K52" s="228">
        <f t="shared" si="17"/>
        <v>42651.199999999997</v>
      </c>
      <c r="L52" s="232">
        <f t="shared" si="18"/>
        <v>855.59999999999854</v>
      </c>
      <c r="M52" s="198">
        <v>1</v>
      </c>
      <c r="N52" s="127">
        <f t="shared" si="19"/>
        <v>855.59999999999854</v>
      </c>
      <c r="O52" s="357"/>
      <c r="P52" s="244"/>
    </row>
    <row r="53" spans="1:16" s="135" customFormat="1" ht="15" customHeight="1">
      <c r="A53" s="2" t="s">
        <v>1120</v>
      </c>
      <c r="B53" s="91" t="s">
        <v>1121</v>
      </c>
      <c r="C53" s="91" t="s">
        <v>53</v>
      </c>
      <c r="D53" s="82">
        <v>41345</v>
      </c>
      <c r="E53" s="81">
        <v>760</v>
      </c>
      <c r="F53" s="175">
        <v>36.130000000000003</v>
      </c>
      <c r="G53" s="226">
        <f t="shared" si="16"/>
        <v>27458.800000000003</v>
      </c>
      <c r="H53" s="357"/>
      <c r="I53" s="304">
        <v>34.83</v>
      </c>
      <c r="J53" s="175">
        <v>35.549999999999997</v>
      </c>
      <c r="K53" s="228">
        <f t="shared" si="17"/>
        <v>27017.999999999996</v>
      </c>
      <c r="L53" s="232">
        <f t="shared" si="18"/>
        <v>-440.80000000000655</v>
      </c>
      <c r="M53" s="198">
        <v>1</v>
      </c>
      <c r="N53" s="127">
        <f t="shared" si="19"/>
        <v>-440.80000000000655</v>
      </c>
      <c r="O53" s="357"/>
      <c r="P53" s="244"/>
    </row>
    <row r="54" spans="1:16" s="135" customFormat="1" ht="15" customHeight="1">
      <c r="A54" s="2" t="s">
        <v>1123</v>
      </c>
      <c r="B54" s="91" t="s">
        <v>1122</v>
      </c>
      <c r="C54" s="91" t="s">
        <v>53</v>
      </c>
      <c r="D54" s="82">
        <v>41347</v>
      </c>
      <c r="E54" s="81">
        <v>250</v>
      </c>
      <c r="F54" s="175">
        <v>214.8</v>
      </c>
      <c r="G54" s="226">
        <f t="shared" si="16"/>
        <v>53700</v>
      </c>
      <c r="H54" s="357"/>
      <c r="I54" s="304">
        <v>208.8</v>
      </c>
      <c r="J54" s="175">
        <v>212.1</v>
      </c>
      <c r="K54" s="228">
        <f t="shared" si="17"/>
        <v>53025</v>
      </c>
      <c r="L54" s="232">
        <f t="shared" si="18"/>
        <v>-675</v>
      </c>
      <c r="M54" s="198">
        <v>1</v>
      </c>
      <c r="N54" s="127">
        <f t="shared" si="19"/>
        <v>-675</v>
      </c>
      <c r="O54" s="357"/>
      <c r="P54" s="244"/>
    </row>
    <row r="55" spans="1:16" s="135" customFormat="1" ht="15" customHeight="1">
      <c r="A55" s="2" t="s">
        <v>599</v>
      </c>
      <c r="B55" s="91" t="s">
        <v>600</v>
      </c>
      <c r="C55" s="91" t="s">
        <v>53</v>
      </c>
      <c r="D55" s="82">
        <v>41348</v>
      </c>
      <c r="E55" s="81">
        <v>1470</v>
      </c>
      <c r="F55" s="175">
        <v>23.84</v>
      </c>
      <c r="G55" s="226">
        <f t="shared" ref="G55" si="20">SUM(E55*F55)</f>
        <v>35044.800000000003</v>
      </c>
      <c r="H55" s="357"/>
      <c r="I55" s="304">
        <v>21.47</v>
      </c>
      <c r="J55" s="175">
        <v>23.43</v>
      </c>
      <c r="K55" s="228">
        <f t="shared" ref="K55:K60" si="21">SUM(E55*J55)</f>
        <v>34442.1</v>
      </c>
      <c r="L55" s="232">
        <f t="shared" ref="L55:L60" si="22">SUM(K55-G55)</f>
        <v>-602.70000000000437</v>
      </c>
      <c r="M55" s="198">
        <v>1</v>
      </c>
      <c r="N55" s="127">
        <f t="shared" ref="N55:N60" si="23">SUM(L55*M55)</f>
        <v>-602.70000000000437</v>
      </c>
      <c r="O55" s="357"/>
      <c r="P55" s="244"/>
    </row>
    <row r="56" spans="1:16" s="135" customFormat="1" ht="15" customHeight="1">
      <c r="A56" s="2" t="s">
        <v>975</v>
      </c>
      <c r="B56" s="91" t="s">
        <v>560</v>
      </c>
      <c r="C56" s="91" t="s">
        <v>53</v>
      </c>
      <c r="D56" s="82">
        <v>41353</v>
      </c>
      <c r="E56" s="81">
        <v>847</v>
      </c>
      <c r="F56" s="175">
        <v>42.435000000000002</v>
      </c>
      <c r="G56" s="226">
        <f t="shared" ref="G56:G60" si="24">SUM(E56*F56)</f>
        <v>35942.445</v>
      </c>
      <c r="H56" s="357"/>
      <c r="I56" s="304">
        <v>41.255000000000003</v>
      </c>
      <c r="J56" s="175">
        <v>43.35</v>
      </c>
      <c r="K56" s="228">
        <f t="shared" si="21"/>
        <v>36717.450000000004</v>
      </c>
      <c r="L56" s="232">
        <f t="shared" si="22"/>
        <v>775.00500000000466</v>
      </c>
      <c r="M56" s="198">
        <v>0.96909999999999996</v>
      </c>
      <c r="N56" s="127">
        <f t="shared" si="23"/>
        <v>751.05734550000443</v>
      </c>
      <c r="O56" s="357"/>
      <c r="P56" s="244"/>
    </row>
    <row r="57" spans="1:16" s="135" customFormat="1" ht="15" customHeight="1">
      <c r="A57" s="2" t="s">
        <v>1124</v>
      </c>
      <c r="B57" s="91" t="s">
        <v>497</v>
      </c>
      <c r="C57" s="91" t="s">
        <v>53</v>
      </c>
      <c r="D57" s="82">
        <v>41353</v>
      </c>
      <c r="E57" s="81">
        <v>426</v>
      </c>
      <c r="F57" s="175">
        <v>120.3</v>
      </c>
      <c r="G57" s="226">
        <f t="shared" si="24"/>
        <v>51247.799999999996</v>
      </c>
      <c r="H57" s="357"/>
      <c r="I57" s="304">
        <v>116.8</v>
      </c>
      <c r="J57" s="175">
        <v>121.2</v>
      </c>
      <c r="K57" s="228">
        <f t="shared" si="21"/>
        <v>51631.200000000004</v>
      </c>
      <c r="L57" s="232">
        <f t="shared" si="22"/>
        <v>383.40000000000873</v>
      </c>
      <c r="M57" s="198">
        <v>1</v>
      </c>
      <c r="N57" s="127">
        <f t="shared" si="23"/>
        <v>383.40000000000873</v>
      </c>
      <c r="O57" s="357"/>
      <c r="P57" s="244"/>
    </row>
    <row r="58" spans="1:16" s="135" customFormat="1" ht="15" customHeight="1">
      <c r="A58" s="2" t="s">
        <v>601</v>
      </c>
      <c r="B58" s="91" t="s">
        <v>602</v>
      </c>
      <c r="C58" s="91" t="s">
        <v>53</v>
      </c>
      <c r="D58" s="82">
        <v>41353</v>
      </c>
      <c r="E58" s="81">
        <v>588</v>
      </c>
      <c r="F58" s="175">
        <v>70.400000000000006</v>
      </c>
      <c r="G58" s="226">
        <f t="shared" si="24"/>
        <v>41395.200000000004</v>
      </c>
      <c r="H58" s="357"/>
      <c r="I58" s="304">
        <v>68.7</v>
      </c>
      <c r="J58" s="175">
        <v>70.61</v>
      </c>
      <c r="K58" s="228">
        <f t="shared" si="21"/>
        <v>41518.68</v>
      </c>
      <c r="L58" s="232">
        <f t="shared" si="22"/>
        <v>123.47999999999593</v>
      </c>
      <c r="M58" s="198">
        <v>1</v>
      </c>
      <c r="N58" s="127">
        <f t="shared" si="23"/>
        <v>123.47999999999593</v>
      </c>
      <c r="O58" s="357"/>
      <c r="P58" s="244"/>
    </row>
    <row r="59" spans="1:16" s="135" customFormat="1" ht="15" customHeight="1">
      <c r="A59" s="2" t="s">
        <v>1132</v>
      </c>
      <c r="B59" s="91" t="s">
        <v>1134</v>
      </c>
      <c r="C59" s="91" t="s">
        <v>53</v>
      </c>
      <c r="D59" s="82">
        <v>41355</v>
      </c>
      <c r="E59" s="81">
        <v>47</v>
      </c>
      <c r="F59" s="175">
        <v>461</v>
      </c>
      <c r="G59" s="226">
        <f t="shared" si="24"/>
        <v>21667</v>
      </c>
      <c r="H59" s="357"/>
      <c r="I59" s="304">
        <v>429</v>
      </c>
      <c r="J59" s="175">
        <v>461.9</v>
      </c>
      <c r="K59" s="228">
        <f t="shared" si="21"/>
        <v>21709.3</v>
      </c>
      <c r="L59" s="232">
        <f t="shared" si="22"/>
        <v>42.299999999999272</v>
      </c>
      <c r="M59" s="198">
        <v>1</v>
      </c>
      <c r="N59" s="127">
        <f t="shared" si="23"/>
        <v>42.299999999999272</v>
      </c>
      <c r="O59" s="357"/>
      <c r="P59" s="244"/>
    </row>
    <row r="60" spans="1:16" s="135" customFormat="1" ht="15" customHeight="1">
      <c r="A60" s="2" t="s">
        <v>1133</v>
      </c>
      <c r="B60" s="91" t="s">
        <v>858</v>
      </c>
      <c r="C60" s="91" t="s">
        <v>53</v>
      </c>
      <c r="D60" s="82">
        <v>41355</v>
      </c>
      <c r="E60" s="81">
        <v>714</v>
      </c>
      <c r="F60" s="175">
        <v>70.39</v>
      </c>
      <c r="G60" s="226">
        <f t="shared" si="24"/>
        <v>50258.46</v>
      </c>
      <c r="H60" s="357"/>
      <c r="I60" s="304">
        <v>68.290000000000006</v>
      </c>
      <c r="J60" s="175">
        <v>70.94</v>
      </c>
      <c r="K60" s="228">
        <f t="shared" si="21"/>
        <v>50651.159999999996</v>
      </c>
      <c r="L60" s="232">
        <f t="shared" si="22"/>
        <v>392.69999999999709</v>
      </c>
      <c r="M60" s="198">
        <v>1</v>
      </c>
      <c r="N60" s="127">
        <f t="shared" si="23"/>
        <v>392.69999999999709</v>
      </c>
      <c r="O60" s="357"/>
      <c r="P60" s="244"/>
    </row>
    <row r="61" spans="1:16" s="135" customFormat="1" ht="15" customHeight="1">
      <c r="A61" s="2"/>
      <c r="B61" s="91"/>
      <c r="C61" s="91"/>
      <c r="D61" s="82"/>
      <c r="E61" s="81"/>
      <c r="F61" s="175"/>
      <c r="G61" s="226"/>
      <c r="H61" s="357"/>
      <c r="I61" s="304"/>
      <c r="J61" s="175"/>
      <c r="K61" s="228"/>
      <c r="L61" s="232"/>
      <c r="M61" s="198"/>
      <c r="N61" s="127"/>
      <c r="O61" s="357"/>
      <c r="P61" s="244"/>
    </row>
    <row r="62" spans="1:16" s="135" customFormat="1" ht="15" customHeight="1">
      <c r="A62" s="2"/>
      <c r="B62" s="91"/>
      <c r="C62" s="91"/>
      <c r="D62" s="82"/>
      <c r="E62" s="81"/>
      <c r="F62" s="175"/>
      <c r="G62" s="226"/>
      <c r="H62" s="357"/>
      <c r="I62" s="304"/>
      <c r="J62" s="175"/>
      <c r="K62" s="228"/>
      <c r="L62" s="232"/>
      <c r="M62" s="198"/>
      <c r="N62" s="127"/>
      <c r="O62" s="357"/>
      <c r="P62" s="244"/>
    </row>
    <row r="63" spans="1:16" s="135" customFormat="1" ht="15" customHeight="1">
      <c r="A63" s="2"/>
      <c r="B63" s="91"/>
      <c r="C63" s="91"/>
      <c r="D63" s="82"/>
      <c r="E63" s="81"/>
      <c r="F63" s="175"/>
      <c r="G63" s="226"/>
      <c r="H63" s="357"/>
      <c r="I63" s="304"/>
      <c r="J63" s="175"/>
      <c r="K63" s="228"/>
      <c r="L63" s="232"/>
      <c r="M63" s="198"/>
      <c r="N63" s="127"/>
      <c r="O63" s="357"/>
      <c r="P63" s="244"/>
    </row>
    <row r="64" spans="1:16" s="135" customFormat="1" ht="15" customHeight="1">
      <c r="A64" s="2"/>
      <c r="B64" s="91"/>
      <c r="C64" s="91"/>
      <c r="D64" s="82"/>
      <c r="E64" s="81"/>
      <c r="F64" s="175"/>
      <c r="G64" s="226"/>
      <c r="H64" s="357"/>
      <c r="I64" s="304"/>
      <c r="J64" s="175"/>
      <c r="K64" s="228"/>
      <c r="L64" s="232"/>
      <c r="M64" s="198"/>
      <c r="N64" s="127"/>
      <c r="O64" s="357"/>
      <c r="P64" s="244"/>
    </row>
    <row r="65" spans="1:18" s="9" customFormat="1" ht="15" customHeight="1">
      <c r="A65" s="19"/>
      <c r="B65" s="19"/>
      <c r="C65" s="19"/>
      <c r="D65" s="112">
        <v>8</v>
      </c>
      <c r="E65" s="20"/>
      <c r="F65" s="180"/>
      <c r="G65" s="217">
        <f>SUM(G13:G33)</f>
        <v>741314.44</v>
      </c>
      <c r="H65" s="112"/>
      <c r="I65" s="343"/>
      <c r="J65" s="180"/>
      <c r="K65" s="217">
        <f>SUM(K13:K33)</f>
        <v>820501.15999999992</v>
      </c>
      <c r="L65" s="232"/>
      <c r="M65" s="221"/>
      <c r="N65" s="191"/>
      <c r="O65" s="20"/>
      <c r="P65" s="416"/>
      <c r="Q65" s="183"/>
      <c r="R65" s="183"/>
    </row>
    <row r="66" spans="1:18" s="16" customFormat="1" ht="16.2" thickBot="1">
      <c r="A66" s="39" t="s">
        <v>666</v>
      </c>
      <c r="B66" s="39"/>
      <c r="C66" s="39"/>
      <c r="D66" s="39"/>
      <c r="E66" s="39"/>
      <c r="F66" s="177"/>
      <c r="G66" s="156"/>
      <c r="H66" s="41"/>
      <c r="I66" s="42"/>
      <c r="J66" s="177"/>
      <c r="K66" s="156"/>
      <c r="L66" s="234"/>
      <c r="M66" s="200"/>
      <c r="N66" s="252">
        <f>SUM(N13:N65)</f>
        <v>95700.208639500008</v>
      </c>
      <c r="O66" s="41"/>
      <c r="P66" s="242"/>
    </row>
    <row r="67" spans="1:18" s="16" customFormat="1" ht="16.2" thickTop="1">
      <c r="A67" s="52"/>
      <c r="B67" s="52"/>
      <c r="C67" s="52"/>
      <c r="D67" s="52"/>
      <c r="E67" s="52"/>
      <c r="F67" s="178"/>
      <c r="G67" s="157"/>
      <c r="H67" s="54"/>
      <c r="I67" s="55"/>
      <c r="J67" s="178"/>
      <c r="K67" s="157"/>
      <c r="L67" s="235"/>
      <c r="M67" s="201"/>
      <c r="N67" s="129"/>
      <c r="O67" s="54"/>
      <c r="P67" s="242"/>
    </row>
    <row r="68" spans="1:18" ht="11.25" customHeight="1">
      <c r="A68" s="97"/>
      <c r="B68" s="97"/>
      <c r="C68" s="97"/>
      <c r="D68" s="48"/>
      <c r="E68" s="47"/>
      <c r="F68" s="179"/>
      <c r="G68" s="158"/>
      <c r="H68" s="48"/>
      <c r="I68" s="50"/>
      <c r="J68" s="179"/>
      <c r="K68" s="158"/>
      <c r="L68" s="236"/>
      <c r="M68" s="202"/>
      <c r="N68" s="130"/>
      <c r="O68" s="47"/>
    </row>
    <row r="69" spans="1:18" ht="11.25" customHeight="1">
      <c r="A69" s="97"/>
      <c r="B69" s="97"/>
      <c r="C69" s="97"/>
      <c r="D69" s="47"/>
      <c r="E69" s="47"/>
      <c r="F69" s="179"/>
      <c r="G69" s="158"/>
      <c r="H69" s="47"/>
      <c r="I69" s="50"/>
      <c r="J69" s="179"/>
      <c r="K69" s="158"/>
      <c r="L69" s="236"/>
      <c r="M69" s="202"/>
      <c r="N69" s="130"/>
      <c r="O69" s="51"/>
    </row>
    <row r="70" spans="1:18" ht="11.25" customHeight="1">
      <c r="A70" s="30"/>
      <c r="B70" s="30"/>
      <c r="C70" s="30"/>
      <c r="D70" s="11"/>
      <c r="E70" s="11"/>
      <c r="F70" s="176"/>
      <c r="G70" s="155"/>
      <c r="H70" s="11"/>
      <c r="I70" s="29"/>
      <c r="J70" s="176"/>
      <c r="K70" s="155"/>
      <c r="L70" s="237"/>
      <c r="M70" s="199"/>
      <c r="N70" s="86"/>
      <c r="O70" s="23"/>
    </row>
    <row r="71" spans="1:18" s="25" customFormat="1" ht="18">
      <c r="A71" s="352"/>
      <c r="B71" s="254"/>
      <c r="C71" s="254"/>
      <c r="D71" s="254"/>
      <c r="E71" s="254" t="s">
        <v>667</v>
      </c>
      <c r="F71" s="276"/>
      <c r="G71" s="275"/>
      <c r="H71" s="254"/>
      <c r="I71" s="256"/>
      <c r="J71" s="276"/>
      <c r="K71" s="296">
        <f>SUM(N225)</f>
        <v>-1728.922561499948</v>
      </c>
      <c r="L71" s="294"/>
      <c r="M71" s="295"/>
      <c r="N71" s="277"/>
      <c r="O71" s="254"/>
      <c r="P71" s="245"/>
    </row>
    <row r="72" spans="1:18" s="2" customFormat="1" ht="15" customHeight="1">
      <c r="B72" s="2" t="s">
        <v>669</v>
      </c>
      <c r="C72" s="2" t="s">
        <v>181</v>
      </c>
      <c r="D72" s="2" t="s">
        <v>17</v>
      </c>
      <c r="E72" s="2" t="s">
        <v>26</v>
      </c>
      <c r="F72" s="174" t="s">
        <v>19</v>
      </c>
      <c r="G72" s="153" t="s">
        <v>677</v>
      </c>
      <c r="I72" s="66" t="s">
        <v>18</v>
      </c>
      <c r="J72" s="174" t="s">
        <v>683</v>
      </c>
      <c r="K72" s="153" t="s">
        <v>676</v>
      </c>
      <c r="L72" s="231" t="s">
        <v>894</v>
      </c>
      <c r="M72" s="197" t="s">
        <v>27</v>
      </c>
      <c r="N72" s="126" t="s">
        <v>15</v>
      </c>
      <c r="O72" s="2" t="s">
        <v>4</v>
      </c>
      <c r="P72" s="243"/>
    </row>
    <row r="73" spans="1:18" s="2" customFormat="1" ht="15" customHeight="1">
      <c r="B73" s="2" t="s">
        <v>0</v>
      </c>
      <c r="D73" s="2" t="s">
        <v>25</v>
      </c>
      <c r="E73" s="2" t="s">
        <v>21</v>
      </c>
      <c r="F73" s="174" t="s">
        <v>674</v>
      </c>
      <c r="G73" s="153" t="s">
        <v>888</v>
      </c>
      <c r="I73" s="66" t="s">
        <v>7</v>
      </c>
      <c r="J73" s="174" t="s">
        <v>892</v>
      </c>
      <c r="K73" s="153" t="s">
        <v>888</v>
      </c>
      <c r="L73" s="231" t="s">
        <v>888</v>
      </c>
      <c r="M73" s="197" t="s">
        <v>895</v>
      </c>
      <c r="N73" s="126" t="s">
        <v>378</v>
      </c>
      <c r="O73" s="2" t="s">
        <v>24</v>
      </c>
      <c r="P73" s="243"/>
    </row>
    <row r="74" spans="1:18" s="2" customFormat="1" ht="15" customHeight="1">
      <c r="F74" s="174"/>
      <c r="G74" s="153"/>
      <c r="I74" s="66"/>
      <c r="J74" s="174"/>
      <c r="K74" s="153"/>
      <c r="L74" s="231"/>
      <c r="M74" s="197" t="s">
        <v>675</v>
      </c>
      <c r="N74" s="126"/>
      <c r="P74" s="243"/>
    </row>
    <row r="75" spans="1:18" s="137" customFormat="1" ht="15" customHeight="1">
      <c r="A75" s="19"/>
      <c r="B75" s="93"/>
      <c r="C75" s="93"/>
      <c r="D75" s="82"/>
      <c r="E75" s="81"/>
      <c r="F75" s="175"/>
      <c r="G75" s="226"/>
      <c r="H75" s="357"/>
      <c r="I75" s="84"/>
      <c r="J75" s="175"/>
      <c r="K75" s="228"/>
      <c r="L75" s="232"/>
      <c r="M75" s="198"/>
      <c r="N75" s="128"/>
      <c r="O75" s="136"/>
      <c r="P75" s="244"/>
    </row>
    <row r="76" spans="1:18" s="137" customFormat="1" ht="15" customHeight="1">
      <c r="A76" s="19" t="s">
        <v>368</v>
      </c>
      <c r="B76" s="19" t="s">
        <v>369</v>
      </c>
      <c r="C76" s="19" t="s">
        <v>78</v>
      </c>
      <c r="D76" s="169">
        <v>40798</v>
      </c>
      <c r="E76" s="20">
        <v>500</v>
      </c>
      <c r="F76" s="180">
        <v>25.03</v>
      </c>
      <c r="G76" s="227">
        <f t="shared" ref="G76:G82" si="25">SUM(E76*F76)</f>
        <v>12515</v>
      </c>
      <c r="H76" s="136"/>
      <c r="I76" s="346"/>
      <c r="J76" s="180">
        <v>24</v>
      </c>
      <c r="K76" s="217">
        <f t="shared" ref="K76:K82" si="26">SUM(E76*J76)</f>
        <v>12000</v>
      </c>
      <c r="L76" s="232">
        <f t="shared" ref="L76:L81" si="27">SUM(G76-K76)</f>
        <v>515</v>
      </c>
      <c r="M76" s="221">
        <v>0.95509999999999995</v>
      </c>
      <c r="N76" s="127">
        <f t="shared" ref="N76:N81" si="28">SUM(G76-K76)*M76</f>
        <v>491.87649999999996</v>
      </c>
      <c r="O76" s="136"/>
      <c r="P76" s="244"/>
    </row>
    <row r="77" spans="1:18" s="137" customFormat="1" ht="15" customHeight="1">
      <c r="A77" s="19" t="s">
        <v>370</v>
      </c>
      <c r="B77" s="19" t="s">
        <v>371</v>
      </c>
      <c r="C77" s="19" t="s">
        <v>78</v>
      </c>
      <c r="D77" s="169">
        <v>40808</v>
      </c>
      <c r="E77" s="20">
        <v>136</v>
      </c>
      <c r="F77" s="180">
        <v>81.93</v>
      </c>
      <c r="G77" s="227">
        <f t="shared" si="25"/>
        <v>11142.480000000001</v>
      </c>
      <c r="H77" s="136"/>
      <c r="I77" s="346"/>
      <c r="J77" s="180">
        <v>73.72</v>
      </c>
      <c r="K77" s="217">
        <f t="shared" si="26"/>
        <v>10025.92</v>
      </c>
      <c r="L77" s="232">
        <f t="shared" si="27"/>
        <v>1116.5600000000013</v>
      </c>
      <c r="M77" s="221">
        <v>0.97719999999999996</v>
      </c>
      <c r="N77" s="127">
        <f t="shared" si="28"/>
        <v>1091.1024320000013</v>
      </c>
      <c r="O77" s="136"/>
      <c r="P77" s="244"/>
    </row>
    <row r="78" spans="1:18" s="137" customFormat="1" ht="15" customHeight="1">
      <c r="A78" s="19" t="s">
        <v>372</v>
      </c>
      <c r="B78" s="19" t="s">
        <v>373</v>
      </c>
      <c r="C78" s="19" t="s">
        <v>78</v>
      </c>
      <c r="D78" s="169">
        <v>40808</v>
      </c>
      <c r="E78" s="20">
        <v>376</v>
      </c>
      <c r="F78" s="180">
        <v>24.11</v>
      </c>
      <c r="G78" s="227">
        <f t="shared" si="25"/>
        <v>9065.36</v>
      </c>
      <c r="H78" s="136"/>
      <c r="I78" s="346"/>
      <c r="J78" s="180">
        <v>22.23</v>
      </c>
      <c r="K78" s="217">
        <f t="shared" si="26"/>
        <v>8358.48</v>
      </c>
      <c r="L78" s="232">
        <f t="shared" si="27"/>
        <v>706.88000000000102</v>
      </c>
      <c r="M78" s="221">
        <v>0.97719999999999996</v>
      </c>
      <c r="N78" s="127">
        <f t="shared" si="28"/>
        <v>690.76313600000094</v>
      </c>
      <c r="O78" s="136"/>
      <c r="P78" s="244"/>
    </row>
    <row r="79" spans="1:18" s="137" customFormat="1" ht="15" customHeight="1">
      <c r="A79" s="19" t="s">
        <v>374</v>
      </c>
      <c r="B79" s="19" t="s">
        <v>375</v>
      </c>
      <c r="C79" s="19" t="s">
        <v>78</v>
      </c>
      <c r="D79" s="169">
        <v>40808</v>
      </c>
      <c r="E79" s="20">
        <v>1020</v>
      </c>
      <c r="F79" s="180">
        <v>9.3219999999999992</v>
      </c>
      <c r="G79" s="227">
        <f t="shared" si="25"/>
        <v>9508.4399999999987</v>
      </c>
      <c r="H79" s="136"/>
      <c r="I79" s="346"/>
      <c r="J79" s="180">
        <v>9.81</v>
      </c>
      <c r="K79" s="217">
        <f t="shared" si="26"/>
        <v>10006.200000000001</v>
      </c>
      <c r="L79" s="233">
        <f t="shared" si="27"/>
        <v>-497.76000000000204</v>
      </c>
      <c r="M79" s="221">
        <v>0.97719999999999996</v>
      </c>
      <c r="N79" s="127">
        <f t="shared" si="28"/>
        <v>-486.41107200000198</v>
      </c>
      <c r="O79" s="136"/>
      <c r="P79" s="244"/>
    </row>
    <row r="80" spans="1:18" s="137" customFormat="1" ht="15" customHeight="1">
      <c r="A80" s="19" t="s">
        <v>376</v>
      </c>
      <c r="B80" s="19" t="s">
        <v>377</v>
      </c>
      <c r="C80" s="19" t="s">
        <v>78</v>
      </c>
      <c r="D80" s="169">
        <v>40798</v>
      </c>
      <c r="E80" s="20">
        <v>2777</v>
      </c>
      <c r="F80" s="180">
        <v>3.66</v>
      </c>
      <c r="G80" s="227">
        <f t="shared" si="25"/>
        <v>10163.82</v>
      </c>
      <c r="H80" s="136"/>
      <c r="I80" s="346"/>
      <c r="J80" s="180">
        <v>3.13</v>
      </c>
      <c r="K80" s="217">
        <f t="shared" si="26"/>
        <v>8692.01</v>
      </c>
      <c r="L80" s="232">
        <f t="shared" si="27"/>
        <v>1471.8099999999995</v>
      </c>
      <c r="M80" s="221">
        <v>0.95509999999999995</v>
      </c>
      <c r="N80" s="127">
        <f t="shared" si="28"/>
        <v>1405.7257309999995</v>
      </c>
      <c r="O80" s="136"/>
      <c r="P80" s="244"/>
    </row>
    <row r="81" spans="1:16" s="137" customFormat="1" ht="15" customHeight="1">
      <c r="A81" s="19" t="s">
        <v>368</v>
      </c>
      <c r="B81" s="19" t="s">
        <v>369</v>
      </c>
      <c r="C81" s="19" t="s">
        <v>78</v>
      </c>
      <c r="D81" s="169">
        <v>40798</v>
      </c>
      <c r="E81" s="20">
        <v>500</v>
      </c>
      <c r="F81" s="180">
        <v>25.03</v>
      </c>
      <c r="G81" s="227">
        <f t="shared" si="25"/>
        <v>12515</v>
      </c>
      <c r="H81" s="136"/>
      <c r="I81" s="346"/>
      <c r="J81" s="180">
        <v>24</v>
      </c>
      <c r="K81" s="217">
        <f t="shared" si="26"/>
        <v>12000</v>
      </c>
      <c r="L81" s="232">
        <f t="shared" si="27"/>
        <v>515</v>
      </c>
      <c r="M81" s="221">
        <v>0.95509999999999995</v>
      </c>
      <c r="N81" s="127">
        <f t="shared" si="28"/>
        <v>491.87649999999996</v>
      </c>
      <c r="O81" s="136"/>
      <c r="P81" s="244"/>
    </row>
    <row r="82" spans="1:16" s="137" customFormat="1" ht="15" customHeight="1">
      <c r="A82" s="91" t="s">
        <v>476</v>
      </c>
      <c r="B82" s="91" t="s">
        <v>477</v>
      </c>
      <c r="C82" s="91" t="s">
        <v>53</v>
      </c>
      <c r="D82" s="82">
        <v>40918</v>
      </c>
      <c r="E82" s="81">
        <v>435</v>
      </c>
      <c r="F82" s="175">
        <v>52.31</v>
      </c>
      <c r="G82" s="226">
        <f t="shared" si="25"/>
        <v>22754.850000000002</v>
      </c>
      <c r="H82" s="357"/>
      <c r="I82" s="82">
        <v>40991</v>
      </c>
      <c r="J82" s="175">
        <v>52.88</v>
      </c>
      <c r="K82" s="228">
        <f t="shared" si="26"/>
        <v>23002.800000000003</v>
      </c>
      <c r="L82" s="232">
        <f t="shared" ref="L82:L107" si="29">SUM(K82-G82)</f>
        <v>247.95000000000073</v>
      </c>
      <c r="M82" s="198">
        <v>0.98009999999999997</v>
      </c>
      <c r="N82" s="127">
        <f t="shared" ref="N82:N107" si="30">SUM(K82-G82)*M82</f>
        <v>243.01579500000071</v>
      </c>
      <c r="O82" s="136"/>
      <c r="P82" s="244"/>
    </row>
    <row r="83" spans="1:16" s="137" customFormat="1" ht="15" customHeight="1">
      <c r="A83" s="91" t="s">
        <v>478</v>
      </c>
      <c r="B83" s="91" t="s">
        <v>479</v>
      </c>
      <c r="C83" s="91" t="s">
        <v>53</v>
      </c>
      <c r="D83" s="82">
        <v>40947</v>
      </c>
      <c r="E83" s="81">
        <v>403</v>
      </c>
      <c r="F83" s="175">
        <v>38.35</v>
      </c>
      <c r="G83" s="226">
        <f t="shared" ref="G83:G131" si="31">SUM(E83*F83)</f>
        <v>15455.050000000001</v>
      </c>
      <c r="H83" s="357"/>
      <c r="I83" s="82">
        <v>40973</v>
      </c>
      <c r="J83" s="175">
        <v>38.549999999999997</v>
      </c>
      <c r="K83" s="228">
        <f t="shared" ref="K83:K131" si="32">SUM(E83*J83)</f>
        <v>15535.65</v>
      </c>
      <c r="L83" s="232">
        <f t="shared" si="29"/>
        <v>80.599999999998545</v>
      </c>
      <c r="M83" s="198">
        <v>0.92820000000000003</v>
      </c>
      <c r="N83" s="127">
        <f t="shared" si="30"/>
        <v>74.812919999998655</v>
      </c>
      <c r="O83" s="136"/>
      <c r="P83" s="244"/>
    </row>
    <row r="84" spans="1:16" s="137" customFormat="1" ht="15" customHeight="1">
      <c r="A84" s="91" t="s">
        <v>480</v>
      </c>
      <c r="B84" s="91" t="s">
        <v>481</v>
      </c>
      <c r="C84" s="91" t="s">
        <v>53</v>
      </c>
      <c r="D84" s="82">
        <v>40948</v>
      </c>
      <c r="E84" s="81">
        <v>141</v>
      </c>
      <c r="F84" s="175">
        <v>87.76</v>
      </c>
      <c r="G84" s="226">
        <f t="shared" si="31"/>
        <v>12374.16</v>
      </c>
      <c r="H84" s="357"/>
      <c r="I84" s="82">
        <v>40973</v>
      </c>
      <c r="J84" s="175">
        <v>82.06</v>
      </c>
      <c r="K84" s="228">
        <f t="shared" si="32"/>
        <v>11570.460000000001</v>
      </c>
      <c r="L84" s="232">
        <f t="shared" si="29"/>
        <v>-803.69999999999891</v>
      </c>
      <c r="M84" s="198">
        <v>0.92510000000000003</v>
      </c>
      <c r="N84" s="127">
        <f t="shared" si="30"/>
        <v>-743.50286999999901</v>
      </c>
      <c r="O84" s="136"/>
      <c r="P84" s="244"/>
    </row>
    <row r="85" spans="1:16" s="137" customFormat="1" ht="15" customHeight="1">
      <c r="A85" s="412" t="s">
        <v>3</v>
      </c>
      <c r="B85" s="91" t="s">
        <v>482</v>
      </c>
      <c r="C85" s="91" t="s">
        <v>53</v>
      </c>
      <c r="D85" s="82">
        <v>40948</v>
      </c>
      <c r="E85" s="81">
        <v>203</v>
      </c>
      <c r="F85" s="175">
        <v>82.74</v>
      </c>
      <c r="G85" s="226">
        <f t="shared" si="31"/>
        <v>16796.219999999998</v>
      </c>
      <c r="H85" s="357"/>
      <c r="I85" s="82">
        <v>40974</v>
      </c>
      <c r="J85" s="175">
        <v>81.150000000000006</v>
      </c>
      <c r="K85" s="228">
        <f t="shared" si="32"/>
        <v>16473.45</v>
      </c>
      <c r="L85" s="232">
        <f t="shared" si="29"/>
        <v>-322.7699999999968</v>
      </c>
      <c r="M85" s="198">
        <v>0.92510000000000003</v>
      </c>
      <c r="N85" s="127">
        <f t="shared" si="30"/>
        <v>-298.59452699999707</v>
      </c>
      <c r="O85" s="136"/>
      <c r="P85" s="244"/>
    </row>
    <row r="86" spans="1:16" s="137" customFormat="1" ht="15" customHeight="1">
      <c r="A86" s="248" t="s">
        <v>483</v>
      </c>
      <c r="B86" s="248" t="s">
        <v>484</v>
      </c>
      <c r="C86" s="248" t="s">
        <v>53</v>
      </c>
      <c r="D86" s="249">
        <v>40786</v>
      </c>
      <c r="E86" s="247">
        <v>609</v>
      </c>
      <c r="F86" s="250">
        <v>30.22</v>
      </c>
      <c r="G86" s="226">
        <f t="shared" si="31"/>
        <v>18403.98</v>
      </c>
      <c r="H86" s="357"/>
      <c r="I86" s="249">
        <v>40974</v>
      </c>
      <c r="J86" s="250">
        <v>31.29</v>
      </c>
      <c r="K86" s="228">
        <f t="shared" si="32"/>
        <v>19055.61</v>
      </c>
      <c r="L86" s="232">
        <f t="shared" si="29"/>
        <v>651.63000000000102</v>
      </c>
      <c r="M86" s="251">
        <v>0.94540000000000002</v>
      </c>
      <c r="N86" s="127">
        <f t="shared" si="30"/>
        <v>616.05100200000095</v>
      </c>
      <c r="O86" s="136"/>
      <c r="P86" s="244" t="s">
        <v>3</v>
      </c>
    </row>
    <row r="87" spans="1:16" s="137" customFormat="1" ht="15" customHeight="1">
      <c r="A87" s="248" t="s">
        <v>485</v>
      </c>
      <c r="B87" s="248" t="s">
        <v>486</v>
      </c>
      <c r="C87" s="248" t="s">
        <v>53</v>
      </c>
      <c r="D87" s="249">
        <v>40913</v>
      </c>
      <c r="E87" s="247">
        <v>505</v>
      </c>
      <c r="F87" s="250">
        <v>38.64</v>
      </c>
      <c r="G87" s="226">
        <f t="shared" si="31"/>
        <v>19513.2</v>
      </c>
      <c r="H87" s="357"/>
      <c r="I87" s="249">
        <v>40974</v>
      </c>
      <c r="J87" s="250">
        <v>37.43</v>
      </c>
      <c r="K87" s="228">
        <f t="shared" si="32"/>
        <v>18902.150000000001</v>
      </c>
      <c r="L87" s="232">
        <f t="shared" si="29"/>
        <v>-611.04999999999927</v>
      </c>
      <c r="M87" s="251">
        <v>0.96619999999999995</v>
      </c>
      <c r="N87" s="127">
        <f>SUM(K87-G87)*M87</f>
        <v>-590.39650999999924</v>
      </c>
      <c r="O87" s="136"/>
      <c r="P87" s="244" t="s">
        <v>3</v>
      </c>
    </row>
    <row r="88" spans="1:16" s="137" customFormat="1" ht="15" customHeight="1">
      <c r="A88" s="91" t="s">
        <v>487</v>
      </c>
      <c r="B88" s="91" t="s">
        <v>488</v>
      </c>
      <c r="C88" s="91" t="s">
        <v>53</v>
      </c>
      <c r="D88" s="82">
        <v>40953</v>
      </c>
      <c r="E88" s="81">
        <v>485</v>
      </c>
      <c r="F88" s="175">
        <v>29.5</v>
      </c>
      <c r="G88" s="226">
        <f t="shared" si="31"/>
        <v>14307.5</v>
      </c>
      <c r="H88" s="357"/>
      <c r="I88" s="82">
        <v>40974</v>
      </c>
      <c r="J88" s="175">
        <v>28.52</v>
      </c>
      <c r="K88" s="228">
        <f t="shared" si="32"/>
        <v>13832.199999999999</v>
      </c>
      <c r="L88" s="232">
        <f t="shared" si="29"/>
        <v>-475.30000000000109</v>
      </c>
      <c r="M88" s="198">
        <v>0.93140000000000001</v>
      </c>
      <c r="N88" s="127">
        <f t="shared" si="30"/>
        <v>-442.694420000001</v>
      </c>
      <c r="O88" s="136"/>
      <c r="P88" s="244"/>
    </row>
    <row r="89" spans="1:16" s="137" customFormat="1" ht="15" customHeight="1">
      <c r="A89" s="91" t="s">
        <v>489</v>
      </c>
      <c r="B89" s="91" t="s">
        <v>490</v>
      </c>
      <c r="C89" s="91" t="s">
        <v>53</v>
      </c>
      <c r="D89" s="82">
        <v>40962</v>
      </c>
      <c r="E89" s="81">
        <v>1510</v>
      </c>
      <c r="F89" s="175">
        <v>13.82</v>
      </c>
      <c r="G89" s="226">
        <f t="shared" si="31"/>
        <v>20868.2</v>
      </c>
      <c r="H89" s="357"/>
      <c r="I89" s="82">
        <v>40974</v>
      </c>
      <c r="J89" s="175">
        <v>13.17</v>
      </c>
      <c r="K89" s="228">
        <f t="shared" si="32"/>
        <v>19886.7</v>
      </c>
      <c r="L89" s="232">
        <f t="shared" si="29"/>
        <v>-981.5</v>
      </c>
      <c r="M89" s="198">
        <v>0.93920000000000003</v>
      </c>
      <c r="N89" s="127">
        <f t="shared" si="30"/>
        <v>-921.82479999999998</v>
      </c>
      <c r="O89" s="136"/>
      <c r="P89" s="244"/>
    </row>
    <row r="90" spans="1:16" s="137" customFormat="1" ht="15" customHeight="1">
      <c r="A90" s="91" t="s">
        <v>491</v>
      </c>
      <c r="B90" s="91" t="s">
        <v>492</v>
      </c>
      <c r="C90" s="91" t="s">
        <v>53</v>
      </c>
      <c r="D90" s="82">
        <v>40953</v>
      </c>
      <c r="E90" s="81">
        <v>421</v>
      </c>
      <c r="F90" s="175">
        <v>54.32</v>
      </c>
      <c r="G90" s="226">
        <f t="shared" si="31"/>
        <v>22868.720000000001</v>
      </c>
      <c r="H90" s="357"/>
      <c r="I90" s="82">
        <v>40989</v>
      </c>
      <c r="J90" s="175">
        <v>53.96</v>
      </c>
      <c r="K90" s="228">
        <f t="shared" si="32"/>
        <v>22717.16</v>
      </c>
      <c r="L90" s="232">
        <f t="shared" si="29"/>
        <v>-151.56000000000131</v>
      </c>
      <c r="M90" s="198">
        <v>0.93140000000000001</v>
      </c>
      <c r="N90" s="127">
        <f t="shared" si="30"/>
        <v>-141.16298400000122</v>
      </c>
      <c r="O90" s="136"/>
      <c r="P90" s="244"/>
    </row>
    <row r="91" spans="1:16" s="137" customFormat="1" ht="15" customHeight="1">
      <c r="A91" s="412" t="s">
        <v>3</v>
      </c>
      <c r="B91" s="91" t="s">
        <v>493</v>
      </c>
      <c r="C91" s="91" t="s">
        <v>53</v>
      </c>
      <c r="D91" s="82">
        <v>40980</v>
      </c>
      <c r="E91" s="138">
        <v>819</v>
      </c>
      <c r="F91" s="175">
        <v>59.32</v>
      </c>
      <c r="G91" s="226">
        <f t="shared" si="31"/>
        <v>48583.08</v>
      </c>
      <c r="H91" s="357"/>
      <c r="I91" s="82">
        <v>40988</v>
      </c>
      <c r="J91" s="175">
        <v>58.1</v>
      </c>
      <c r="K91" s="228">
        <f t="shared" si="32"/>
        <v>47583.9</v>
      </c>
      <c r="L91" s="232">
        <f t="shared" si="29"/>
        <v>-999.18000000000029</v>
      </c>
      <c r="M91" s="198">
        <v>0.94520000000000004</v>
      </c>
      <c r="N91" s="127">
        <f t="shared" si="30"/>
        <v>-944.42493600000034</v>
      </c>
      <c r="O91" s="136"/>
      <c r="P91" s="244"/>
    </row>
    <row r="92" spans="1:16" s="137" customFormat="1" ht="15" customHeight="1">
      <c r="A92" s="91" t="s">
        <v>494</v>
      </c>
      <c r="B92" s="91" t="s">
        <v>495</v>
      </c>
      <c r="C92" s="91" t="s">
        <v>53</v>
      </c>
      <c r="D92" s="82">
        <v>40987</v>
      </c>
      <c r="E92" s="81">
        <v>685</v>
      </c>
      <c r="F92" s="175">
        <v>94.58</v>
      </c>
      <c r="G92" s="226">
        <f t="shared" si="31"/>
        <v>64787.299999999996</v>
      </c>
      <c r="H92" s="357"/>
      <c r="I92" s="82">
        <v>40990</v>
      </c>
      <c r="J92" s="175">
        <v>93.12</v>
      </c>
      <c r="K92" s="228">
        <f t="shared" si="32"/>
        <v>63787.200000000004</v>
      </c>
      <c r="L92" s="232">
        <f t="shared" si="29"/>
        <v>-1000.0999999999913</v>
      </c>
      <c r="M92" s="198">
        <v>0.94399999999999995</v>
      </c>
      <c r="N92" s="127">
        <f t="shared" si="30"/>
        <v>-944.09439999999165</v>
      </c>
      <c r="O92" s="136"/>
      <c r="P92" s="244"/>
    </row>
    <row r="93" spans="1:16" s="137" customFormat="1" ht="15" customHeight="1">
      <c r="A93" s="91" t="s">
        <v>496</v>
      </c>
      <c r="B93" s="91" t="s">
        <v>497</v>
      </c>
      <c r="C93" s="91" t="s">
        <v>53</v>
      </c>
      <c r="D93" s="82">
        <v>40980</v>
      </c>
      <c r="E93" s="81">
        <v>555</v>
      </c>
      <c r="F93" s="175">
        <v>110.9</v>
      </c>
      <c r="G93" s="226">
        <f t="shared" si="31"/>
        <v>61549.5</v>
      </c>
      <c r="H93" s="357"/>
      <c r="I93" s="82">
        <v>40988</v>
      </c>
      <c r="J93" s="175">
        <v>109.1</v>
      </c>
      <c r="K93" s="228">
        <f t="shared" si="32"/>
        <v>60550.5</v>
      </c>
      <c r="L93" s="232">
        <f t="shared" si="29"/>
        <v>-999</v>
      </c>
      <c r="M93" s="198">
        <v>0.94520000000000004</v>
      </c>
      <c r="N93" s="127">
        <f t="shared" si="30"/>
        <v>-944.25480000000005</v>
      </c>
      <c r="O93" s="136"/>
      <c r="P93" s="244"/>
    </row>
    <row r="94" spans="1:16" s="137" customFormat="1" ht="15" customHeight="1">
      <c r="A94" s="91" t="s">
        <v>498</v>
      </c>
      <c r="B94" s="91" t="s">
        <v>499</v>
      </c>
      <c r="C94" s="91" t="s">
        <v>53</v>
      </c>
      <c r="D94" s="82">
        <v>40940</v>
      </c>
      <c r="E94" s="81">
        <v>1220</v>
      </c>
      <c r="F94" s="175">
        <v>45.78</v>
      </c>
      <c r="G94" s="226">
        <f t="shared" si="31"/>
        <v>55851.6</v>
      </c>
      <c r="H94" s="357"/>
      <c r="I94" s="82">
        <v>40991</v>
      </c>
      <c r="J94" s="175">
        <v>49.55</v>
      </c>
      <c r="K94" s="228">
        <f t="shared" si="32"/>
        <v>60451</v>
      </c>
      <c r="L94" s="232">
        <f t="shared" si="29"/>
        <v>4599.4000000000015</v>
      </c>
      <c r="M94" s="198">
        <v>0.94069999999999998</v>
      </c>
      <c r="N94" s="127">
        <f t="shared" si="30"/>
        <v>4326.6555800000015</v>
      </c>
      <c r="O94" s="136"/>
      <c r="P94" s="244"/>
    </row>
    <row r="95" spans="1:16" s="137" customFormat="1" ht="15" customHeight="1">
      <c r="A95" s="91" t="s">
        <v>500</v>
      </c>
      <c r="B95" s="91" t="s">
        <v>501</v>
      </c>
      <c r="C95" s="91" t="s">
        <v>53</v>
      </c>
      <c r="D95" s="82">
        <v>40994</v>
      </c>
      <c r="E95" s="81">
        <v>455</v>
      </c>
      <c r="F95" s="175">
        <v>151.1</v>
      </c>
      <c r="G95" s="226">
        <f t="shared" si="31"/>
        <v>68750.5</v>
      </c>
      <c r="H95" s="357"/>
      <c r="I95" s="82">
        <v>40996</v>
      </c>
      <c r="J95" s="175">
        <v>148.9</v>
      </c>
      <c r="K95" s="228">
        <f t="shared" si="32"/>
        <v>67749.5</v>
      </c>
      <c r="L95" s="232">
        <f t="shared" si="29"/>
        <v>-1001</v>
      </c>
      <c r="M95" s="198">
        <v>0.95489999999999997</v>
      </c>
      <c r="N95" s="127">
        <f t="shared" si="30"/>
        <v>-955.85489999999993</v>
      </c>
      <c r="O95" s="136"/>
      <c r="P95" s="244"/>
    </row>
    <row r="96" spans="1:16" s="137" customFormat="1" ht="15" customHeight="1">
      <c r="A96" s="85" t="s">
        <v>502</v>
      </c>
      <c r="B96" s="91" t="s">
        <v>503</v>
      </c>
      <c r="C96" s="91" t="s">
        <v>53</v>
      </c>
      <c r="D96" s="82">
        <v>41001</v>
      </c>
      <c r="E96" s="81">
        <v>813</v>
      </c>
      <c r="F96" s="175">
        <v>74.27</v>
      </c>
      <c r="G96" s="226">
        <f t="shared" si="31"/>
        <v>60381.509999999995</v>
      </c>
      <c r="H96" s="357"/>
      <c r="I96" s="82">
        <v>41002</v>
      </c>
      <c r="J96" s="175">
        <v>73.069999999999993</v>
      </c>
      <c r="K96" s="228">
        <f t="shared" si="32"/>
        <v>59405.909999999996</v>
      </c>
      <c r="L96" s="232">
        <f t="shared" si="29"/>
        <v>-975.59999999999854</v>
      </c>
      <c r="M96" s="198">
        <v>0.96379999999999999</v>
      </c>
      <c r="N96" s="127">
        <f t="shared" si="30"/>
        <v>-940.28327999999863</v>
      </c>
      <c r="O96" s="136"/>
      <c r="P96" s="244"/>
    </row>
    <row r="97" spans="1:16" s="137" customFormat="1" ht="15" customHeight="1">
      <c r="A97" s="85" t="s">
        <v>504</v>
      </c>
      <c r="B97" s="91" t="s">
        <v>505</v>
      </c>
      <c r="C97" s="91" t="s">
        <v>53</v>
      </c>
      <c r="D97" s="82">
        <v>40981</v>
      </c>
      <c r="E97" s="81">
        <v>595</v>
      </c>
      <c r="F97" s="175">
        <v>20.440000000000001</v>
      </c>
      <c r="G97" s="226">
        <f t="shared" si="31"/>
        <v>12161.800000000001</v>
      </c>
      <c r="H97" s="357"/>
      <c r="I97" s="82">
        <v>41004</v>
      </c>
      <c r="J97" s="175">
        <v>18.760000000000002</v>
      </c>
      <c r="K97" s="228">
        <f t="shared" si="32"/>
        <v>11162.2</v>
      </c>
      <c r="L97" s="232">
        <f t="shared" si="29"/>
        <v>-999.60000000000036</v>
      </c>
      <c r="M97" s="198">
        <v>0.95030000000000003</v>
      </c>
      <c r="N97" s="127">
        <f t="shared" si="30"/>
        <v>-949.91988000000038</v>
      </c>
      <c r="O97" s="136"/>
      <c r="P97" s="244"/>
    </row>
    <row r="98" spans="1:16" s="137" customFormat="1" ht="15" customHeight="1">
      <c r="A98" s="91" t="s">
        <v>506</v>
      </c>
      <c r="B98" s="91" t="s">
        <v>507</v>
      </c>
      <c r="C98" s="91" t="s">
        <v>53</v>
      </c>
      <c r="D98" s="82">
        <v>41008</v>
      </c>
      <c r="E98" s="81">
        <v>847</v>
      </c>
      <c r="F98" s="175">
        <v>25.98</v>
      </c>
      <c r="G98" s="226">
        <f t="shared" si="31"/>
        <v>22005.06</v>
      </c>
      <c r="H98" s="357"/>
      <c r="I98" s="82">
        <v>41009</v>
      </c>
      <c r="J98" s="175">
        <v>25.89</v>
      </c>
      <c r="K98" s="228">
        <f t="shared" si="32"/>
        <v>21928.83</v>
      </c>
      <c r="L98" s="232">
        <f t="shared" si="29"/>
        <v>-76.229999999999563</v>
      </c>
      <c r="M98" s="198">
        <v>0.97</v>
      </c>
      <c r="N98" s="127">
        <f t="shared" si="30"/>
        <v>-73.943099999999575</v>
      </c>
      <c r="O98" s="136"/>
      <c r="P98" s="244"/>
    </row>
    <row r="99" spans="1:16" s="137" customFormat="1" ht="15" customHeight="1">
      <c r="A99" s="85" t="s">
        <v>508</v>
      </c>
      <c r="B99" s="91" t="s">
        <v>509</v>
      </c>
      <c r="C99" s="91" t="s">
        <v>53</v>
      </c>
      <c r="D99" s="82">
        <v>40980</v>
      </c>
      <c r="E99" s="81">
        <v>758</v>
      </c>
      <c r="F99" s="175">
        <v>51.27</v>
      </c>
      <c r="G99" s="226">
        <f t="shared" si="31"/>
        <v>38862.660000000003</v>
      </c>
      <c r="H99" s="357"/>
      <c r="I99" s="82">
        <v>41009</v>
      </c>
      <c r="J99" s="175">
        <v>51.36</v>
      </c>
      <c r="K99" s="228">
        <f t="shared" si="32"/>
        <v>38930.879999999997</v>
      </c>
      <c r="L99" s="232">
        <f t="shared" si="29"/>
        <v>68.219999999993888</v>
      </c>
      <c r="M99" s="198">
        <v>0.94520000000000004</v>
      </c>
      <c r="N99" s="127">
        <f t="shared" si="30"/>
        <v>64.48154399999423</v>
      </c>
      <c r="O99" s="136"/>
      <c r="P99" s="244"/>
    </row>
    <row r="100" spans="1:16" s="137" customFormat="1" ht="15" customHeight="1">
      <c r="A100" s="85" t="s">
        <v>510</v>
      </c>
      <c r="B100" s="91" t="s">
        <v>511</v>
      </c>
      <c r="C100" s="91" t="s">
        <v>53</v>
      </c>
      <c r="D100" s="82">
        <v>40980</v>
      </c>
      <c r="E100" s="81">
        <v>588</v>
      </c>
      <c r="F100" s="175">
        <v>112.1</v>
      </c>
      <c r="G100" s="226">
        <f t="shared" si="31"/>
        <v>65914.8</v>
      </c>
      <c r="H100" s="357"/>
      <c r="I100" s="82">
        <v>41009</v>
      </c>
      <c r="J100" s="175">
        <v>111.1</v>
      </c>
      <c r="K100" s="228">
        <f t="shared" si="32"/>
        <v>65326.799999999996</v>
      </c>
      <c r="L100" s="232">
        <f t="shared" si="29"/>
        <v>-588.00000000000728</v>
      </c>
      <c r="M100" s="198">
        <v>0.94520000000000004</v>
      </c>
      <c r="N100" s="127">
        <f t="shared" si="30"/>
        <v>-555.77760000000694</v>
      </c>
      <c r="O100" s="136"/>
      <c r="P100" s="244"/>
    </row>
    <row r="101" spans="1:16" s="137" customFormat="1" ht="15" customHeight="1">
      <c r="A101" s="85" t="s">
        <v>512</v>
      </c>
      <c r="B101" s="91" t="s">
        <v>513</v>
      </c>
      <c r="C101" s="91" t="s">
        <v>53</v>
      </c>
      <c r="D101" s="82">
        <v>40980</v>
      </c>
      <c r="E101" s="81">
        <v>1220</v>
      </c>
      <c r="F101" s="175">
        <v>36.880000000000003</v>
      </c>
      <c r="G101" s="226">
        <f t="shared" si="31"/>
        <v>44993.600000000006</v>
      </c>
      <c r="H101" s="357"/>
      <c r="I101" s="82">
        <v>41009</v>
      </c>
      <c r="J101" s="175">
        <v>36.06</v>
      </c>
      <c r="K101" s="228">
        <f t="shared" si="32"/>
        <v>43993.200000000004</v>
      </c>
      <c r="L101" s="232">
        <f t="shared" si="29"/>
        <v>-1000.4000000000015</v>
      </c>
      <c r="M101" s="198">
        <v>0.94520000000000004</v>
      </c>
      <c r="N101" s="127">
        <f t="shared" si="30"/>
        <v>-945.57808000000136</v>
      </c>
      <c r="O101" s="136"/>
      <c r="P101" s="244"/>
    </row>
    <row r="102" spans="1:16" s="137" customFormat="1" ht="15" customHeight="1">
      <c r="A102" s="85" t="s">
        <v>514</v>
      </c>
      <c r="B102" s="91" t="s">
        <v>515</v>
      </c>
      <c r="C102" s="91" t="s">
        <v>53</v>
      </c>
      <c r="D102" s="82">
        <v>40980</v>
      </c>
      <c r="E102" s="81">
        <v>424</v>
      </c>
      <c r="F102" s="175">
        <v>54.51</v>
      </c>
      <c r="G102" s="226">
        <f t="shared" si="31"/>
        <v>23112.239999999998</v>
      </c>
      <c r="H102" s="357"/>
      <c r="I102" s="82">
        <v>41009</v>
      </c>
      <c r="J102" s="175">
        <v>53.48</v>
      </c>
      <c r="K102" s="228">
        <f t="shared" si="32"/>
        <v>22675.52</v>
      </c>
      <c r="L102" s="232">
        <f t="shared" si="29"/>
        <v>-436.71999999999753</v>
      </c>
      <c r="M102" s="198">
        <v>0.94520000000000004</v>
      </c>
      <c r="N102" s="127">
        <f t="shared" si="30"/>
        <v>-412.7877439999977</v>
      </c>
      <c r="O102" s="136"/>
      <c r="P102" s="244"/>
    </row>
    <row r="103" spans="1:16" s="137" customFormat="1" ht="15" customHeight="1">
      <c r="A103" s="85" t="s">
        <v>516</v>
      </c>
      <c r="B103" s="91" t="s">
        <v>517</v>
      </c>
      <c r="C103" s="91" t="s">
        <v>53</v>
      </c>
      <c r="D103" s="82">
        <v>40980</v>
      </c>
      <c r="E103" s="81">
        <v>120</v>
      </c>
      <c r="F103" s="175">
        <v>139.5</v>
      </c>
      <c r="G103" s="226">
        <f t="shared" si="31"/>
        <v>16740</v>
      </c>
      <c r="H103" s="357"/>
      <c r="I103" s="82">
        <v>41009</v>
      </c>
      <c r="J103" s="175">
        <v>134.30000000000001</v>
      </c>
      <c r="K103" s="228">
        <f t="shared" si="32"/>
        <v>16116.000000000002</v>
      </c>
      <c r="L103" s="232">
        <f t="shared" si="29"/>
        <v>-623.99999999999818</v>
      </c>
      <c r="M103" s="198">
        <v>0.94520000000000004</v>
      </c>
      <c r="N103" s="127">
        <f t="shared" si="30"/>
        <v>-589.80479999999829</v>
      </c>
      <c r="O103" s="136"/>
      <c r="P103" s="244"/>
    </row>
    <row r="104" spans="1:16" s="137" customFormat="1" ht="15" customHeight="1">
      <c r="A104" s="85" t="s">
        <v>518</v>
      </c>
      <c r="B104" s="91" t="s">
        <v>519</v>
      </c>
      <c r="C104" s="91" t="s">
        <v>53</v>
      </c>
      <c r="D104" s="82">
        <v>40980</v>
      </c>
      <c r="E104" s="81">
        <v>1923</v>
      </c>
      <c r="F104" s="175">
        <v>47.14</v>
      </c>
      <c r="G104" s="226">
        <f t="shared" si="31"/>
        <v>90650.22</v>
      </c>
      <c r="H104" s="357"/>
      <c r="I104" s="82">
        <v>41009</v>
      </c>
      <c r="J104" s="175">
        <v>46.95</v>
      </c>
      <c r="K104" s="228">
        <f t="shared" si="32"/>
        <v>90284.85</v>
      </c>
      <c r="L104" s="232">
        <f t="shared" si="29"/>
        <v>-365.36999999999534</v>
      </c>
      <c r="M104" s="198">
        <v>0.94520000000000004</v>
      </c>
      <c r="N104" s="127">
        <f t="shared" si="30"/>
        <v>-345.34772399999559</v>
      </c>
      <c r="O104" s="136"/>
      <c r="P104" s="244"/>
    </row>
    <row r="105" spans="1:16" s="137" customFormat="1" ht="15" customHeight="1">
      <c r="A105" s="85" t="s">
        <v>520</v>
      </c>
      <c r="B105" s="91" t="s">
        <v>521</v>
      </c>
      <c r="C105" s="91" t="s">
        <v>53</v>
      </c>
      <c r="D105" s="82">
        <v>40980</v>
      </c>
      <c r="E105" s="81">
        <v>746</v>
      </c>
      <c r="F105" s="175">
        <v>42.66</v>
      </c>
      <c r="G105" s="226">
        <f t="shared" si="31"/>
        <v>31824.359999999997</v>
      </c>
      <c r="H105" s="357"/>
      <c r="I105" s="82">
        <v>41009</v>
      </c>
      <c r="J105" s="175">
        <v>41.69</v>
      </c>
      <c r="K105" s="228">
        <f t="shared" si="32"/>
        <v>31100.739999999998</v>
      </c>
      <c r="L105" s="232">
        <f t="shared" si="29"/>
        <v>-723.61999999999898</v>
      </c>
      <c r="M105" s="198">
        <v>0.94520000000000004</v>
      </c>
      <c r="N105" s="127">
        <f t="shared" si="30"/>
        <v>-683.96562399999902</v>
      </c>
      <c r="O105" s="136"/>
      <c r="P105" s="244"/>
    </row>
    <row r="106" spans="1:16" s="137" customFormat="1" ht="15" customHeight="1">
      <c r="A106" s="85" t="s">
        <v>522</v>
      </c>
      <c r="B106" s="91" t="s">
        <v>523</v>
      </c>
      <c r="C106" s="91" t="s">
        <v>53</v>
      </c>
      <c r="D106" s="82">
        <v>40918</v>
      </c>
      <c r="E106" s="81">
        <v>369</v>
      </c>
      <c r="F106" s="175">
        <v>28.71</v>
      </c>
      <c r="G106" s="226">
        <f t="shared" si="31"/>
        <v>10593.99</v>
      </c>
      <c r="H106" s="357"/>
      <c r="I106" s="82">
        <v>41009</v>
      </c>
      <c r="J106" s="175">
        <v>30.39</v>
      </c>
      <c r="K106" s="228">
        <f t="shared" si="32"/>
        <v>11213.91</v>
      </c>
      <c r="L106" s="232">
        <f t="shared" si="29"/>
        <v>619.92000000000007</v>
      </c>
      <c r="M106" s="198">
        <v>0.98009999999999997</v>
      </c>
      <c r="N106" s="127">
        <f t="shared" si="30"/>
        <v>607.58359200000007</v>
      </c>
      <c r="O106" s="136"/>
      <c r="P106" s="244"/>
    </row>
    <row r="107" spans="1:16" s="137" customFormat="1" ht="15" customHeight="1">
      <c r="A107" s="85" t="s">
        <v>524</v>
      </c>
      <c r="B107" s="91" t="s">
        <v>525</v>
      </c>
      <c r="C107" s="91" t="s">
        <v>53</v>
      </c>
      <c r="D107" s="82">
        <v>40983</v>
      </c>
      <c r="E107" s="81">
        <v>1042</v>
      </c>
      <c r="F107" s="175">
        <v>30.88</v>
      </c>
      <c r="G107" s="226">
        <f t="shared" si="31"/>
        <v>32176.959999999999</v>
      </c>
      <c r="H107" s="357"/>
      <c r="I107" s="82">
        <v>41009</v>
      </c>
      <c r="J107" s="175">
        <v>29.92</v>
      </c>
      <c r="K107" s="228">
        <f t="shared" si="32"/>
        <v>31176.640000000003</v>
      </c>
      <c r="L107" s="232">
        <f t="shared" si="29"/>
        <v>-1000.3199999999961</v>
      </c>
      <c r="M107" s="198">
        <v>0.9526</v>
      </c>
      <c r="N107" s="127">
        <f t="shared" si="30"/>
        <v>-952.9048319999963</v>
      </c>
      <c r="O107" s="136"/>
      <c r="P107" s="244"/>
    </row>
    <row r="108" spans="1:16" s="137" customFormat="1" ht="15" customHeight="1">
      <c r="A108" s="93" t="s">
        <v>526</v>
      </c>
      <c r="B108" s="93" t="s">
        <v>527</v>
      </c>
      <c r="C108" s="93" t="s">
        <v>78</v>
      </c>
      <c r="D108" s="94">
        <v>41008</v>
      </c>
      <c r="E108" s="92">
        <v>1281</v>
      </c>
      <c r="F108" s="189">
        <v>12.77</v>
      </c>
      <c r="G108" s="227">
        <f>SUM(E108*F108)</f>
        <v>16358.369999999999</v>
      </c>
      <c r="H108" s="136"/>
      <c r="I108" s="94">
        <v>41011</v>
      </c>
      <c r="J108" s="189">
        <v>13.55</v>
      </c>
      <c r="K108" s="217">
        <f>SUM(E108*J108)</f>
        <v>17357.55</v>
      </c>
      <c r="L108" s="233">
        <f>SUM(G108-K108)</f>
        <v>-999.18000000000029</v>
      </c>
      <c r="M108" s="203">
        <v>0.97</v>
      </c>
      <c r="N108" s="127">
        <f>SUM(G108-K108)*M108</f>
        <v>-969.20460000000026</v>
      </c>
      <c r="O108" s="136"/>
      <c r="P108" s="244"/>
    </row>
    <row r="109" spans="1:16" s="137" customFormat="1" ht="15" customHeight="1">
      <c r="A109" s="85" t="s">
        <v>528</v>
      </c>
      <c r="B109" s="91" t="s">
        <v>529</v>
      </c>
      <c r="C109" s="91" t="s">
        <v>53</v>
      </c>
      <c r="D109" s="82">
        <v>40994</v>
      </c>
      <c r="E109" s="81">
        <v>337</v>
      </c>
      <c r="F109" s="175">
        <v>64.97</v>
      </c>
      <c r="G109" s="226">
        <f t="shared" si="31"/>
        <v>21894.89</v>
      </c>
      <c r="H109" s="357"/>
      <c r="I109" s="82">
        <v>41015</v>
      </c>
      <c r="J109" s="175">
        <v>62.35</v>
      </c>
      <c r="K109" s="228">
        <f t="shared" si="32"/>
        <v>21011.95</v>
      </c>
      <c r="L109" s="232">
        <f t="shared" ref="L109:L126" si="33">SUM(K109-G109)</f>
        <v>-882.93999999999869</v>
      </c>
      <c r="M109" s="198">
        <v>0.9546</v>
      </c>
      <c r="N109" s="127">
        <f t="shared" ref="N109:N126" si="34">SUM(K109-G109)*M109</f>
        <v>-842.85452399999872</v>
      </c>
      <c r="O109" s="136"/>
      <c r="P109" s="244"/>
    </row>
    <row r="110" spans="1:16" s="137" customFormat="1" ht="15" customHeight="1">
      <c r="A110" s="85" t="s">
        <v>459</v>
      </c>
      <c r="B110" s="91" t="s">
        <v>460</v>
      </c>
      <c r="C110" s="91" t="s">
        <v>53</v>
      </c>
      <c r="D110" s="82">
        <v>40898</v>
      </c>
      <c r="E110" s="81">
        <v>490</v>
      </c>
      <c r="F110" s="175">
        <v>44.21</v>
      </c>
      <c r="G110" s="226">
        <f t="shared" si="31"/>
        <v>21662.9</v>
      </c>
      <c r="H110" s="357"/>
      <c r="I110" s="82">
        <v>41015</v>
      </c>
      <c r="J110" s="175">
        <v>43.46</v>
      </c>
      <c r="K110" s="228">
        <f t="shared" si="32"/>
        <v>21295.4</v>
      </c>
      <c r="L110" s="232">
        <f t="shared" si="33"/>
        <v>-367.5</v>
      </c>
      <c r="M110" s="198">
        <v>1.0016</v>
      </c>
      <c r="N110" s="127">
        <f t="shared" si="34"/>
        <v>-368.08800000000002</v>
      </c>
      <c r="O110" s="136"/>
      <c r="P110" s="244"/>
    </row>
    <row r="111" spans="1:16" s="137" customFormat="1" ht="15" customHeight="1">
      <c r="A111" s="85" t="s">
        <v>530</v>
      </c>
      <c r="B111" s="91" t="s">
        <v>531</v>
      </c>
      <c r="C111" s="91" t="s">
        <v>53</v>
      </c>
      <c r="D111" s="82">
        <v>40953</v>
      </c>
      <c r="E111" s="81">
        <v>65</v>
      </c>
      <c r="F111" s="175">
        <v>572.12</v>
      </c>
      <c r="G111" s="226">
        <f t="shared" si="31"/>
        <v>37187.800000000003</v>
      </c>
      <c r="H111" s="357"/>
      <c r="I111" s="82">
        <v>41015</v>
      </c>
      <c r="J111" s="175">
        <v>709.6</v>
      </c>
      <c r="K111" s="228">
        <f t="shared" si="32"/>
        <v>46124</v>
      </c>
      <c r="L111" s="232">
        <f t="shared" si="33"/>
        <v>8936.1999999999971</v>
      </c>
      <c r="M111" s="198">
        <v>0.93140000000000001</v>
      </c>
      <c r="N111" s="127">
        <f t="shared" si="34"/>
        <v>8323.1766799999968</v>
      </c>
      <c r="O111" s="136"/>
      <c r="P111" s="244"/>
    </row>
    <row r="112" spans="1:16" s="137" customFormat="1" ht="15" customHeight="1">
      <c r="A112" s="85" t="s">
        <v>532</v>
      </c>
      <c r="B112" s="91" t="s">
        <v>533</v>
      </c>
      <c r="C112" s="91" t="s">
        <v>53</v>
      </c>
      <c r="D112" s="82">
        <v>40948</v>
      </c>
      <c r="E112" s="81">
        <v>473</v>
      </c>
      <c r="F112" s="175">
        <v>61.12</v>
      </c>
      <c r="G112" s="226">
        <f t="shared" si="31"/>
        <v>28909.759999999998</v>
      </c>
      <c r="H112" s="357"/>
      <c r="I112" s="82">
        <v>41015</v>
      </c>
      <c r="J112" s="175">
        <v>65.540000000000006</v>
      </c>
      <c r="K112" s="228">
        <f t="shared" si="32"/>
        <v>31000.420000000002</v>
      </c>
      <c r="L112" s="232">
        <f t="shared" si="33"/>
        <v>2090.6600000000035</v>
      </c>
      <c r="M112" s="198">
        <v>0.92510000000000003</v>
      </c>
      <c r="N112" s="127">
        <f t="shared" si="34"/>
        <v>1934.0695660000033</v>
      </c>
      <c r="O112" s="136"/>
      <c r="P112" s="244"/>
    </row>
    <row r="113" spans="1:16" s="137" customFormat="1" ht="15" customHeight="1">
      <c r="A113" s="85" t="s">
        <v>534</v>
      </c>
      <c r="B113" s="91" t="s">
        <v>535</v>
      </c>
      <c r="C113" s="91" t="s">
        <v>53</v>
      </c>
      <c r="D113" s="82">
        <v>41031</v>
      </c>
      <c r="E113" s="81">
        <v>3846</v>
      </c>
      <c r="F113" s="175">
        <v>22.17</v>
      </c>
      <c r="G113" s="226">
        <f t="shared" si="31"/>
        <v>85265.82</v>
      </c>
      <c r="H113" s="357"/>
      <c r="I113" s="82">
        <v>41033</v>
      </c>
      <c r="J113" s="175">
        <v>21.91</v>
      </c>
      <c r="K113" s="228">
        <f t="shared" si="32"/>
        <v>84265.86</v>
      </c>
      <c r="L113" s="232">
        <f t="shared" si="33"/>
        <v>-999.9600000000064</v>
      </c>
      <c r="M113" s="198">
        <v>0.96540000000000004</v>
      </c>
      <c r="N113" s="127">
        <f t="shared" si="34"/>
        <v>-965.36138400000618</v>
      </c>
      <c r="O113" s="136"/>
      <c r="P113" s="244"/>
    </row>
    <row r="114" spans="1:16" s="137" customFormat="1" ht="15" customHeight="1">
      <c r="A114" s="85" t="s">
        <v>536</v>
      </c>
      <c r="B114" s="91" t="s">
        <v>537</v>
      </c>
      <c r="C114" s="91" t="s">
        <v>53</v>
      </c>
      <c r="D114" s="82">
        <v>41026</v>
      </c>
      <c r="E114" s="81">
        <v>714</v>
      </c>
      <c r="F114" s="175">
        <v>55.7</v>
      </c>
      <c r="G114" s="226">
        <f t="shared" si="31"/>
        <v>39769.800000000003</v>
      </c>
      <c r="H114" s="357"/>
      <c r="I114" s="82">
        <v>41033</v>
      </c>
      <c r="J114" s="175">
        <v>54.32</v>
      </c>
      <c r="K114" s="228">
        <f t="shared" si="32"/>
        <v>38784.480000000003</v>
      </c>
      <c r="L114" s="232">
        <f t="shared" si="33"/>
        <v>-985.31999999999971</v>
      </c>
      <c r="M114" s="198">
        <v>0.96389999999999998</v>
      </c>
      <c r="N114" s="127">
        <f t="shared" si="34"/>
        <v>-949.74994799999968</v>
      </c>
      <c r="O114" s="136"/>
      <c r="P114" s="244"/>
    </row>
    <row r="115" spans="1:16" s="137" customFormat="1" ht="15" customHeight="1">
      <c r="A115" s="85" t="s">
        <v>538</v>
      </c>
      <c r="B115" s="91" t="s">
        <v>539</v>
      </c>
      <c r="C115" s="91" t="s">
        <v>53</v>
      </c>
      <c r="D115" s="82">
        <v>40940</v>
      </c>
      <c r="E115" s="81">
        <v>455</v>
      </c>
      <c r="F115" s="175">
        <v>83.53</v>
      </c>
      <c r="G115" s="226">
        <f t="shared" si="31"/>
        <v>38006.15</v>
      </c>
      <c r="H115" s="357"/>
      <c r="I115" s="82">
        <v>41033</v>
      </c>
      <c r="J115" s="175">
        <v>88.71</v>
      </c>
      <c r="K115" s="228">
        <f t="shared" si="32"/>
        <v>40363.049999999996</v>
      </c>
      <c r="L115" s="232">
        <f t="shared" si="33"/>
        <v>2356.8999999999942</v>
      </c>
      <c r="M115" s="198">
        <v>0.94069999999999998</v>
      </c>
      <c r="N115" s="127">
        <f t="shared" si="34"/>
        <v>2217.1358299999943</v>
      </c>
      <c r="O115" s="136"/>
      <c r="P115" s="244"/>
    </row>
    <row r="116" spans="1:16" s="137" customFormat="1" ht="15" customHeight="1">
      <c r="A116" s="85" t="s">
        <v>540</v>
      </c>
      <c r="B116" s="91" t="s">
        <v>541</v>
      </c>
      <c r="C116" s="91" t="s">
        <v>53</v>
      </c>
      <c r="D116" s="82">
        <v>40917</v>
      </c>
      <c r="E116" s="81">
        <v>450</v>
      </c>
      <c r="F116" s="175">
        <v>37.22</v>
      </c>
      <c r="G116" s="226">
        <f t="shared" si="31"/>
        <v>16749</v>
      </c>
      <c r="H116" s="357"/>
      <c r="I116" s="82">
        <v>41033</v>
      </c>
      <c r="J116" s="175">
        <v>41.23</v>
      </c>
      <c r="K116" s="228">
        <f t="shared" si="32"/>
        <v>18553.5</v>
      </c>
      <c r="L116" s="232">
        <f t="shared" si="33"/>
        <v>1804.5</v>
      </c>
      <c r="M116" s="198">
        <v>0.97750000000000004</v>
      </c>
      <c r="N116" s="127">
        <f t="shared" si="34"/>
        <v>1763.8987500000001</v>
      </c>
      <c r="O116" s="136"/>
      <c r="P116" s="244"/>
    </row>
    <row r="117" spans="1:16" s="137" customFormat="1" ht="15" customHeight="1">
      <c r="A117" s="85" t="s">
        <v>542</v>
      </c>
      <c r="B117" s="91" t="s">
        <v>543</v>
      </c>
      <c r="C117" s="91" t="s">
        <v>53</v>
      </c>
      <c r="D117" s="82">
        <v>41030</v>
      </c>
      <c r="E117" s="81">
        <v>1020</v>
      </c>
      <c r="F117" s="175">
        <v>33.89</v>
      </c>
      <c r="G117" s="226">
        <f t="shared" si="31"/>
        <v>34567.800000000003</v>
      </c>
      <c r="H117" s="357"/>
      <c r="I117" s="82">
        <v>41043</v>
      </c>
      <c r="J117" s="175">
        <v>32.909999999999997</v>
      </c>
      <c r="K117" s="228">
        <f t="shared" si="32"/>
        <v>33568.199999999997</v>
      </c>
      <c r="L117" s="232">
        <f t="shared" si="33"/>
        <v>-999.60000000000582</v>
      </c>
      <c r="M117" s="198">
        <v>0.95809999999999995</v>
      </c>
      <c r="N117" s="127">
        <f t="shared" si="34"/>
        <v>-957.71676000000548</v>
      </c>
      <c r="O117" s="136"/>
      <c r="P117" s="244"/>
    </row>
    <row r="118" spans="1:16" s="137" customFormat="1" ht="15" customHeight="1">
      <c r="A118" s="85" t="s">
        <v>544</v>
      </c>
      <c r="B118" s="91" t="s">
        <v>545</v>
      </c>
      <c r="C118" s="91" t="s">
        <v>53</v>
      </c>
      <c r="D118" s="82">
        <v>40945</v>
      </c>
      <c r="E118" s="81">
        <v>634</v>
      </c>
      <c r="F118" s="175">
        <v>29.97</v>
      </c>
      <c r="G118" s="226">
        <f t="shared" si="31"/>
        <v>19000.98</v>
      </c>
      <c r="H118" s="357"/>
      <c r="I118" s="82">
        <v>41044</v>
      </c>
      <c r="J118" s="175">
        <v>31.58</v>
      </c>
      <c r="K118" s="228">
        <f t="shared" si="32"/>
        <v>20021.719999999998</v>
      </c>
      <c r="L118" s="232">
        <f t="shared" si="33"/>
        <v>1020.739999999998</v>
      </c>
      <c r="M118" s="198">
        <v>0.9284</v>
      </c>
      <c r="N118" s="127">
        <f t="shared" si="34"/>
        <v>947.65501599999811</v>
      </c>
      <c r="O118" s="136"/>
      <c r="P118" s="244"/>
    </row>
    <row r="119" spans="1:16" s="137" customFormat="1" ht="15" customHeight="1">
      <c r="A119" s="91" t="s">
        <v>546</v>
      </c>
      <c r="B119" s="91" t="s">
        <v>547</v>
      </c>
      <c r="C119" s="91" t="s">
        <v>53</v>
      </c>
      <c r="D119" s="82">
        <v>40945</v>
      </c>
      <c r="E119" s="81">
        <v>388</v>
      </c>
      <c r="F119" s="175">
        <v>28.52</v>
      </c>
      <c r="G119" s="226">
        <f t="shared" si="31"/>
        <v>11065.76</v>
      </c>
      <c r="H119" s="357"/>
      <c r="I119" s="82">
        <v>41044</v>
      </c>
      <c r="J119" s="175">
        <v>31.09</v>
      </c>
      <c r="K119" s="228">
        <f t="shared" si="32"/>
        <v>12062.92</v>
      </c>
      <c r="L119" s="232">
        <f t="shared" si="33"/>
        <v>997.15999999999985</v>
      </c>
      <c r="M119" s="198">
        <v>0.9284</v>
      </c>
      <c r="N119" s="127">
        <f t="shared" si="34"/>
        <v>925.76334399999985</v>
      </c>
      <c r="O119" s="136"/>
      <c r="P119" s="244"/>
    </row>
    <row r="120" spans="1:16" s="137" customFormat="1" ht="15" customHeight="1">
      <c r="A120" s="85" t="s">
        <v>548</v>
      </c>
      <c r="B120" s="91" t="s">
        <v>549</v>
      </c>
      <c r="C120" s="91" t="s">
        <v>53</v>
      </c>
      <c r="D120" s="82">
        <v>40981</v>
      </c>
      <c r="E120" s="81">
        <v>980</v>
      </c>
      <c r="F120" s="175">
        <v>54.31</v>
      </c>
      <c r="G120" s="226">
        <f t="shared" si="31"/>
        <v>53223.8</v>
      </c>
      <c r="H120" s="357"/>
      <c r="I120" s="82">
        <v>41045</v>
      </c>
      <c r="J120" s="175">
        <v>57.53</v>
      </c>
      <c r="K120" s="228">
        <f t="shared" si="32"/>
        <v>56379.4</v>
      </c>
      <c r="L120" s="232">
        <f t="shared" si="33"/>
        <v>3155.5999999999985</v>
      </c>
      <c r="M120" s="198">
        <v>0.95030000000000003</v>
      </c>
      <c r="N120" s="127">
        <f t="shared" si="34"/>
        <v>2998.7666799999988</v>
      </c>
      <c r="O120" s="136"/>
      <c r="P120" s="244"/>
    </row>
    <row r="121" spans="1:16" s="137" customFormat="1" ht="15" customHeight="1">
      <c r="A121" s="91" t="s">
        <v>550</v>
      </c>
      <c r="B121" s="91" t="s">
        <v>551</v>
      </c>
      <c r="C121" s="91" t="s">
        <v>53</v>
      </c>
      <c r="D121" s="82">
        <v>41015</v>
      </c>
      <c r="E121" s="81">
        <v>300</v>
      </c>
      <c r="F121" s="175">
        <v>142.4</v>
      </c>
      <c r="G121" s="226">
        <f t="shared" si="31"/>
        <v>42720</v>
      </c>
      <c r="H121" s="357"/>
      <c r="I121" s="82">
        <v>41045</v>
      </c>
      <c r="J121" s="175">
        <v>142.9</v>
      </c>
      <c r="K121" s="228">
        <f t="shared" si="32"/>
        <v>42870</v>
      </c>
      <c r="L121" s="232">
        <f t="shared" si="33"/>
        <v>150</v>
      </c>
      <c r="M121" s="198">
        <v>0.96340000000000003</v>
      </c>
      <c r="N121" s="127">
        <f t="shared" si="34"/>
        <v>144.51</v>
      </c>
      <c r="O121" s="136"/>
      <c r="P121" s="244"/>
    </row>
    <row r="122" spans="1:16" s="137" customFormat="1" ht="15" customHeight="1">
      <c r="A122" s="85" t="s">
        <v>552</v>
      </c>
      <c r="B122" s="91" t="s">
        <v>553</v>
      </c>
      <c r="C122" s="91" t="s">
        <v>53</v>
      </c>
      <c r="D122" s="82">
        <v>40945</v>
      </c>
      <c r="E122" s="81">
        <v>376</v>
      </c>
      <c r="F122" s="175">
        <v>91.38</v>
      </c>
      <c r="G122" s="226">
        <f t="shared" si="31"/>
        <v>34358.879999999997</v>
      </c>
      <c r="H122" s="357"/>
      <c r="I122" s="82">
        <v>41046</v>
      </c>
      <c r="J122" s="175">
        <v>90.62</v>
      </c>
      <c r="K122" s="228">
        <f t="shared" si="32"/>
        <v>34073.120000000003</v>
      </c>
      <c r="L122" s="232">
        <f t="shared" si="33"/>
        <v>-285.75999999999476</v>
      </c>
      <c r="M122" s="198">
        <v>0.9284</v>
      </c>
      <c r="N122" s="127">
        <f t="shared" si="34"/>
        <v>-265.29958399999515</v>
      </c>
      <c r="O122" s="136"/>
      <c r="P122" s="244"/>
    </row>
    <row r="123" spans="1:16" s="137" customFormat="1" ht="15" customHeight="1">
      <c r="A123" s="91" t="s">
        <v>554</v>
      </c>
      <c r="B123" s="91" t="s">
        <v>555</v>
      </c>
      <c r="C123" s="91" t="s">
        <v>53</v>
      </c>
      <c r="D123" s="82">
        <v>41039</v>
      </c>
      <c r="E123" s="81">
        <v>400</v>
      </c>
      <c r="F123" s="175">
        <v>100.9</v>
      </c>
      <c r="G123" s="226">
        <f t="shared" si="31"/>
        <v>40360</v>
      </c>
      <c r="H123" s="357"/>
      <c r="I123" s="82">
        <v>41046</v>
      </c>
      <c r="J123" s="175">
        <v>98.39</v>
      </c>
      <c r="K123" s="228">
        <f t="shared" si="32"/>
        <v>39356</v>
      </c>
      <c r="L123" s="232">
        <f t="shared" si="33"/>
        <v>-1004</v>
      </c>
      <c r="M123" s="198">
        <v>0.9929</v>
      </c>
      <c r="N123" s="127">
        <f t="shared" si="34"/>
        <v>-996.87160000000006</v>
      </c>
      <c r="O123" s="136"/>
      <c r="P123" s="244"/>
    </row>
    <row r="124" spans="1:16" s="137" customFormat="1" ht="15" customHeight="1">
      <c r="A124" s="91" t="s">
        <v>556</v>
      </c>
      <c r="B124" s="91" t="s">
        <v>479</v>
      </c>
      <c r="C124" s="91" t="s">
        <v>53</v>
      </c>
      <c r="D124" s="82">
        <v>41030</v>
      </c>
      <c r="E124" s="81">
        <v>414</v>
      </c>
      <c r="F124" s="175">
        <v>43.19</v>
      </c>
      <c r="G124" s="226">
        <f t="shared" si="31"/>
        <v>17880.66</v>
      </c>
      <c r="H124" s="357"/>
      <c r="I124" s="82">
        <v>41046</v>
      </c>
      <c r="J124" s="175">
        <v>40.97</v>
      </c>
      <c r="K124" s="228">
        <f t="shared" si="32"/>
        <v>16961.579999999998</v>
      </c>
      <c r="L124" s="232">
        <f t="shared" si="33"/>
        <v>-919.08000000000175</v>
      </c>
      <c r="M124" s="198">
        <v>0.95809999999999995</v>
      </c>
      <c r="N124" s="127">
        <f t="shared" si="34"/>
        <v>-880.57054800000162</v>
      </c>
      <c r="O124" s="136"/>
      <c r="P124" s="244"/>
    </row>
    <row r="125" spans="1:16" s="137" customFormat="1" ht="15" customHeight="1">
      <c r="A125" s="91" t="s">
        <v>557</v>
      </c>
      <c r="B125" s="91" t="s">
        <v>558</v>
      </c>
      <c r="C125" s="91" t="s">
        <v>53</v>
      </c>
      <c r="D125" s="82">
        <v>40945</v>
      </c>
      <c r="E125" s="81">
        <v>332</v>
      </c>
      <c r="F125" s="175">
        <v>59.13</v>
      </c>
      <c r="G125" s="226">
        <f t="shared" si="31"/>
        <v>19631.16</v>
      </c>
      <c r="H125" s="357"/>
      <c r="I125" s="82">
        <v>41046</v>
      </c>
      <c r="J125" s="175">
        <v>68.98</v>
      </c>
      <c r="K125" s="228">
        <f t="shared" si="32"/>
        <v>22901.360000000001</v>
      </c>
      <c r="L125" s="232">
        <f t="shared" si="33"/>
        <v>3270.2000000000007</v>
      </c>
      <c r="M125" s="198">
        <v>0.9284</v>
      </c>
      <c r="N125" s="127">
        <f t="shared" si="34"/>
        <v>3036.0536800000009</v>
      </c>
      <c r="O125" s="136"/>
      <c r="P125" s="244"/>
    </row>
    <row r="126" spans="1:16" s="137" customFormat="1" ht="15" customHeight="1">
      <c r="A126" s="91" t="s">
        <v>559</v>
      </c>
      <c r="B126" s="91" t="s">
        <v>560</v>
      </c>
      <c r="C126" s="91" t="s">
        <v>53</v>
      </c>
      <c r="D126" s="82">
        <v>41039</v>
      </c>
      <c r="E126" s="81">
        <v>1428</v>
      </c>
      <c r="F126" s="175">
        <v>34.29</v>
      </c>
      <c r="G126" s="226">
        <f t="shared" si="31"/>
        <v>48966.119999999995</v>
      </c>
      <c r="H126" s="357"/>
      <c r="I126" s="82">
        <v>41047</v>
      </c>
      <c r="J126" s="175">
        <v>33.590000000000003</v>
      </c>
      <c r="K126" s="228">
        <f t="shared" si="32"/>
        <v>47966.520000000004</v>
      </c>
      <c r="L126" s="232">
        <f t="shared" si="33"/>
        <v>-999.59999999999127</v>
      </c>
      <c r="M126" s="198">
        <v>0.9929</v>
      </c>
      <c r="N126" s="127">
        <f t="shared" si="34"/>
        <v>-992.50283999999135</v>
      </c>
      <c r="O126" s="136"/>
      <c r="P126" s="244"/>
    </row>
    <row r="127" spans="1:16" s="137" customFormat="1" ht="15" customHeight="1">
      <c r="A127" s="93" t="s">
        <v>561</v>
      </c>
      <c r="B127" s="93" t="s">
        <v>562</v>
      </c>
      <c r="C127" s="93" t="s">
        <v>78</v>
      </c>
      <c r="D127" s="94">
        <v>41043</v>
      </c>
      <c r="E127" s="92">
        <v>602</v>
      </c>
      <c r="F127" s="189">
        <v>54.91</v>
      </c>
      <c r="G127" s="227">
        <f>SUM(E127*F127)</f>
        <v>33055.82</v>
      </c>
      <c r="H127" s="136"/>
      <c r="I127" s="94">
        <v>41051</v>
      </c>
      <c r="J127" s="189">
        <v>56.83</v>
      </c>
      <c r="K127" s="217">
        <f>SUM(E127*J127)</f>
        <v>34211.659999999996</v>
      </c>
      <c r="L127" s="233">
        <f>SUM(G127-K127)</f>
        <v>-1155.8399999999965</v>
      </c>
      <c r="M127" s="203">
        <v>0.99529999999999996</v>
      </c>
      <c r="N127" s="127">
        <f>SUM(G127-K127)*M127</f>
        <v>-1150.4075519999965</v>
      </c>
      <c r="O127" s="136"/>
      <c r="P127" s="244"/>
    </row>
    <row r="128" spans="1:16" s="137" customFormat="1" ht="15" customHeight="1">
      <c r="A128" s="91" t="s">
        <v>563</v>
      </c>
      <c r="B128" s="91" t="s">
        <v>564</v>
      </c>
      <c r="C128" s="91" t="s">
        <v>53</v>
      </c>
      <c r="D128" s="82">
        <v>41039</v>
      </c>
      <c r="E128" s="81">
        <v>1071</v>
      </c>
      <c r="F128" s="175">
        <v>47.21</v>
      </c>
      <c r="G128" s="226">
        <f t="shared" si="31"/>
        <v>50561.91</v>
      </c>
      <c r="H128" s="357"/>
      <c r="I128" s="82">
        <v>41052</v>
      </c>
      <c r="J128" s="175">
        <v>46.89</v>
      </c>
      <c r="K128" s="228">
        <f t="shared" si="32"/>
        <v>50219.19</v>
      </c>
      <c r="L128" s="232">
        <f>SUM(K128-G128)</f>
        <v>-342.72000000000116</v>
      </c>
      <c r="M128" s="198">
        <v>0.99529999999999996</v>
      </c>
      <c r="N128" s="127">
        <f>SUM(G128-K128)*M128</f>
        <v>341.10921600000114</v>
      </c>
      <c r="O128" s="136"/>
      <c r="P128" s="244"/>
    </row>
    <row r="129" spans="1:16" s="137" customFormat="1" ht="15" customHeight="1">
      <c r="A129" s="93" t="s">
        <v>565</v>
      </c>
      <c r="B129" s="93" t="s">
        <v>566</v>
      </c>
      <c r="C129" s="93" t="s">
        <v>78</v>
      </c>
      <c r="D129" s="94">
        <v>41044</v>
      </c>
      <c r="E129" s="92">
        <v>909</v>
      </c>
      <c r="F129" s="189">
        <v>31.06</v>
      </c>
      <c r="G129" s="227">
        <f>SUM(E129*F129)</f>
        <v>28233.539999999997</v>
      </c>
      <c r="H129" s="136"/>
      <c r="I129" s="94">
        <v>41058</v>
      </c>
      <c r="J129" s="189">
        <v>32.159999999999997</v>
      </c>
      <c r="K129" s="217">
        <f>SUM(E129*J129)</f>
        <v>29233.439999999999</v>
      </c>
      <c r="L129" s="233">
        <f>SUM(G129-K129)</f>
        <v>-999.90000000000146</v>
      </c>
      <c r="M129" s="203">
        <v>0.99529999999999996</v>
      </c>
      <c r="N129" s="127">
        <f>SUM(G129-K129)*M129</f>
        <v>-995.20047000000136</v>
      </c>
      <c r="O129" s="136"/>
      <c r="P129" s="244"/>
    </row>
    <row r="130" spans="1:16" s="137" customFormat="1" ht="15" customHeight="1">
      <c r="A130" s="85" t="s">
        <v>567</v>
      </c>
      <c r="B130" s="91" t="s">
        <v>568</v>
      </c>
      <c r="C130" s="91" t="s">
        <v>53</v>
      </c>
      <c r="D130" s="82">
        <v>40945</v>
      </c>
      <c r="E130" s="81">
        <v>333</v>
      </c>
      <c r="F130" s="175">
        <v>52.76</v>
      </c>
      <c r="G130" s="226">
        <f t="shared" si="31"/>
        <v>17569.079999999998</v>
      </c>
      <c r="H130" s="357"/>
      <c r="I130" s="82">
        <v>41061</v>
      </c>
      <c r="J130" s="175">
        <v>55.26</v>
      </c>
      <c r="K130" s="228">
        <f t="shared" si="32"/>
        <v>18401.579999999998</v>
      </c>
      <c r="L130" s="232">
        <f>SUM(K130-G130)</f>
        <v>832.5</v>
      </c>
      <c r="M130" s="198">
        <v>0.9284</v>
      </c>
      <c r="N130" s="127">
        <f>SUM(K130-G130)*M130</f>
        <v>772.89300000000003</v>
      </c>
      <c r="O130" s="136"/>
      <c r="P130" s="244"/>
    </row>
    <row r="131" spans="1:16" s="137" customFormat="1" ht="15" customHeight="1">
      <c r="A131" s="91" t="s">
        <v>569</v>
      </c>
      <c r="B131" s="91" t="s">
        <v>570</v>
      </c>
      <c r="C131" s="91" t="s">
        <v>53</v>
      </c>
      <c r="D131" s="82">
        <v>41029</v>
      </c>
      <c r="E131" s="81">
        <v>649</v>
      </c>
      <c r="F131" s="175">
        <v>65.319999999999993</v>
      </c>
      <c r="G131" s="226">
        <f t="shared" si="31"/>
        <v>42392.679999999993</v>
      </c>
      <c r="H131" s="357"/>
      <c r="I131" s="82">
        <v>41061</v>
      </c>
      <c r="J131" s="175">
        <v>63.78</v>
      </c>
      <c r="K131" s="228">
        <f t="shared" si="32"/>
        <v>41393.22</v>
      </c>
      <c r="L131" s="232">
        <f>SUM(K131-G131)</f>
        <v>-999.45999999999185</v>
      </c>
      <c r="M131" s="198">
        <v>0.95440000000000003</v>
      </c>
      <c r="N131" s="127">
        <f>SUM(K131-G131)*M131</f>
        <v>-953.8846239999923</v>
      </c>
      <c r="O131" s="136"/>
      <c r="P131" s="244"/>
    </row>
    <row r="132" spans="1:16" s="137" customFormat="1" ht="15" customHeight="1">
      <c r="A132" s="93" t="s">
        <v>571</v>
      </c>
      <c r="B132" s="93" t="s">
        <v>572</v>
      </c>
      <c r="C132" s="93" t="s">
        <v>78</v>
      </c>
      <c r="D132" s="94">
        <v>41058</v>
      </c>
      <c r="E132" s="92">
        <v>632</v>
      </c>
      <c r="F132" s="189">
        <v>36.69</v>
      </c>
      <c r="G132" s="227">
        <f>SUM(E132*F132)</f>
        <v>23188.079999999998</v>
      </c>
      <c r="H132" s="136"/>
      <c r="I132" s="94">
        <v>41067</v>
      </c>
      <c r="J132" s="189">
        <v>38.03</v>
      </c>
      <c r="K132" s="217">
        <f>SUM(E132*J132)</f>
        <v>24034.959999999999</v>
      </c>
      <c r="L132" s="233">
        <f>SUM(G132-K132)</f>
        <v>-846.88000000000102</v>
      </c>
      <c r="M132" s="203">
        <v>1.0150999999999999</v>
      </c>
      <c r="N132" s="127">
        <f>SUM(G132-K132)*M132</f>
        <v>-859.66788800000097</v>
      </c>
      <c r="O132" s="136"/>
      <c r="P132" s="244"/>
    </row>
    <row r="133" spans="1:16" s="137" customFormat="1" ht="15" customHeight="1">
      <c r="A133" s="93" t="s">
        <v>502</v>
      </c>
      <c r="B133" s="93" t="s">
        <v>503</v>
      </c>
      <c r="C133" s="93" t="s">
        <v>78</v>
      </c>
      <c r="D133" s="94">
        <v>41064</v>
      </c>
      <c r="E133" s="92">
        <v>472</v>
      </c>
      <c r="F133" s="189">
        <v>61.71</v>
      </c>
      <c r="G133" s="227">
        <f>SUM(E133*F133)</f>
        <v>29127.119999999999</v>
      </c>
      <c r="H133" s="136"/>
      <c r="I133" s="94">
        <v>41067</v>
      </c>
      <c r="J133" s="189">
        <v>64.13</v>
      </c>
      <c r="K133" s="217">
        <f>SUM(E133*J133)</f>
        <v>30269.359999999997</v>
      </c>
      <c r="L133" s="233">
        <f>SUM(G133-K133)</f>
        <v>-1142.239999999998</v>
      </c>
      <c r="M133" s="203">
        <v>1.0298</v>
      </c>
      <c r="N133" s="127">
        <f>SUM(G133-K133)*M133</f>
        <v>-1176.2787519999979</v>
      </c>
      <c r="O133" s="136"/>
      <c r="P133" s="244"/>
    </row>
    <row r="134" spans="1:16" s="137" customFormat="1" ht="15" customHeight="1">
      <c r="A134" s="93" t="s">
        <v>573</v>
      </c>
      <c r="B134" s="93" t="s">
        <v>574</v>
      </c>
      <c r="C134" s="93" t="s">
        <v>78</v>
      </c>
      <c r="D134" s="94">
        <v>41064</v>
      </c>
      <c r="E134" s="92">
        <v>202</v>
      </c>
      <c r="F134" s="189">
        <v>120.3</v>
      </c>
      <c r="G134" s="227">
        <f>SUM(E134*F134)</f>
        <v>24300.6</v>
      </c>
      <c r="H134" s="136"/>
      <c r="I134" s="94">
        <v>41108</v>
      </c>
      <c r="J134" s="189">
        <v>127.7</v>
      </c>
      <c r="K134" s="217">
        <f>SUM(E134*J134)</f>
        <v>25795.4</v>
      </c>
      <c r="L134" s="233">
        <f>SUM(G134-K134)</f>
        <v>-1494.8000000000029</v>
      </c>
      <c r="M134" s="203">
        <v>1.0298</v>
      </c>
      <c r="N134" s="127">
        <f>SUM(G134-K134)*M134</f>
        <v>-1539.3450400000031</v>
      </c>
      <c r="O134" s="136"/>
      <c r="P134" s="244"/>
    </row>
    <row r="135" spans="1:16" s="137" customFormat="1" ht="15" customHeight="1">
      <c r="A135" s="93" t="s">
        <v>575</v>
      </c>
      <c r="B135" s="93" t="s">
        <v>576</v>
      </c>
      <c r="C135" s="93" t="s">
        <v>78</v>
      </c>
      <c r="D135" s="94">
        <v>41072</v>
      </c>
      <c r="E135" s="92">
        <v>467</v>
      </c>
      <c r="F135" s="189">
        <v>38.33</v>
      </c>
      <c r="G135" s="227">
        <f>SUM(E135*F135)</f>
        <v>17900.11</v>
      </c>
      <c r="H135" s="136"/>
      <c r="I135" s="94">
        <v>41109</v>
      </c>
      <c r="J135" s="189">
        <v>40.47</v>
      </c>
      <c r="K135" s="217">
        <f>SUM(E135*J135)</f>
        <v>18899.489999999998</v>
      </c>
      <c r="L135" s="233">
        <f>SUM(G135-K135)</f>
        <v>-999.37999999999738</v>
      </c>
      <c r="M135" s="203">
        <v>1.0045999999999999</v>
      </c>
      <c r="N135" s="127">
        <f>SUM(G135-K135)*M135</f>
        <v>-1003.9771479999973</v>
      </c>
      <c r="O135" s="136"/>
      <c r="P135" s="244"/>
    </row>
    <row r="136" spans="1:16" s="137" customFormat="1" ht="15" customHeight="1">
      <c r="A136" s="85" t="s">
        <v>506</v>
      </c>
      <c r="B136" s="91" t="s">
        <v>507</v>
      </c>
      <c r="C136" s="91" t="s">
        <v>53</v>
      </c>
      <c r="D136" s="82">
        <v>41065</v>
      </c>
      <c r="E136" s="81">
        <v>999</v>
      </c>
      <c r="F136" s="175">
        <v>28.24</v>
      </c>
      <c r="G136" s="226">
        <f>SUM(E136*F136)</f>
        <v>28211.759999999998</v>
      </c>
      <c r="H136" s="357"/>
      <c r="I136" s="82">
        <v>41085</v>
      </c>
      <c r="J136" s="175">
        <v>27.62</v>
      </c>
      <c r="K136" s="228">
        <f>SUM(E136*J136)</f>
        <v>27592.38</v>
      </c>
      <c r="L136" s="232">
        <f>SUM(K136-G136)</f>
        <v>-619.37999999999738</v>
      </c>
      <c r="M136" s="198">
        <v>1.0323</v>
      </c>
      <c r="N136" s="127">
        <f>SUM(K136-G136)*M136</f>
        <v>-639.3859739999973</v>
      </c>
      <c r="O136" s="136"/>
      <c r="P136" s="244"/>
    </row>
    <row r="137" spans="1:16" s="137" customFormat="1" ht="15" customHeight="1">
      <c r="A137" s="93" t="s">
        <v>577</v>
      </c>
      <c r="B137" s="93" t="s">
        <v>578</v>
      </c>
      <c r="C137" s="93" t="s">
        <v>78</v>
      </c>
      <c r="D137" s="94">
        <v>41043</v>
      </c>
      <c r="E137" s="92">
        <v>658</v>
      </c>
      <c r="F137" s="189">
        <v>29.26</v>
      </c>
      <c r="G137" s="227">
        <f t="shared" ref="G137:G142" si="35">SUM(E137*F137)</f>
        <v>19253.080000000002</v>
      </c>
      <c r="H137" s="136"/>
      <c r="I137" s="94">
        <v>41088</v>
      </c>
      <c r="J137" s="189">
        <v>29.92</v>
      </c>
      <c r="K137" s="217">
        <f t="shared" ref="K137:K142" si="36">SUM(E137*J137)</f>
        <v>19687.36</v>
      </c>
      <c r="L137" s="233">
        <f t="shared" ref="L137:L142" si="37">SUM(G137-K137)</f>
        <v>-434.27999999999884</v>
      </c>
      <c r="M137" s="203">
        <v>1.0038</v>
      </c>
      <c r="N137" s="127">
        <f t="shared" ref="N137:N142" si="38">SUM(G137-K137)*M137</f>
        <v>-435.93026399999883</v>
      </c>
      <c r="O137" s="136"/>
      <c r="P137" s="244"/>
    </row>
    <row r="138" spans="1:16" s="137" customFormat="1" ht="15" customHeight="1">
      <c r="A138" s="93" t="s">
        <v>579</v>
      </c>
      <c r="B138" s="93" t="s">
        <v>580</v>
      </c>
      <c r="C138" s="93" t="s">
        <v>78</v>
      </c>
      <c r="D138" s="94">
        <v>41064</v>
      </c>
      <c r="E138" s="92">
        <v>998</v>
      </c>
      <c r="F138" s="189">
        <v>11.65</v>
      </c>
      <c r="G138" s="227">
        <f t="shared" si="35"/>
        <v>11626.7</v>
      </c>
      <c r="H138" s="136"/>
      <c r="I138" s="94">
        <v>41089</v>
      </c>
      <c r="J138" s="189">
        <v>12.91</v>
      </c>
      <c r="K138" s="217">
        <f t="shared" si="36"/>
        <v>12884.18</v>
      </c>
      <c r="L138" s="233">
        <f t="shared" si="37"/>
        <v>-1257.4799999999996</v>
      </c>
      <c r="M138" s="203">
        <v>1.0298</v>
      </c>
      <c r="N138" s="127">
        <f t="shared" si="38"/>
        <v>-1294.9529039999995</v>
      </c>
      <c r="O138" s="136"/>
      <c r="P138" s="244"/>
    </row>
    <row r="139" spans="1:16" s="137" customFormat="1" ht="15" customHeight="1">
      <c r="A139" s="93" t="s">
        <v>581</v>
      </c>
      <c r="B139" s="93" t="s">
        <v>543</v>
      </c>
      <c r="C139" s="93" t="s">
        <v>78</v>
      </c>
      <c r="D139" s="94">
        <v>41085</v>
      </c>
      <c r="E139" s="92">
        <v>1339</v>
      </c>
      <c r="F139" s="189">
        <v>30.87</v>
      </c>
      <c r="G139" s="227">
        <f t="shared" si="35"/>
        <v>41334.93</v>
      </c>
      <c r="H139" s="136"/>
      <c r="I139" s="94">
        <v>41089</v>
      </c>
      <c r="J139" s="189">
        <v>31.95</v>
      </c>
      <c r="K139" s="217">
        <f t="shared" si="36"/>
        <v>42781.049999999996</v>
      </c>
      <c r="L139" s="233">
        <f t="shared" si="37"/>
        <v>-1446.1199999999953</v>
      </c>
      <c r="M139" s="203">
        <v>0.99860000000000004</v>
      </c>
      <c r="N139" s="127">
        <f t="shared" si="38"/>
        <v>-1444.0954319999955</v>
      </c>
      <c r="O139" s="136"/>
      <c r="P139" s="244"/>
    </row>
    <row r="140" spans="1:16" s="137" customFormat="1" ht="15" customHeight="1">
      <c r="A140" s="93" t="s">
        <v>582</v>
      </c>
      <c r="B140" s="93" t="s">
        <v>583</v>
      </c>
      <c r="C140" s="93" t="s">
        <v>78</v>
      </c>
      <c r="D140" s="94">
        <v>41043</v>
      </c>
      <c r="E140" s="92">
        <v>590</v>
      </c>
      <c r="F140" s="189">
        <v>48.43</v>
      </c>
      <c r="G140" s="227">
        <f t="shared" si="35"/>
        <v>28573.7</v>
      </c>
      <c r="H140" s="136"/>
      <c r="I140" s="94">
        <v>41093</v>
      </c>
      <c r="J140" s="189">
        <v>50.97</v>
      </c>
      <c r="K140" s="217">
        <f t="shared" si="36"/>
        <v>30072.3</v>
      </c>
      <c r="L140" s="233">
        <f t="shared" si="37"/>
        <v>-1498.5999999999985</v>
      </c>
      <c r="M140" s="203">
        <v>0.99529999999999996</v>
      </c>
      <c r="N140" s="127">
        <f t="shared" si="38"/>
        <v>-1491.5565799999986</v>
      </c>
      <c r="O140" s="136"/>
      <c r="P140" s="244"/>
    </row>
    <row r="141" spans="1:16" s="137" customFormat="1" ht="15" customHeight="1">
      <c r="A141" s="93" t="s">
        <v>584</v>
      </c>
      <c r="B141" s="93" t="s">
        <v>585</v>
      </c>
      <c r="C141" s="93" t="s">
        <v>78</v>
      </c>
      <c r="D141" s="94">
        <v>41086</v>
      </c>
      <c r="E141" s="92">
        <v>735</v>
      </c>
      <c r="F141" s="189">
        <v>74.010000000000005</v>
      </c>
      <c r="G141" s="227">
        <f t="shared" si="35"/>
        <v>54397.350000000006</v>
      </c>
      <c r="H141" s="136"/>
      <c r="I141" s="94">
        <v>41093</v>
      </c>
      <c r="J141" s="189">
        <v>76.05</v>
      </c>
      <c r="K141" s="217">
        <f t="shared" si="36"/>
        <v>55896.75</v>
      </c>
      <c r="L141" s="233">
        <f t="shared" si="37"/>
        <v>-1499.3999999999942</v>
      </c>
      <c r="M141" s="203">
        <v>0.99329999999999996</v>
      </c>
      <c r="N141" s="127">
        <f t="shared" si="38"/>
        <v>-1489.3540199999941</v>
      </c>
      <c r="O141" s="136"/>
      <c r="P141" s="244"/>
    </row>
    <row r="142" spans="1:16" s="137" customFormat="1" ht="15" customHeight="1">
      <c r="A142" s="93" t="s">
        <v>372</v>
      </c>
      <c r="B142" s="93" t="s">
        <v>373</v>
      </c>
      <c r="C142" s="93" t="s">
        <v>78</v>
      </c>
      <c r="D142" s="94">
        <v>41044</v>
      </c>
      <c r="E142" s="92">
        <v>568</v>
      </c>
      <c r="F142" s="189">
        <v>23.96</v>
      </c>
      <c r="G142" s="227">
        <f t="shared" si="35"/>
        <v>13609.28</v>
      </c>
      <c r="H142" s="136"/>
      <c r="I142" s="94">
        <v>41094</v>
      </c>
      <c r="J142" s="189">
        <v>21.12</v>
      </c>
      <c r="K142" s="217">
        <f t="shared" si="36"/>
        <v>11996.16</v>
      </c>
      <c r="L142" s="232">
        <f t="shared" si="37"/>
        <v>1613.1200000000008</v>
      </c>
      <c r="M142" s="203">
        <v>0.99529999999999996</v>
      </c>
      <c r="N142" s="127">
        <f t="shared" si="38"/>
        <v>1605.5383360000008</v>
      </c>
      <c r="O142" s="136"/>
      <c r="P142" s="244"/>
    </row>
    <row r="143" spans="1:16" s="137" customFormat="1" ht="15" customHeight="1">
      <c r="A143" s="91" t="s">
        <v>586</v>
      </c>
      <c r="B143" s="91" t="s">
        <v>369</v>
      </c>
      <c r="C143" s="91" t="s">
        <v>53</v>
      </c>
      <c r="D143" s="82">
        <v>41100</v>
      </c>
      <c r="E143" s="81">
        <v>847</v>
      </c>
      <c r="F143" s="175">
        <v>34.74</v>
      </c>
      <c r="G143" s="226">
        <f t="shared" ref="G143:G149" si="39">SUM(E143*F143)</f>
        <v>29424.780000000002</v>
      </c>
      <c r="H143" s="357"/>
      <c r="I143" s="82">
        <v>41103</v>
      </c>
      <c r="J143" s="175">
        <v>33.56</v>
      </c>
      <c r="K143" s="228">
        <f t="shared" ref="K143:K149" si="40">SUM(E143*J143)</f>
        <v>28425.320000000003</v>
      </c>
      <c r="L143" s="232">
        <f>SUM(K143-G143)</f>
        <v>-999.45999999999913</v>
      </c>
      <c r="M143" s="198">
        <v>0.98140000000000005</v>
      </c>
      <c r="N143" s="127">
        <f>SUM(K143-G143)*M143</f>
        <v>-980.87004399999921</v>
      </c>
      <c r="O143" s="136"/>
      <c r="P143" s="244"/>
    </row>
    <row r="144" spans="1:16" s="137" customFormat="1" ht="15" customHeight="1">
      <c r="A144" s="93" t="s">
        <v>587</v>
      </c>
      <c r="B144" s="93" t="s">
        <v>588</v>
      </c>
      <c r="C144" s="93" t="s">
        <v>78</v>
      </c>
      <c r="D144" s="94">
        <v>41072</v>
      </c>
      <c r="E144" s="92">
        <v>372</v>
      </c>
      <c r="F144" s="189">
        <v>51.03</v>
      </c>
      <c r="G144" s="227">
        <f t="shared" si="39"/>
        <v>18983.16</v>
      </c>
      <c r="H144" s="136"/>
      <c r="I144" s="94">
        <v>41108</v>
      </c>
      <c r="J144" s="189">
        <v>55.11</v>
      </c>
      <c r="K144" s="217">
        <f t="shared" si="40"/>
        <v>20500.919999999998</v>
      </c>
      <c r="L144" s="233">
        <f>SUM(G144-K144)</f>
        <v>-1517.7599999999984</v>
      </c>
      <c r="M144" s="203">
        <v>1.0045999999999999</v>
      </c>
      <c r="N144" s="127">
        <f>SUM(G144-K144)*M144</f>
        <v>-1524.7416959999982</v>
      </c>
      <c r="O144" s="136"/>
      <c r="P144" s="244"/>
    </row>
    <row r="145" spans="1:16" s="137" customFormat="1" ht="15" customHeight="1">
      <c r="A145" s="85" t="s">
        <v>589</v>
      </c>
      <c r="B145" s="91" t="s">
        <v>590</v>
      </c>
      <c r="C145" s="91" t="s">
        <v>53</v>
      </c>
      <c r="D145" s="82">
        <v>40945</v>
      </c>
      <c r="E145" s="81">
        <v>1020</v>
      </c>
      <c r="F145" s="175">
        <v>22.07</v>
      </c>
      <c r="G145" s="226">
        <f t="shared" si="39"/>
        <v>22511.4</v>
      </c>
      <c r="H145" s="357"/>
      <c r="I145" s="82">
        <v>41126</v>
      </c>
      <c r="J145" s="175">
        <v>23.82</v>
      </c>
      <c r="K145" s="228">
        <f t="shared" si="40"/>
        <v>24296.400000000001</v>
      </c>
      <c r="L145" s="232">
        <f>SUM(K145-G145)</f>
        <v>1785</v>
      </c>
      <c r="M145" s="198">
        <v>0.9284</v>
      </c>
      <c r="N145" s="127">
        <f>SUM(K145-G145)*M145</f>
        <v>1657.194</v>
      </c>
      <c r="O145" s="136"/>
      <c r="P145" s="244"/>
    </row>
    <row r="146" spans="1:16" s="137" customFormat="1" ht="15" customHeight="1">
      <c r="A146" s="93" t="s">
        <v>591</v>
      </c>
      <c r="B146" s="93" t="s">
        <v>592</v>
      </c>
      <c r="C146" s="93" t="s">
        <v>78</v>
      </c>
      <c r="D146" s="94">
        <v>41072</v>
      </c>
      <c r="E146" s="92">
        <v>724</v>
      </c>
      <c r="F146" s="189">
        <v>24.81</v>
      </c>
      <c r="G146" s="227">
        <f t="shared" si="39"/>
        <v>17962.439999999999</v>
      </c>
      <c r="H146" s="136"/>
      <c r="I146" s="94">
        <v>41128</v>
      </c>
      <c r="J146" s="189">
        <v>25.5</v>
      </c>
      <c r="K146" s="217">
        <f t="shared" si="40"/>
        <v>18462</v>
      </c>
      <c r="L146" s="233">
        <f>SUM(G146-K146)</f>
        <v>-499.56000000000131</v>
      </c>
      <c r="M146" s="203">
        <v>1.0045999999999999</v>
      </c>
      <c r="N146" s="127">
        <f>SUM(G146-K146)*M146</f>
        <v>-501.85797600000126</v>
      </c>
      <c r="O146" s="136"/>
      <c r="P146" s="244"/>
    </row>
    <row r="147" spans="1:16" s="137" customFormat="1" ht="15" customHeight="1">
      <c r="A147" s="91" t="s">
        <v>593</v>
      </c>
      <c r="B147" s="91" t="s">
        <v>594</v>
      </c>
      <c r="C147" s="91" t="s">
        <v>53</v>
      </c>
      <c r="D147" s="82">
        <v>41089</v>
      </c>
      <c r="E147" s="81">
        <v>824</v>
      </c>
      <c r="F147" s="175">
        <v>58.91</v>
      </c>
      <c r="G147" s="226">
        <f t="shared" si="39"/>
        <v>48541.84</v>
      </c>
      <c r="H147" s="357"/>
      <c r="I147" s="82">
        <v>41128</v>
      </c>
      <c r="J147" s="175">
        <v>58.95</v>
      </c>
      <c r="K147" s="228">
        <f t="shared" si="40"/>
        <v>48574.8</v>
      </c>
      <c r="L147" s="232">
        <f>SUM(K147-G147)</f>
        <v>32.960000000006403</v>
      </c>
      <c r="M147" s="198">
        <v>0.99299999999999999</v>
      </c>
      <c r="N147" s="127">
        <f>SUM(K147-G147)*M147</f>
        <v>32.729280000006355</v>
      </c>
      <c r="O147" s="136"/>
      <c r="P147" s="244"/>
    </row>
    <row r="148" spans="1:16" s="137" customFormat="1" ht="15" customHeight="1">
      <c r="A148" s="93" t="s">
        <v>295</v>
      </c>
      <c r="B148" s="93" t="s">
        <v>296</v>
      </c>
      <c r="C148" s="93" t="s">
        <v>78</v>
      </c>
      <c r="D148" s="94">
        <v>41043</v>
      </c>
      <c r="E148" s="92">
        <v>1785</v>
      </c>
      <c r="F148" s="189">
        <v>8.9700000000000006</v>
      </c>
      <c r="G148" s="227">
        <f t="shared" si="39"/>
        <v>16011.45</v>
      </c>
      <c r="H148" s="136"/>
      <c r="I148" s="94">
        <v>41129</v>
      </c>
      <c r="J148" s="189">
        <v>8.7850000000000001</v>
      </c>
      <c r="K148" s="217">
        <f t="shared" si="40"/>
        <v>15681.225</v>
      </c>
      <c r="L148" s="232">
        <f>SUM(G148-K148)</f>
        <v>330.22500000000036</v>
      </c>
      <c r="M148" s="203">
        <v>0.99529999999999996</v>
      </c>
      <c r="N148" s="127">
        <f>SUM(G148-K148)*M148</f>
        <v>328.67294250000037</v>
      </c>
      <c r="O148" s="136"/>
      <c r="P148" s="244"/>
    </row>
    <row r="149" spans="1:16" s="137" customFormat="1" ht="15" customHeight="1">
      <c r="A149" s="93" t="s">
        <v>595</v>
      </c>
      <c r="B149" s="93" t="s">
        <v>596</v>
      </c>
      <c r="C149" s="93" t="s">
        <v>78</v>
      </c>
      <c r="D149" s="94">
        <v>41113</v>
      </c>
      <c r="E149" s="92">
        <v>4545</v>
      </c>
      <c r="F149" s="189">
        <v>5.37</v>
      </c>
      <c r="G149" s="227">
        <f t="shared" si="39"/>
        <v>24406.65</v>
      </c>
      <c r="H149" s="136"/>
      <c r="I149" s="94">
        <v>41130</v>
      </c>
      <c r="J149" s="189">
        <v>5.4859999999999998</v>
      </c>
      <c r="K149" s="217">
        <f t="shared" si="40"/>
        <v>24933.87</v>
      </c>
      <c r="L149" s="233">
        <f>SUM(G149-K149)</f>
        <v>-527.21999999999753</v>
      </c>
      <c r="M149" s="203">
        <v>0.96350000000000002</v>
      </c>
      <c r="N149" s="127">
        <f>SUM(G149-K149)*M149</f>
        <v>-507.97646999999762</v>
      </c>
      <c r="O149" s="136"/>
      <c r="P149" s="244"/>
    </row>
    <row r="150" spans="1:16" s="137" customFormat="1" ht="15" customHeight="1">
      <c r="A150" s="340" t="s">
        <v>597</v>
      </c>
      <c r="B150" s="91" t="s">
        <v>598</v>
      </c>
      <c r="C150" s="91" t="s">
        <v>53</v>
      </c>
      <c r="D150" s="82">
        <v>41071</v>
      </c>
      <c r="E150" s="81">
        <v>467</v>
      </c>
      <c r="F150" s="175">
        <v>55.8</v>
      </c>
      <c r="G150" s="226">
        <f t="shared" ref="G150:G195" si="41">SUM(E150*F150)</f>
        <v>26058.6</v>
      </c>
      <c r="H150" s="357"/>
      <c r="I150" s="82">
        <v>41134</v>
      </c>
      <c r="J150" s="175">
        <v>58.01</v>
      </c>
      <c r="K150" s="228">
        <f t="shared" ref="K150:K195" si="42">SUM(E150*J150)</f>
        <v>27090.67</v>
      </c>
      <c r="L150" s="232">
        <f t="shared" ref="L150:L166" si="43">SUM(K150-G150)</f>
        <v>1032.0699999999997</v>
      </c>
      <c r="M150" s="198">
        <v>1.0056</v>
      </c>
      <c r="N150" s="127">
        <f t="shared" ref="N150:N166" si="44">SUM(K150-G150)*M150</f>
        <v>1037.8495919999998</v>
      </c>
      <c r="O150" s="136"/>
      <c r="P150" s="244"/>
    </row>
    <row r="151" spans="1:16" s="137" customFormat="1" ht="15" customHeight="1">
      <c r="A151" s="91" t="s">
        <v>599</v>
      </c>
      <c r="B151" s="91" t="s">
        <v>600</v>
      </c>
      <c r="C151" s="91" t="s">
        <v>53</v>
      </c>
      <c r="D151" s="82">
        <v>41071</v>
      </c>
      <c r="E151" s="81">
        <v>1219</v>
      </c>
      <c r="F151" s="175">
        <v>20.87</v>
      </c>
      <c r="G151" s="226">
        <f t="shared" si="41"/>
        <v>25440.530000000002</v>
      </c>
      <c r="H151" s="357"/>
      <c r="I151" s="82">
        <v>41135</v>
      </c>
      <c r="J151" s="175">
        <v>20.59</v>
      </c>
      <c r="K151" s="228">
        <f t="shared" si="42"/>
        <v>25099.21</v>
      </c>
      <c r="L151" s="232">
        <f t="shared" si="43"/>
        <v>-341.32000000000335</v>
      </c>
      <c r="M151" s="198">
        <v>1.0056</v>
      </c>
      <c r="N151" s="127">
        <f t="shared" si="44"/>
        <v>-343.23139200000338</v>
      </c>
      <c r="O151" s="136"/>
      <c r="P151" s="244"/>
    </row>
    <row r="152" spans="1:16" s="137" customFormat="1" ht="15" customHeight="1">
      <c r="A152" s="85" t="s">
        <v>601</v>
      </c>
      <c r="B152" s="91" t="s">
        <v>602</v>
      </c>
      <c r="C152" s="91" t="s">
        <v>53</v>
      </c>
      <c r="D152" s="82">
        <v>41064</v>
      </c>
      <c r="E152" s="81">
        <v>1785</v>
      </c>
      <c r="F152" s="175">
        <v>22.4</v>
      </c>
      <c r="G152" s="226">
        <f t="shared" si="41"/>
        <v>39984</v>
      </c>
      <c r="H152" s="357"/>
      <c r="I152" s="82">
        <v>41142</v>
      </c>
      <c r="J152" s="175">
        <v>23.15</v>
      </c>
      <c r="K152" s="228">
        <f t="shared" si="42"/>
        <v>41322.75</v>
      </c>
      <c r="L152" s="232">
        <f t="shared" si="43"/>
        <v>1338.75</v>
      </c>
      <c r="M152" s="198">
        <v>1.0298</v>
      </c>
      <c r="N152" s="127">
        <f t="shared" si="44"/>
        <v>1378.6447500000002</v>
      </c>
      <c r="O152" s="136"/>
      <c r="P152" s="244"/>
    </row>
    <row r="153" spans="1:16" s="137" customFormat="1" ht="15" customHeight="1">
      <c r="A153" s="85" t="s">
        <v>603</v>
      </c>
      <c r="B153" s="91" t="s">
        <v>604</v>
      </c>
      <c r="C153" s="91" t="s">
        <v>53</v>
      </c>
      <c r="D153" s="82">
        <v>40945</v>
      </c>
      <c r="E153" s="81">
        <v>439</v>
      </c>
      <c r="F153" s="175">
        <v>53.96</v>
      </c>
      <c r="G153" s="226">
        <f t="shared" si="41"/>
        <v>23688.44</v>
      </c>
      <c r="H153" s="357"/>
      <c r="I153" s="82">
        <v>41144</v>
      </c>
      <c r="J153" s="175">
        <v>58.87</v>
      </c>
      <c r="K153" s="228">
        <f t="shared" si="42"/>
        <v>25843.93</v>
      </c>
      <c r="L153" s="232">
        <f t="shared" si="43"/>
        <v>2155.4900000000016</v>
      </c>
      <c r="M153" s="198">
        <v>0.9284</v>
      </c>
      <c r="N153" s="127">
        <f t="shared" si="44"/>
        <v>2001.1569160000015</v>
      </c>
      <c r="O153" s="136"/>
      <c r="P153" s="244"/>
    </row>
    <row r="154" spans="1:16" s="137" customFormat="1" ht="15" customHeight="1">
      <c r="A154" s="85" t="s">
        <v>605</v>
      </c>
      <c r="B154" s="91" t="s">
        <v>606</v>
      </c>
      <c r="C154" s="91" t="s">
        <v>53</v>
      </c>
      <c r="D154" s="82">
        <v>41058</v>
      </c>
      <c r="E154" s="81">
        <v>746</v>
      </c>
      <c r="F154" s="175">
        <v>45.17</v>
      </c>
      <c r="G154" s="226">
        <f t="shared" si="41"/>
        <v>33696.82</v>
      </c>
      <c r="H154" s="357"/>
      <c r="I154" s="82">
        <v>41144</v>
      </c>
      <c r="J154" s="175">
        <v>43.63</v>
      </c>
      <c r="K154" s="228">
        <f t="shared" si="42"/>
        <v>32547.980000000003</v>
      </c>
      <c r="L154" s="232">
        <f t="shared" si="43"/>
        <v>-1148.8399999999965</v>
      </c>
      <c r="M154" s="198">
        <v>1.0150999999999999</v>
      </c>
      <c r="N154" s="127">
        <f t="shared" si="44"/>
        <v>-1166.1874839999964</v>
      </c>
      <c r="O154" s="136"/>
      <c r="P154" s="244"/>
    </row>
    <row r="155" spans="1:16" s="137" customFormat="1" ht="15" customHeight="1">
      <c r="A155" s="143" t="s">
        <v>607</v>
      </c>
      <c r="B155" s="143" t="s">
        <v>539</v>
      </c>
      <c r="C155" s="143" t="s">
        <v>53</v>
      </c>
      <c r="D155" s="140">
        <v>41142</v>
      </c>
      <c r="E155" s="139">
        <v>376</v>
      </c>
      <c r="F155" s="193">
        <v>93.57</v>
      </c>
      <c r="G155" s="226">
        <f t="shared" si="41"/>
        <v>35182.32</v>
      </c>
      <c r="H155" s="357"/>
      <c r="I155" s="140">
        <v>41151</v>
      </c>
      <c r="J155" s="193">
        <v>90.91</v>
      </c>
      <c r="K155" s="228">
        <f t="shared" si="42"/>
        <v>34182.159999999996</v>
      </c>
      <c r="L155" s="232">
        <f t="shared" si="43"/>
        <v>-1000.1600000000035</v>
      </c>
      <c r="M155" s="198">
        <v>0.96220000000000006</v>
      </c>
      <c r="N155" s="127">
        <f t="shared" si="44"/>
        <v>-962.35395200000346</v>
      </c>
      <c r="O155" s="136"/>
      <c r="P155" s="244"/>
    </row>
    <row r="156" spans="1:16" s="142" customFormat="1" ht="15" customHeight="1">
      <c r="A156" s="143" t="s">
        <v>608</v>
      </c>
      <c r="B156" s="143" t="s">
        <v>609</v>
      </c>
      <c r="C156" s="143" t="s">
        <v>53</v>
      </c>
      <c r="D156" s="140">
        <v>41089</v>
      </c>
      <c r="E156" s="139">
        <v>824</v>
      </c>
      <c r="F156" s="193">
        <v>64.03</v>
      </c>
      <c r="G156" s="226">
        <f t="shared" si="41"/>
        <v>52760.72</v>
      </c>
      <c r="H156" s="358"/>
      <c r="I156" s="140">
        <v>41156</v>
      </c>
      <c r="J156" s="193">
        <v>64.819999999999993</v>
      </c>
      <c r="K156" s="228">
        <f t="shared" si="42"/>
        <v>53411.679999999993</v>
      </c>
      <c r="L156" s="232">
        <f t="shared" si="43"/>
        <v>650.95999999999185</v>
      </c>
      <c r="M156" s="204">
        <v>0.99299999999999999</v>
      </c>
      <c r="N156" s="127">
        <f t="shared" si="44"/>
        <v>646.40327999999192</v>
      </c>
      <c r="O156" s="141"/>
      <c r="P156" s="246"/>
    </row>
    <row r="157" spans="1:16" s="137" customFormat="1" ht="15" customHeight="1">
      <c r="A157" s="91" t="s">
        <v>610</v>
      </c>
      <c r="B157" s="91" t="s">
        <v>611</v>
      </c>
      <c r="C157" s="91" t="s">
        <v>53</v>
      </c>
      <c r="D157" s="82">
        <v>41071</v>
      </c>
      <c r="E157" s="81">
        <v>431</v>
      </c>
      <c r="F157" s="175">
        <v>61.53</v>
      </c>
      <c r="G157" s="226">
        <f t="shared" si="41"/>
        <v>26519.43</v>
      </c>
      <c r="H157" s="357"/>
      <c r="I157" s="82">
        <v>41170</v>
      </c>
      <c r="J157" s="175">
        <v>62.95</v>
      </c>
      <c r="K157" s="228">
        <f t="shared" si="42"/>
        <v>27131.45</v>
      </c>
      <c r="L157" s="232">
        <f t="shared" si="43"/>
        <v>612.02000000000044</v>
      </c>
      <c r="M157" s="198">
        <v>1.0056</v>
      </c>
      <c r="N157" s="127">
        <f t="shared" si="44"/>
        <v>615.44731200000047</v>
      </c>
      <c r="O157" s="136"/>
      <c r="P157" s="244"/>
    </row>
    <row r="158" spans="1:16" s="137" customFormat="1" ht="15" customHeight="1">
      <c r="A158" s="91" t="s">
        <v>612</v>
      </c>
      <c r="B158" s="91" t="s">
        <v>221</v>
      </c>
      <c r="C158" s="91" t="s">
        <v>53</v>
      </c>
      <c r="D158" s="82">
        <v>41165</v>
      </c>
      <c r="E158" s="81">
        <v>179</v>
      </c>
      <c r="F158" s="175">
        <v>93</v>
      </c>
      <c r="G158" s="226">
        <f t="shared" si="41"/>
        <v>16647</v>
      </c>
      <c r="H158" s="357"/>
      <c r="I158" s="82">
        <v>41176</v>
      </c>
      <c r="J158" s="175">
        <v>87</v>
      </c>
      <c r="K158" s="228">
        <f t="shared" si="42"/>
        <v>15573</v>
      </c>
      <c r="L158" s="232">
        <f t="shared" si="43"/>
        <v>-1074</v>
      </c>
      <c r="M158" s="198">
        <v>0.95569999999999999</v>
      </c>
      <c r="N158" s="127">
        <f t="shared" si="44"/>
        <v>-1026.4218000000001</v>
      </c>
      <c r="O158" s="136"/>
      <c r="P158" s="244"/>
    </row>
    <row r="159" spans="1:16" s="137" customFormat="1" ht="15" customHeight="1">
      <c r="A159" s="91" t="s">
        <v>613</v>
      </c>
      <c r="B159" s="91" t="s">
        <v>614</v>
      </c>
      <c r="C159" s="91" t="s">
        <v>53</v>
      </c>
      <c r="D159" s="82">
        <v>41165</v>
      </c>
      <c r="E159" s="81">
        <v>562</v>
      </c>
      <c r="F159" s="175">
        <v>28.45</v>
      </c>
      <c r="G159" s="226">
        <f t="shared" si="41"/>
        <v>15988.9</v>
      </c>
      <c r="H159" s="357"/>
      <c r="I159" s="82">
        <v>41177</v>
      </c>
      <c r="J159" s="175">
        <v>27.47</v>
      </c>
      <c r="K159" s="228">
        <f t="shared" si="42"/>
        <v>15438.14</v>
      </c>
      <c r="L159" s="232">
        <f t="shared" si="43"/>
        <v>-550.76000000000022</v>
      </c>
      <c r="M159" s="198">
        <v>0.95569999999999999</v>
      </c>
      <c r="N159" s="127">
        <f t="shared" si="44"/>
        <v>-526.36133200000017</v>
      </c>
      <c r="O159" s="136"/>
      <c r="P159" s="244"/>
    </row>
    <row r="160" spans="1:16" s="137" customFormat="1" ht="15" customHeight="1">
      <c r="A160" s="91" t="s">
        <v>615</v>
      </c>
      <c r="B160" s="91" t="s">
        <v>616</v>
      </c>
      <c r="C160" s="91" t="s">
        <v>53</v>
      </c>
      <c r="D160" s="82">
        <v>41166</v>
      </c>
      <c r="E160" s="81">
        <v>270</v>
      </c>
      <c r="F160" s="175">
        <v>115.67</v>
      </c>
      <c r="G160" s="226">
        <f t="shared" si="41"/>
        <v>31230.9</v>
      </c>
      <c r="H160" s="357"/>
      <c r="I160" s="82">
        <v>41177</v>
      </c>
      <c r="J160" s="175">
        <v>111.99</v>
      </c>
      <c r="K160" s="228">
        <f t="shared" si="42"/>
        <v>30237.3</v>
      </c>
      <c r="L160" s="232">
        <f t="shared" si="43"/>
        <v>-993.60000000000218</v>
      </c>
      <c r="M160" s="198">
        <v>0.95489999999999997</v>
      </c>
      <c r="N160" s="127">
        <f t="shared" si="44"/>
        <v>-948.78864000000203</v>
      </c>
      <c r="O160" s="136"/>
      <c r="P160" s="244"/>
    </row>
    <row r="161" spans="1:16" s="137" customFormat="1" ht="15" customHeight="1">
      <c r="A161" s="91" t="s">
        <v>617</v>
      </c>
      <c r="B161" s="91" t="s">
        <v>618</v>
      </c>
      <c r="C161" s="91" t="s">
        <v>53</v>
      </c>
      <c r="D161" s="82">
        <v>41159</v>
      </c>
      <c r="E161" s="81">
        <v>263</v>
      </c>
      <c r="F161" s="175">
        <v>81.23</v>
      </c>
      <c r="G161" s="226">
        <f t="shared" si="41"/>
        <v>21363.49</v>
      </c>
      <c r="H161" s="357"/>
      <c r="I161" s="82">
        <v>41178</v>
      </c>
      <c r="J161" s="175">
        <v>78.42</v>
      </c>
      <c r="K161" s="228">
        <f t="shared" si="42"/>
        <v>20624.46</v>
      </c>
      <c r="L161" s="232">
        <f t="shared" si="43"/>
        <v>-739.03000000000247</v>
      </c>
      <c r="M161" s="198">
        <v>0.97660000000000002</v>
      </c>
      <c r="N161" s="127">
        <f t="shared" si="44"/>
        <v>-721.73669800000243</v>
      </c>
      <c r="O161" s="136"/>
      <c r="P161" s="244"/>
    </row>
    <row r="162" spans="1:16" s="137" customFormat="1" ht="15" customHeight="1">
      <c r="A162" s="91" t="s">
        <v>295</v>
      </c>
      <c r="B162" s="91" t="s">
        <v>296</v>
      </c>
      <c r="C162" s="91" t="s">
        <v>53</v>
      </c>
      <c r="D162" s="82">
        <v>41163</v>
      </c>
      <c r="E162" s="81">
        <v>1785</v>
      </c>
      <c r="F162" s="175">
        <v>9.34</v>
      </c>
      <c r="G162" s="226">
        <f t="shared" si="41"/>
        <v>16671.900000000001</v>
      </c>
      <c r="H162" s="357"/>
      <c r="I162" s="82">
        <v>41178</v>
      </c>
      <c r="J162" s="175">
        <v>8.7799999999999994</v>
      </c>
      <c r="K162" s="228">
        <f t="shared" si="42"/>
        <v>15672.3</v>
      </c>
      <c r="L162" s="232">
        <f t="shared" si="43"/>
        <v>-999.60000000000218</v>
      </c>
      <c r="M162" s="198">
        <v>0.96550000000000002</v>
      </c>
      <c r="N162" s="127">
        <f t="shared" si="44"/>
        <v>-965.11380000000213</v>
      </c>
      <c r="O162" s="136"/>
      <c r="P162" s="244"/>
    </row>
    <row r="163" spans="1:16" s="137" customFormat="1" ht="15" customHeight="1">
      <c r="A163" s="91" t="s">
        <v>619</v>
      </c>
      <c r="B163" s="91" t="s">
        <v>620</v>
      </c>
      <c r="C163" s="91" t="s">
        <v>53</v>
      </c>
      <c r="D163" s="82">
        <v>41165</v>
      </c>
      <c r="E163" s="81">
        <v>370</v>
      </c>
      <c r="F163" s="175">
        <v>34.47</v>
      </c>
      <c r="G163" s="226">
        <f t="shared" si="41"/>
        <v>12753.9</v>
      </c>
      <c r="H163" s="357"/>
      <c r="I163" s="82">
        <v>41178</v>
      </c>
      <c r="J163" s="175">
        <v>31.77</v>
      </c>
      <c r="K163" s="228">
        <f t="shared" si="42"/>
        <v>11754.9</v>
      </c>
      <c r="L163" s="232">
        <f t="shared" si="43"/>
        <v>-999</v>
      </c>
      <c r="M163" s="198">
        <v>0.95569999999999999</v>
      </c>
      <c r="N163" s="127">
        <f t="shared" si="44"/>
        <v>-954.74429999999995</v>
      </c>
      <c r="O163" s="136"/>
      <c r="P163" s="244"/>
    </row>
    <row r="164" spans="1:16" s="137" customFormat="1" ht="15" customHeight="1">
      <c r="A164" s="91" t="s">
        <v>621</v>
      </c>
      <c r="B164" s="91" t="s">
        <v>499</v>
      </c>
      <c r="C164" s="91" t="s">
        <v>53</v>
      </c>
      <c r="D164" s="82">
        <v>41166</v>
      </c>
      <c r="E164" s="81">
        <v>556</v>
      </c>
      <c r="F164" s="175">
        <v>52.9</v>
      </c>
      <c r="G164" s="226">
        <f t="shared" si="41"/>
        <v>29412.399999999998</v>
      </c>
      <c r="H164" s="357"/>
      <c r="I164" s="82">
        <v>41178</v>
      </c>
      <c r="J164" s="175">
        <v>51.1</v>
      </c>
      <c r="K164" s="228">
        <f t="shared" si="42"/>
        <v>28411.600000000002</v>
      </c>
      <c r="L164" s="232">
        <f t="shared" si="43"/>
        <v>-1000.7999999999956</v>
      </c>
      <c r="M164" s="198">
        <v>0.95489999999999997</v>
      </c>
      <c r="N164" s="127">
        <f t="shared" si="44"/>
        <v>-955.66391999999576</v>
      </c>
      <c r="O164" s="136"/>
      <c r="P164" s="244"/>
    </row>
    <row r="165" spans="1:16" s="137" customFormat="1" ht="15" customHeight="1">
      <c r="A165" s="91" t="s">
        <v>508</v>
      </c>
      <c r="B165" s="91" t="s">
        <v>509</v>
      </c>
      <c r="C165" s="91" t="s">
        <v>53</v>
      </c>
      <c r="D165" s="82">
        <v>41158</v>
      </c>
      <c r="E165" s="81">
        <v>408</v>
      </c>
      <c r="F165" s="175">
        <v>57.74</v>
      </c>
      <c r="G165" s="226">
        <f t="shared" si="41"/>
        <v>23557.920000000002</v>
      </c>
      <c r="H165" s="357"/>
      <c r="I165" s="82">
        <v>41183</v>
      </c>
      <c r="J165" s="175">
        <v>55.45</v>
      </c>
      <c r="K165" s="228">
        <f t="shared" si="42"/>
        <v>22623.600000000002</v>
      </c>
      <c r="L165" s="232">
        <f t="shared" si="43"/>
        <v>-934.31999999999971</v>
      </c>
      <c r="M165" s="198">
        <v>0.98050000000000004</v>
      </c>
      <c r="N165" s="127">
        <f t="shared" si="44"/>
        <v>-916.1007599999997</v>
      </c>
      <c r="O165" s="136"/>
      <c r="P165" s="244"/>
    </row>
    <row r="166" spans="1:16" s="137" customFormat="1" ht="15" customHeight="1">
      <c r="A166" s="91" t="s">
        <v>622</v>
      </c>
      <c r="B166" s="91" t="s">
        <v>623</v>
      </c>
      <c r="C166" s="91" t="s">
        <v>53</v>
      </c>
      <c r="D166" s="82">
        <v>41171</v>
      </c>
      <c r="E166" s="81">
        <v>270</v>
      </c>
      <c r="F166" s="175">
        <v>91.53</v>
      </c>
      <c r="G166" s="226">
        <f t="shared" si="41"/>
        <v>24713.1</v>
      </c>
      <c r="H166" s="357"/>
      <c r="I166" s="82">
        <v>41185</v>
      </c>
      <c r="J166" s="175">
        <v>87.93</v>
      </c>
      <c r="K166" s="228">
        <f t="shared" si="42"/>
        <v>23741.100000000002</v>
      </c>
      <c r="L166" s="232">
        <f t="shared" si="43"/>
        <v>-971.99999999999636</v>
      </c>
      <c r="M166" s="198">
        <v>0.95699999999999996</v>
      </c>
      <c r="N166" s="127">
        <f t="shared" si="44"/>
        <v>-930.20399999999643</v>
      </c>
      <c r="O166" s="136"/>
      <c r="P166" s="244"/>
    </row>
    <row r="167" spans="1:16" s="137" customFormat="1" ht="15" customHeight="1">
      <c r="A167" s="93" t="s">
        <v>601</v>
      </c>
      <c r="B167" s="93" t="s">
        <v>602</v>
      </c>
      <c r="C167" s="93" t="s">
        <v>78</v>
      </c>
      <c r="D167" s="94">
        <v>41170</v>
      </c>
      <c r="E167" s="92">
        <v>463</v>
      </c>
      <c r="F167" s="189">
        <v>63.44</v>
      </c>
      <c r="G167" s="227">
        <f>SUM(E167*F167)</f>
        <v>29372.719999999998</v>
      </c>
      <c r="H167" s="136"/>
      <c r="I167" s="94">
        <v>41187</v>
      </c>
      <c r="J167" s="189">
        <v>65.599999999999994</v>
      </c>
      <c r="K167" s="217">
        <f>SUM(E167*J167)</f>
        <v>30372.799999999996</v>
      </c>
      <c r="L167" s="233">
        <f>SUM(G167-K167)</f>
        <v>-1000.0799999999981</v>
      </c>
      <c r="M167" s="203">
        <v>0.95089999999999997</v>
      </c>
      <c r="N167" s="127">
        <f>SUM(G167-K167)*M167</f>
        <v>-950.97607199999811</v>
      </c>
      <c r="O167" s="136"/>
      <c r="P167" s="244"/>
    </row>
    <row r="168" spans="1:16" s="137" customFormat="1" ht="15" customHeight="1">
      <c r="A168" s="91" t="s">
        <v>624</v>
      </c>
      <c r="B168" s="91" t="s">
        <v>625</v>
      </c>
      <c r="C168" s="91" t="s">
        <v>53</v>
      </c>
      <c r="D168" s="82">
        <v>41166</v>
      </c>
      <c r="E168" s="81">
        <v>340</v>
      </c>
      <c r="F168" s="175">
        <v>59.64</v>
      </c>
      <c r="G168" s="226">
        <f t="shared" si="41"/>
        <v>20277.599999999999</v>
      </c>
      <c r="H168" s="357"/>
      <c r="I168" s="82">
        <v>41190</v>
      </c>
      <c r="J168" s="175">
        <v>57.19</v>
      </c>
      <c r="K168" s="228">
        <f t="shared" si="42"/>
        <v>19444.599999999999</v>
      </c>
      <c r="L168" s="232">
        <f>SUM(K168-G168)</f>
        <v>-833</v>
      </c>
      <c r="M168" s="198">
        <v>0.95489999999999997</v>
      </c>
      <c r="N168" s="127">
        <f>SUM(K168-G168)*M168</f>
        <v>-795.43169999999998</v>
      </c>
      <c r="O168" s="136"/>
      <c r="P168" s="244"/>
    </row>
    <row r="169" spans="1:16" s="137" customFormat="1" ht="15" customHeight="1">
      <c r="A169" s="91" t="s">
        <v>626</v>
      </c>
      <c r="B169" s="91" t="s">
        <v>627</v>
      </c>
      <c r="C169" s="91" t="s">
        <v>53</v>
      </c>
      <c r="D169" s="82">
        <v>41166</v>
      </c>
      <c r="E169" s="81">
        <v>667</v>
      </c>
      <c r="F169" s="175">
        <v>23.25</v>
      </c>
      <c r="G169" s="226">
        <f t="shared" si="41"/>
        <v>15507.75</v>
      </c>
      <c r="H169" s="357"/>
      <c r="I169" s="82">
        <v>41192</v>
      </c>
      <c r="J169" s="175">
        <v>21.77</v>
      </c>
      <c r="K169" s="228">
        <f t="shared" si="42"/>
        <v>14520.59</v>
      </c>
      <c r="L169" s="232">
        <f>SUM(K169-G169)</f>
        <v>-987.15999999999985</v>
      </c>
      <c r="M169" s="198">
        <v>0.95489999999999997</v>
      </c>
      <c r="N169" s="127">
        <f>SUM(K169-G169)*M169</f>
        <v>-942.6390839999998</v>
      </c>
      <c r="O169" s="136"/>
      <c r="P169" s="244"/>
    </row>
    <row r="170" spans="1:16" s="137" customFormat="1" ht="15" customHeight="1">
      <c r="A170" s="91" t="s">
        <v>496</v>
      </c>
      <c r="B170" s="91" t="s">
        <v>497</v>
      </c>
      <c r="C170" s="91" t="s">
        <v>53</v>
      </c>
      <c r="D170" s="82">
        <v>41162</v>
      </c>
      <c r="E170" s="81">
        <v>302</v>
      </c>
      <c r="F170" s="175">
        <v>114.27</v>
      </c>
      <c r="G170" s="226">
        <f t="shared" si="41"/>
        <v>34509.54</v>
      </c>
      <c r="H170" s="357"/>
      <c r="I170" s="82">
        <v>41192</v>
      </c>
      <c r="J170" s="175">
        <v>113.4</v>
      </c>
      <c r="K170" s="228">
        <f t="shared" si="42"/>
        <v>34246.800000000003</v>
      </c>
      <c r="L170" s="232">
        <f>SUM(K170-G170)</f>
        <v>-262.73999999999796</v>
      </c>
      <c r="M170" s="198">
        <v>0.96279999999999999</v>
      </c>
      <c r="N170" s="127">
        <f>SUM(K170-G170)*M170</f>
        <v>-252.96607199999804</v>
      </c>
      <c r="O170" s="136"/>
      <c r="P170" s="244"/>
    </row>
    <row r="171" spans="1:16" s="137" customFormat="1" ht="15" customHeight="1">
      <c r="A171" s="93" t="s">
        <v>628</v>
      </c>
      <c r="B171" s="93" t="s">
        <v>572</v>
      </c>
      <c r="C171" s="93" t="s">
        <v>78</v>
      </c>
      <c r="D171" s="94">
        <v>41162</v>
      </c>
      <c r="E171" s="92">
        <v>967</v>
      </c>
      <c r="F171" s="189">
        <v>36.9</v>
      </c>
      <c r="G171" s="227">
        <f>SUM(E171*F171)</f>
        <v>35682.299999999996</v>
      </c>
      <c r="H171" s="136"/>
      <c r="I171" s="94">
        <v>40463</v>
      </c>
      <c r="J171" s="189">
        <v>35.64</v>
      </c>
      <c r="K171" s="217">
        <f>SUM(E171*J171)</f>
        <v>34463.879999999997</v>
      </c>
      <c r="L171" s="232">
        <f>SUM(G171-K171)</f>
        <v>1218.4199999999983</v>
      </c>
      <c r="M171" s="203">
        <v>0.96279999999999999</v>
      </c>
      <c r="N171" s="127">
        <f>SUM(G171-K171)*M171</f>
        <v>1173.0947759999983</v>
      </c>
      <c r="O171" s="136"/>
      <c r="P171" s="244"/>
    </row>
    <row r="172" spans="1:16" s="137" customFormat="1" ht="15" customHeight="1">
      <c r="A172" s="91" t="s">
        <v>483</v>
      </c>
      <c r="B172" s="91" t="s">
        <v>484</v>
      </c>
      <c r="C172" s="91" t="s">
        <v>53</v>
      </c>
      <c r="D172" s="82">
        <v>41165</v>
      </c>
      <c r="E172" s="81">
        <v>714</v>
      </c>
      <c r="F172" s="175">
        <v>35.5</v>
      </c>
      <c r="G172" s="226">
        <f t="shared" si="41"/>
        <v>25347</v>
      </c>
      <c r="H172" s="357"/>
      <c r="I172" s="82">
        <v>41194</v>
      </c>
      <c r="J172" s="175">
        <v>34.1</v>
      </c>
      <c r="K172" s="228">
        <f t="shared" si="42"/>
        <v>24347.4</v>
      </c>
      <c r="L172" s="232">
        <f t="shared" ref="L172:L191" si="45">SUM(K172-G172)</f>
        <v>-999.59999999999854</v>
      </c>
      <c r="M172" s="198">
        <v>0.95569999999999999</v>
      </c>
      <c r="N172" s="127">
        <f t="shared" ref="N172:N194" si="46">SUM(K172-G172)*M172</f>
        <v>-955.31771999999864</v>
      </c>
      <c r="O172" s="136"/>
      <c r="P172" s="244"/>
    </row>
    <row r="173" spans="1:16" s="137" customFormat="1" ht="15" customHeight="1">
      <c r="A173" s="91" t="s">
        <v>524</v>
      </c>
      <c r="B173" s="91" t="s">
        <v>525</v>
      </c>
      <c r="C173" s="91" t="s">
        <v>53</v>
      </c>
      <c r="D173" s="82">
        <v>41165</v>
      </c>
      <c r="E173" s="81">
        <v>769</v>
      </c>
      <c r="F173" s="175">
        <v>33.39</v>
      </c>
      <c r="G173" s="226">
        <f t="shared" si="41"/>
        <v>25676.91</v>
      </c>
      <c r="H173" s="357"/>
      <c r="I173" s="82">
        <v>41198</v>
      </c>
      <c r="J173" s="175">
        <v>32.090000000000003</v>
      </c>
      <c r="K173" s="228">
        <f t="shared" si="42"/>
        <v>24677.210000000003</v>
      </c>
      <c r="L173" s="232">
        <f t="shared" si="45"/>
        <v>-999.69999999999709</v>
      </c>
      <c r="M173" s="198">
        <v>0.95569999999999999</v>
      </c>
      <c r="N173" s="127">
        <f t="shared" si="46"/>
        <v>-955.41328999999723</v>
      </c>
      <c r="O173" s="136"/>
      <c r="P173" s="244"/>
    </row>
    <row r="174" spans="1:16" s="137" customFormat="1" ht="15" customHeight="1">
      <c r="A174" s="91" t="s">
        <v>629</v>
      </c>
      <c r="B174" s="91" t="s">
        <v>630</v>
      </c>
      <c r="C174" s="91" t="s">
        <v>53</v>
      </c>
      <c r="D174" s="82">
        <v>41180</v>
      </c>
      <c r="E174" s="81">
        <v>94</v>
      </c>
      <c r="F174" s="175">
        <v>216.71</v>
      </c>
      <c r="G174" s="226">
        <f t="shared" si="41"/>
        <v>20370.740000000002</v>
      </c>
      <c r="H174" s="357"/>
      <c r="I174" s="82">
        <v>41198</v>
      </c>
      <c r="J174" s="175">
        <v>206.08</v>
      </c>
      <c r="K174" s="228">
        <f t="shared" si="42"/>
        <v>19371.52</v>
      </c>
      <c r="L174" s="232">
        <f t="shared" si="45"/>
        <v>-999.22000000000116</v>
      </c>
      <c r="M174" s="198">
        <v>0.9607</v>
      </c>
      <c r="N174" s="127">
        <f t="shared" si="46"/>
        <v>-959.95065400000112</v>
      </c>
      <c r="O174" s="136"/>
      <c r="P174" s="244"/>
    </row>
    <row r="175" spans="1:16" s="137" customFormat="1" ht="15" customHeight="1">
      <c r="A175" s="91" t="s">
        <v>631</v>
      </c>
      <c r="B175" s="91" t="s">
        <v>543</v>
      </c>
      <c r="C175" s="91" t="s">
        <v>53</v>
      </c>
      <c r="D175" s="82">
        <v>41180</v>
      </c>
      <c r="E175" s="81">
        <v>909</v>
      </c>
      <c r="F175" s="175">
        <v>35.200000000000003</v>
      </c>
      <c r="G175" s="226">
        <f t="shared" si="41"/>
        <v>31996.800000000003</v>
      </c>
      <c r="H175" s="357"/>
      <c r="I175" s="82">
        <v>41204</v>
      </c>
      <c r="J175" s="175">
        <v>34.159999999999997</v>
      </c>
      <c r="K175" s="228">
        <f t="shared" si="42"/>
        <v>31051.439999999999</v>
      </c>
      <c r="L175" s="232">
        <f t="shared" si="45"/>
        <v>-945.36000000000422</v>
      </c>
      <c r="M175" s="198">
        <v>0.9607</v>
      </c>
      <c r="N175" s="127">
        <f t="shared" si="46"/>
        <v>-908.20735200000411</v>
      </c>
      <c r="O175" s="136"/>
      <c r="P175" s="244"/>
    </row>
    <row r="176" spans="1:16" s="137" customFormat="1" ht="15" customHeight="1">
      <c r="A176" s="91" t="s">
        <v>632</v>
      </c>
      <c r="B176" s="91" t="s">
        <v>633</v>
      </c>
      <c r="C176" s="91" t="s">
        <v>53</v>
      </c>
      <c r="D176" s="82">
        <v>41165</v>
      </c>
      <c r="E176" s="81">
        <v>575</v>
      </c>
      <c r="F176" s="175">
        <v>68.72</v>
      </c>
      <c r="G176" s="226">
        <f t="shared" si="41"/>
        <v>39514</v>
      </c>
      <c r="H176" s="357"/>
      <c r="I176" s="82">
        <v>41205</v>
      </c>
      <c r="J176" s="175">
        <v>67.790000000000006</v>
      </c>
      <c r="K176" s="228">
        <f t="shared" si="42"/>
        <v>38979.25</v>
      </c>
      <c r="L176" s="232">
        <f t="shared" si="45"/>
        <v>-534.75</v>
      </c>
      <c r="M176" s="198">
        <v>0.95569999999999999</v>
      </c>
      <c r="N176" s="127">
        <f t="shared" si="46"/>
        <v>-511.06057499999997</v>
      </c>
      <c r="O176" s="136"/>
      <c r="P176" s="244"/>
    </row>
    <row r="177" spans="1:16" s="137" customFormat="1" ht="15" customHeight="1">
      <c r="A177" s="91" t="s">
        <v>634</v>
      </c>
      <c r="B177" s="91" t="s">
        <v>635</v>
      </c>
      <c r="C177" s="91" t="s">
        <v>53</v>
      </c>
      <c r="D177" s="82">
        <v>41165</v>
      </c>
      <c r="E177" s="81">
        <v>394</v>
      </c>
      <c r="F177" s="175">
        <v>59.64</v>
      </c>
      <c r="G177" s="226">
        <f t="shared" si="41"/>
        <v>23498.16</v>
      </c>
      <c r="H177" s="357"/>
      <c r="I177" s="82">
        <v>41204</v>
      </c>
      <c r="J177" s="175">
        <v>57.61</v>
      </c>
      <c r="K177" s="228">
        <f t="shared" si="42"/>
        <v>22698.34</v>
      </c>
      <c r="L177" s="232">
        <f t="shared" si="45"/>
        <v>-799.81999999999971</v>
      </c>
      <c r="M177" s="198">
        <v>0.95569999999999999</v>
      </c>
      <c r="N177" s="127">
        <f t="shared" si="46"/>
        <v>-764.38797399999976</v>
      </c>
      <c r="O177" s="136"/>
      <c r="P177" s="244"/>
    </row>
    <row r="178" spans="1:16" s="137" customFormat="1" ht="15" customHeight="1">
      <c r="A178" s="91" t="s">
        <v>500</v>
      </c>
      <c r="B178" s="91" t="s">
        <v>501</v>
      </c>
      <c r="C178" s="91" t="s">
        <v>53</v>
      </c>
      <c r="D178" s="82">
        <v>41165</v>
      </c>
      <c r="E178" s="81">
        <v>143</v>
      </c>
      <c r="F178" s="175">
        <v>157.69999999999999</v>
      </c>
      <c r="G178" s="226">
        <f t="shared" si="41"/>
        <v>22551.1</v>
      </c>
      <c r="H178" s="357"/>
      <c r="I178" s="82">
        <v>41205</v>
      </c>
      <c r="J178" s="175">
        <v>153.59</v>
      </c>
      <c r="K178" s="228">
        <f t="shared" si="42"/>
        <v>21963.37</v>
      </c>
      <c r="L178" s="232">
        <f t="shared" si="45"/>
        <v>-587.72999999999956</v>
      </c>
      <c r="M178" s="198">
        <v>0.95569999999999999</v>
      </c>
      <c r="N178" s="127">
        <f t="shared" si="46"/>
        <v>-561.69356099999959</v>
      </c>
      <c r="O178" s="136"/>
      <c r="P178" s="244"/>
    </row>
    <row r="179" spans="1:16" s="137" customFormat="1" ht="15" customHeight="1">
      <c r="A179" s="91" t="s">
        <v>636</v>
      </c>
      <c r="B179" s="91" t="s">
        <v>377</v>
      </c>
      <c r="C179" s="91" t="s">
        <v>53</v>
      </c>
      <c r="D179" s="82">
        <v>41162</v>
      </c>
      <c r="E179" s="81">
        <v>1208</v>
      </c>
      <c r="F179" s="175">
        <v>7.4</v>
      </c>
      <c r="G179" s="226">
        <f t="shared" si="41"/>
        <v>8939.2000000000007</v>
      </c>
      <c r="H179" s="357"/>
      <c r="I179" s="82">
        <v>41205</v>
      </c>
      <c r="J179" s="175">
        <v>6.57</v>
      </c>
      <c r="K179" s="228">
        <f t="shared" si="42"/>
        <v>7936.56</v>
      </c>
      <c r="L179" s="232">
        <f t="shared" si="45"/>
        <v>-1002.6400000000003</v>
      </c>
      <c r="M179" s="198">
        <v>0.96279999999999999</v>
      </c>
      <c r="N179" s="127">
        <f t="shared" si="46"/>
        <v>-965.34179200000028</v>
      </c>
      <c r="O179" s="136"/>
      <c r="P179" s="244"/>
    </row>
    <row r="180" spans="1:16" s="137" customFormat="1" ht="15" customHeight="1">
      <c r="A180" s="91" t="s">
        <v>637</v>
      </c>
      <c r="B180" s="91" t="s">
        <v>638</v>
      </c>
      <c r="C180" s="91" t="s">
        <v>53</v>
      </c>
      <c r="D180" s="82">
        <v>41181</v>
      </c>
      <c r="E180" s="81">
        <v>1111</v>
      </c>
      <c r="F180" s="175">
        <v>31.23</v>
      </c>
      <c r="G180" s="226">
        <f t="shared" si="41"/>
        <v>34696.53</v>
      </c>
      <c r="H180" s="357"/>
      <c r="I180" s="82">
        <v>41205</v>
      </c>
      <c r="J180" s="175">
        <v>30.54</v>
      </c>
      <c r="K180" s="228">
        <f t="shared" si="42"/>
        <v>33929.94</v>
      </c>
      <c r="L180" s="232">
        <f t="shared" si="45"/>
        <v>-766.58999999999651</v>
      </c>
      <c r="M180" s="198">
        <v>0.95879999999999999</v>
      </c>
      <c r="N180" s="127">
        <f t="shared" si="46"/>
        <v>-735.00649199999668</v>
      </c>
      <c r="O180" s="136"/>
      <c r="P180" s="244"/>
    </row>
    <row r="181" spans="1:16" s="137" customFormat="1" ht="15" customHeight="1">
      <c r="A181" s="91" t="s">
        <v>528</v>
      </c>
      <c r="B181" s="91" t="s">
        <v>529</v>
      </c>
      <c r="C181" s="91" t="s">
        <v>53</v>
      </c>
      <c r="D181" s="82">
        <v>41158</v>
      </c>
      <c r="E181" s="81">
        <v>444</v>
      </c>
      <c r="F181" s="175">
        <v>63.33</v>
      </c>
      <c r="G181" s="226">
        <f t="shared" si="41"/>
        <v>28118.52</v>
      </c>
      <c r="H181" s="357"/>
      <c r="I181" s="82">
        <v>41207</v>
      </c>
      <c r="J181" s="175">
        <v>66.42</v>
      </c>
      <c r="K181" s="228">
        <f t="shared" si="42"/>
        <v>29490.48</v>
      </c>
      <c r="L181" s="232">
        <f t="shared" si="45"/>
        <v>1371.9599999999991</v>
      </c>
      <c r="M181" s="198">
        <v>0.98050000000000004</v>
      </c>
      <c r="N181" s="127">
        <f t="shared" si="46"/>
        <v>1345.2067799999993</v>
      </c>
      <c r="O181" s="136"/>
      <c r="P181" s="244"/>
    </row>
    <row r="182" spans="1:16" s="137" customFormat="1" ht="15" customHeight="1">
      <c r="A182" s="91" t="s">
        <v>639</v>
      </c>
      <c r="B182" s="91" t="s">
        <v>640</v>
      </c>
      <c r="C182" s="91" t="s">
        <v>53</v>
      </c>
      <c r="D182" s="82">
        <v>41165</v>
      </c>
      <c r="E182" s="81">
        <v>417</v>
      </c>
      <c r="F182" s="175">
        <v>31.12</v>
      </c>
      <c r="G182" s="226">
        <f t="shared" si="41"/>
        <v>12977.04</v>
      </c>
      <c r="H182" s="357"/>
      <c r="I182" s="82">
        <v>41207</v>
      </c>
      <c r="J182" s="175">
        <v>30.64</v>
      </c>
      <c r="K182" s="228">
        <f t="shared" si="42"/>
        <v>12776.880000000001</v>
      </c>
      <c r="L182" s="232">
        <f t="shared" si="45"/>
        <v>-200.15999999999985</v>
      </c>
      <c r="M182" s="198">
        <v>0.95569999999999999</v>
      </c>
      <c r="N182" s="127">
        <f t="shared" si="46"/>
        <v>-191.29291199999986</v>
      </c>
      <c r="O182" s="136"/>
      <c r="P182" s="244"/>
    </row>
    <row r="183" spans="1:16" s="137" customFormat="1" ht="15" customHeight="1">
      <c r="A183" s="91" t="s">
        <v>641</v>
      </c>
      <c r="B183" s="91" t="s">
        <v>642</v>
      </c>
      <c r="C183" s="91" t="s">
        <v>53</v>
      </c>
      <c r="D183" s="82">
        <v>41180</v>
      </c>
      <c r="E183" s="81">
        <v>278</v>
      </c>
      <c r="F183" s="175">
        <v>74.53</v>
      </c>
      <c r="G183" s="226">
        <f t="shared" si="41"/>
        <v>20719.34</v>
      </c>
      <c r="H183" s="357"/>
      <c r="I183" s="82">
        <v>41207</v>
      </c>
      <c r="J183" s="175">
        <v>72.77</v>
      </c>
      <c r="K183" s="228">
        <f t="shared" si="42"/>
        <v>20230.059999999998</v>
      </c>
      <c r="L183" s="232">
        <f t="shared" si="45"/>
        <v>-489.28000000000247</v>
      </c>
      <c r="M183" s="198">
        <v>0.9607</v>
      </c>
      <c r="N183" s="127">
        <f t="shared" si="46"/>
        <v>-470.05129600000237</v>
      </c>
      <c r="O183" s="136"/>
      <c r="P183" s="244"/>
    </row>
    <row r="184" spans="1:16" s="137" customFormat="1" ht="15" customHeight="1">
      <c r="A184" s="91" t="s">
        <v>643</v>
      </c>
      <c r="B184" s="91" t="s">
        <v>644</v>
      </c>
      <c r="C184" s="91" t="s">
        <v>53</v>
      </c>
      <c r="D184" s="82">
        <v>41162</v>
      </c>
      <c r="E184" s="81">
        <v>545</v>
      </c>
      <c r="F184" s="175">
        <v>87.11</v>
      </c>
      <c r="G184" s="226">
        <f t="shared" si="41"/>
        <v>47474.95</v>
      </c>
      <c r="H184" s="357"/>
      <c r="I184" s="82">
        <v>41208</v>
      </c>
      <c r="J184" s="175">
        <v>86.53</v>
      </c>
      <c r="K184" s="228">
        <f t="shared" si="42"/>
        <v>47158.85</v>
      </c>
      <c r="L184" s="232">
        <f t="shared" si="45"/>
        <v>-316.09999999999854</v>
      </c>
      <c r="M184" s="198">
        <v>0.96279999999999999</v>
      </c>
      <c r="N184" s="127">
        <f t="shared" si="46"/>
        <v>-304.34107999999861</v>
      </c>
      <c r="O184" s="136"/>
      <c r="P184" s="244"/>
    </row>
    <row r="185" spans="1:16" s="137" customFormat="1" ht="15" customHeight="1">
      <c r="A185" s="91" t="s">
        <v>645</v>
      </c>
      <c r="B185" s="91" t="s">
        <v>646</v>
      </c>
      <c r="C185" s="91" t="s">
        <v>53</v>
      </c>
      <c r="D185" s="82">
        <v>41159</v>
      </c>
      <c r="E185" s="81">
        <v>500</v>
      </c>
      <c r="F185" s="175">
        <v>75.44</v>
      </c>
      <c r="G185" s="226">
        <f t="shared" si="41"/>
        <v>37720</v>
      </c>
      <c r="H185" s="357"/>
      <c r="I185" s="82">
        <v>41215</v>
      </c>
      <c r="J185" s="175">
        <v>74.849999999999994</v>
      </c>
      <c r="K185" s="228">
        <f t="shared" si="42"/>
        <v>37425</v>
      </c>
      <c r="L185" s="232">
        <f t="shared" si="45"/>
        <v>-295</v>
      </c>
      <c r="M185" s="198">
        <v>0.97660000000000002</v>
      </c>
      <c r="N185" s="127">
        <f t="shared" si="46"/>
        <v>-288.09699999999998</v>
      </c>
      <c r="O185" s="136"/>
      <c r="P185" s="244"/>
    </row>
    <row r="186" spans="1:16" s="137" customFormat="1" ht="15" customHeight="1">
      <c r="A186" s="91" t="s">
        <v>647</v>
      </c>
      <c r="B186" s="91" t="s">
        <v>648</v>
      </c>
      <c r="C186" s="91" t="s">
        <v>53</v>
      </c>
      <c r="D186" s="82">
        <v>41180</v>
      </c>
      <c r="E186" s="81">
        <v>243</v>
      </c>
      <c r="F186" s="175">
        <v>38.1</v>
      </c>
      <c r="G186" s="226">
        <f t="shared" si="41"/>
        <v>9258.3000000000011</v>
      </c>
      <c r="H186" s="357"/>
      <c r="I186" s="82">
        <v>41215</v>
      </c>
      <c r="J186" s="175">
        <v>34</v>
      </c>
      <c r="K186" s="228">
        <f t="shared" si="42"/>
        <v>8262</v>
      </c>
      <c r="L186" s="232">
        <f t="shared" si="45"/>
        <v>-996.30000000000109</v>
      </c>
      <c r="M186" s="198">
        <v>0.9607</v>
      </c>
      <c r="N186" s="127">
        <f t="shared" si="46"/>
        <v>-957.14541000000099</v>
      </c>
      <c r="O186" s="136"/>
      <c r="P186" s="244"/>
    </row>
    <row r="187" spans="1:16" s="137" customFormat="1" ht="15" customHeight="1">
      <c r="A187" s="91" t="s">
        <v>649</v>
      </c>
      <c r="B187" s="91" t="s">
        <v>650</v>
      </c>
      <c r="C187" s="91" t="s">
        <v>53</v>
      </c>
      <c r="D187" s="82">
        <v>41180</v>
      </c>
      <c r="E187" s="81">
        <v>515</v>
      </c>
      <c r="F187" s="175">
        <v>21.15</v>
      </c>
      <c r="G187" s="226">
        <f t="shared" si="41"/>
        <v>10892.25</v>
      </c>
      <c r="H187" s="357"/>
      <c r="I187" s="82">
        <v>41215</v>
      </c>
      <c r="J187" s="175">
        <v>19.23</v>
      </c>
      <c r="K187" s="228">
        <f t="shared" si="42"/>
        <v>9903.4500000000007</v>
      </c>
      <c r="L187" s="232">
        <f t="shared" si="45"/>
        <v>-988.79999999999927</v>
      </c>
      <c r="M187" s="198">
        <v>0.9607</v>
      </c>
      <c r="N187" s="127">
        <f t="shared" si="46"/>
        <v>-949.94015999999931</v>
      </c>
      <c r="O187" s="136"/>
      <c r="P187" s="244"/>
    </row>
    <row r="188" spans="1:16" s="137" customFormat="1" ht="15" customHeight="1">
      <c r="A188" s="91" t="s">
        <v>651</v>
      </c>
      <c r="B188" s="91" t="s">
        <v>652</v>
      </c>
      <c r="C188" s="91" t="s">
        <v>53</v>
      </c>
      <c r="D188" s="82">
        <v>41180</v>
      </c>
      <c r="E188" s="81">
        <v>278</v>
      </c>
      <c r="F188" s="175">
        <v>85.63</v>
      </c>
      <c r="G188" s="226">
        <f t="shared" si="41"/>
        <v>23805.14</v>
      </c>
      <c r="H188" s="357"/>
      <c r="I188" s="82">
        <v>41227</v>
      </c>
      <c r="J188" s="175">
        <v>82.94</v>
      </c>
      <c r="K188" s="228">
        <f t="shared" si="42"/>
        <v>23057.32</v>
      </c>
      <c r="L188" s="232">
        <f t="shared" si="45"/>
        <v>-747.81999999999971</v>
      </c>
      <c r="M188" s="198">
        <v>0.9607</v>
      </c>
      <c r="N188" s="127">
        <f t="shared" si="46"/>
        <v>-718.43067399999973</v>
      </c>
      <c r="O188" s="136"/>
      <c r="P188" s="244"/>
    </row>
    <row r="189" spans="1:16" s="137" customFormat="1" ht="15" customHeight="1">
      <c r="A189" s="91" t="s">
        <v>653</v>
      </c>
      <c r="B189" s="91" t="s">
        <v>654</v>
      </c>
      <c r="C189" s="91" t="s">
        <v>53</v>
      </c>
      <c r="D189" s="82">
        <v>41180</v>
      </c>
      <c r="E189" s="81">
        <v>383</v>
      </c>
      <c r="F189" s="175">
        <v>78.73</v>
      </c>
      <c r="G189" s="226">
        <f t="shared" si="41"/>
        <v>30153.59</v>
      </c>
      <c r="H189" s="357"/>
      <c r="I189" s="82">
        <v>41227</v>
      </c>
      <c r="J189" s="175">
        <v>76.91</v>
      </c>
      <c r="K189" s="228">
        <f t="shared" si="42"/>
        <v>29456.53</v>
      </c>
      <c r="L189" s="232">
        <f t="shared" si="45"/>
        <v>-697.06000000000131</v>
      </c>
      <c r="M189" s="198">
        <v>0.9607</v>
      </c>
      <c r="N189" s="127">
        <f t="shared" si="46"/>
        <v>-669.66554200000121</v>
      </c>
      <c r="O189" s="136"/>
      <c r="P189" s="244"/>
    </row>
    <row r="190" spans="1:16" s="137" customFormat="1" ht="15" customHeight="1">
      <c r="A190" s="91" t="s">
        <v>655</v>
      </c>
      <c r="B190" s="91" t="s">
        <v>656</v>
      </c>
      <c r="C190" s="91" t="s">
        <v>53</v>
      </c>
      <c r="D190" s="82">
        <v>41180</v>
      </c>
      <c r="E190" s="81">
        <v>980</v>
      </c>
      <c r="F190" s="175">
        <v>32.49</v>
      </c>
      <c r="G190" s="226">
        <f t="shared" si="41"/>
        <v>31840.2</v>
      </c>
      <c r="H190" s="357"/>
      <c r="I190" s="82">
        <v>41228</v>
      </c>
      <c r="J190" s="175">
        <v>32.340000000000003</v>
      </c>
      <c r="K190" s="228">
        <f t="shared" si="42"/>
        <v>31693.200000000004</v>
      </c>
      <c r="L190" s="232">
        <f t="shared" si="45"/>
        <v>-146.99999999999636</v>
      </c>
      <c r="M190" s="198">
        <v>0.9607</v>
      </c>
      <c r="N190" s="127">
        <f t="shared" si="46"/>
        <v>-141.22289999999651</v>
      </c>
      <c r="O190" s="136"/>
      <c r="P190" s="244"/>
    </row>
    <row r="191" spans="1:16" s="137" customFormat="1" ht="15" customHeight="1">
      <c r="A191" s="91" t="s">
        <v>478</v>
      </c>
      <c r="B191" s="91" t="s">
        <v>479</v>
      </c>
      <c r="C191" s="91" t="s">
        <v>53</v>
      </c>
      <c r="D191" s="82">
        <v>41253</v>
      </c>
      <c r="E191" s="81">
        <v>416</v>
      </c>
      <c r="F191" s="175">
        <v>49.58</v>
      </c>
      <c r="G191" s="226">
        <f t="shared" si="41"/>
        <v>20625.28</v>
      </c>
      <c r="H191" s="357"/>
      <c r="I191" s="82">
        <v>41254</v>
      </c>
      <c r="J191" s="175">
        <v>47.18</v>
      </c>
      <c r="K191" s="228">
        <f t="shared" si="42"/>
        <v>19626.88</v>
      </c>
      <c r="L191" s="232">
        <f t="shared" si="45"/>
        <v>-998.39999999999782</v>
      </c>
      <c r="M191" s="198">
        <v>0.95330000000000004</v>
      </c>
      <c r="N191" s="127">
        <f t="shared" si="46"/>
        <v>-951.77471999999796</v>
      </c>
      <c r="O191" s="136"/>
      <c r="P191" s="244"/>
    </row>
    <row r="192" spans="1:16" s="137" customFormat="1" ht="15" customHeight="1">
      <c r="A192" s="93" t="s">
        <v>657</v>
      </c>
      <c r="B192" s="93" t="s">
        <v>658</v>
      </c>
      <c r="C192" s="93" t="s">
        <v>78</v>
      </c>
      <c r="D192" s="94">
        <v>41163</v>
      </c>
      <c r="E192" s="92">
        <v>1020</v>
      </c>
      <c r="F192" s="189">
        <v>32.479999999999997</v>
      </c>
      <c r="G192" s="227">
        <f>SUM(E192*F192)</f>
        <v>33129.599999999999</v>
      </c>
      <c r="H192" s="136"/>
      <c r="I192" s="94">
        <v>41263</v>
      </c>
      <c r="J192" s="189">
        <v>31.03</v>
      </c>
      <c r="K192" s="217">
        <f>SUM(E192*J192)</f>
        <v>31650.600000000002</v>
      </c>
      <c r="L192" s="232">
        <f>SUM(G192-K192)</f>
        <v>1478.9999999999964</v>
      </c>
      <c r="M192" s="203">
        <v>0.96550000000000002</v>
      </c>
      <c r="N192" s="127">
        <f>SUM(G192-K192)*M192</f>
        <v>1427.9744999999966</v>
      </c>
      <c r="O192" s="136"/>
      <c r="P192" s="244"/>
    </row>
    <row r="193" spans="1:16" s="137" customFormat="1" ht="15" customHeight="1">
      <c r="A193" s="91" t="s">
        <v>659</v>
      </c>
      <c r="B193" s="91" t="s">
        <v>660</v>
      </c>
      <c r="C193" s="91" t="s">
        <v>53</v>
      </c>
      <c r="D193" s="82">
        <v>41165</v>
      </c>
      <c r="E193" s="81">
        <v>455</v>
      </c>
      <c r="F193" s="175">
        <v>58.28</v>
      </c>
      <c r="G193" s="226">
        <f t="shared" si="41"/>
        <v>26517.4</v>
      </c>
      <c r="H193" s="357"/>
      <c r="I193" s="82">
        <v>41263</v>
      </c>
      <c r="J193" s="175">
        <v>61.59</v>
      </c>
      <c r="K193" s="228">
        <f t="shared" si="42"/>
        <v>28023.45</v>
      </c>
      <c r="L193" s="232">
        <f t="shared" ref="L193:L200" si="47">SUM(K193-G193)</f>
        <v>1506.0499999999993</v>
      </c>
      <c r="M193" s="198">
        <v>0.95569999999999999</v>
      </c>
      <c r="N193" s="127">
        <f t="shared" si="46"/>
        <v>1439.3319849999993</v>
      </c>
      <c r="O193" s="136"/>
      <c r="P193" s="244"/>
    </row>
    <row r="194" spans="1:16" s="137" customFormat="1" ht="15" customHeight="1">
      <c r="A194" s="91" t="s">
        <v>661</v>
      </c>
      <c r="B194" s="91" t="s">
        <v>662</v>
      </c>
      <c r="C194" s="91" t="s">
        <v>53</v>
      </c>
      <c r="D194" s="82">
        <v>41145</v>
      </c>
      <c r="E194" s="81">
        <v>757</v>
      </c>
      <c r="F194" s="175">
        <v>56.14</v>
      </c>
      <c r="G194" s="226">
        <f t="shared" si="41"/>
        <v>42497.98</v>
      </c>
      <c r="H194" s="357"/>
      <c r="I194" s="82">
        <v>41270</v>
      </c>
      <c r="J194" s="175">
        <v>57.5</v>
      </c>
      <c r="K194" s="228">
        <f t="shared" si="42"/>
        <v>43527.5</v>
      </c>
      <c r="L194" s="232">
        <f t="shared" si="47"/>
        <v>1029.5199999999968</v>
      </c>
      <c r="M194" s="198">
        <v>0.95330000000000004</v>
      </c>
      <c r="N194" s="127">
        <f t="shared" si="46"/>
        <v>981.44141599999693</v>
      </c>
      <c r="O194" s="136"/>
      <c r="P194" s="244"/>
    </row>
    <row r="195" spans="1:16" s="137" customFormat="1" ht="15" customHeight="1">
      <c r="A195" s="91" t="s">
        <v>663</v>
      </c>
      <c r="B195" s="91" t="s">
        <v>664</v>
      </c>
      <c r="C195" s="91" t="s">
        <v>53</v>
      </c>
      <c r="D195" s="82">
        <v>41256</v>
      </c>
      <c r="E195" s="81">
        <v>1086</v>
      </c>
      <c r="F195" s="175">
        <v>41.52</v>
      </c>
      <c r="G195" s="226">
        <f t="shared" si="41"/>
        <v>45090.720000000001</v>
      </c>
      <c r="H195" s="357"/>
      <c r="I195" s="82">
        <v>41271</v>
      </c>
      <c r="J195" s="175">
        <v>40.6</v>
      </c>
      <c r="K195" s="228">
        <f t="shared" si="42"/>
        <v>44091.6</v>
      </c>
      <c r="L195" s="232">
        <f t="shared" si="47"/>
        <v>-999.12000000000262</v>
      </c>
      <c r="M195" s="198">
        <v>0.9486</v>
      </c>
      <c r="N195" s="127">
        <f>SUM(K195-G195)*M195</f>
        <v>-947.76523200000247</v>
      </c>
      <c r="O195" s="136"/>
      <c r="P195" s="244"/>
    </row>
    <row r="196" spans="1:16" s="137" customFormat="1" ht="15" customHeight="1">
      <c r="A196" s="91" t="s">
        <v>865</v>
      </c>
      <c r="B196" s="91" t="s">
        <v>541</v>
      </c>
      <c r="C196" s="91" t="s">
        <v>53</v>
      </c>
      <c r="D196" s="82">
        <v>41276</v>
      </c>
      <c r="E196" s="81">
        <v>667</v>
      </c>
      <c r="F196" s="175">
        <v>45.8</v>
      </c>
      <c r="G196" s="226">
        <f t="shared" ref="G196:G203" si="48">SUM(E196*F196)</f>
        <v>30548.6</v>
      </c>
      <c r="H196" s="357"/>
      <c r="I196" s="82">
        <v>41305</v>
      </c>
      <c r="J196" s="175">
        <v>44.76</v>
      </c>
      <c r="K196" s="228">
        <f t="shared" ref="K196:K203" si="49">SUM(E196*J196)</f>
        <v>29854.92</v>
      </c>
      <c r="L196" s="232">
        <f t="shared" si="47"/>
        <v>-693.68000000000029</v>
      </c>
      <c r="M196" s="198">
        <v>0.96299999999999997</v>
      </c>
      <c r="N196" s="127">
        <f>SUM(K196-G196)*M196</f>
        <v>-668.0138400000003</v>
      </c>
      <c r="O196" s="136"/>
      <c r="P196" s="244"/>
    </row>
    <row r="197" spans="1:16" s="137" customFormat="1" ht="15" customHeight="1">
      <c r="A197" s="91" t="s">
        <v>871</v>
      </c>
      <c r="B197" s="91" t="s">
        <v>872</v>
      </c>
      <c r="C197" s="91" t="s">
        <v>53</v>
      </c>
      <c r="D197" s="82">
        <v>41291</v>
      </c>
      <c r="E197" s="81">
        <v>559</v>
      </c>
      <c r="F197" s="175">
        <v>79.25</v>
      </c>
      <c r="G197" s="226">
        <f t="shared" si="48"/>
        <v>44300.75</v>
      </c>
      <c r="H197" s="357"/>
      <c r="I197" s="82">
        <v>41305</v>
      </c>
      <c r="J197" s="175">
        <v>76.569999999999993</v>
      </c>
      <c r="K197" s="228">
        <f t="shared" si="49"/>
        <v>42802.63</v>
      </c>
      <c r="L197" s="232">
        <f t="shared" si="47"/>
        <v>-1498.1200000000026</v>
      </c>
      <c r="M197" s="198">
        <v>0.94710000000000005</v>
      </c>
      <c r="N197" s="127">
        <f>SUM(K197-G197)*M197</f>
        <v>-1418.8694520000026</v>
      </c>
      <c r="O197" s="136"/>
      <c r="P197" s="244"/>
    </row>
    <row r="198" spans="1:16" s="2" customFormat="1" ht="15" customHeight="1">
      <c r="A198" s="91" t="s">
        <v>874</v>
      </c>
      <c r="B198" s="91" t="s">
        <v>875</v>
      </c>
      <c r="C198" s="91" t="s">
        <v>53</v>
      </c>
      <c r="D198" s="82">
        <v>41298</v>
      </c>
      <c r="E198" s="81">
        <v>600</v>
      </c>
      <c r="F198" s="175">
        <v>64.77</v>
      </c>
      <c r="G198" s="226">
        <f t="shared" si="48"/>
        <v>38862</v>
      </c>
      <c r="H198" s="210"/>
      <c r="I198" s="425">
        <v>41309</v>
      </c>
      <c r="J198" s="175">
        <v>62.27</v>
      </c>
      <c r="K198" s="228">
        <f t="shared" si="49"/>
        <v>37362</v>
      </c>
      <c r="L198" s="232">
        <f t="shared" si="47"/>
        <v>-1500</v>
      </c>
      <c r="M198" s="198">
        <v>0.94779999999999998</v>
      </c>
      <c r="N198" s="127">
        <f>SUM(K198-G198)*M198</f>
        <v>-1421.7</v>
      </c>
      <c r="O198" s="9"/>
      <c r="P198" s="243"/>
    </row>
    <row r="199" spans="1:16" s="135" customFormat="1" ht="15" customHeight="1">
      <c r="A199" s="2" t="s">
        <v>933</v>
      </c>
      <c r="B199" s="91" t="s">
        <v>934</v>
      </c>
      <c r="C199" s="91" t="s">
        <v>53</v>
      </c>
      <c r="D199" s="82">
        <v>41302</v>
      </c>
      <c r="E199" s="81">
        <v>943</v>
      </c>
      <c r="F199" s="175">
        <v>35.18</v>
      </c>
      <c r="G199" s="226">
        <f t="shared" si="48"/>
        <v>33174.74</v>
      </c>
      <c r="H199" s="357"/>
      <c r="I199" s="426">
        <v>41311</v>
      </c>
      <c r="J199" s="175">
        <v>34.119999999999997</v>
      </c>
      <c r="K199" s="228">
        <f t="shared" si="49"/>
        <v>32175.159999999996</v>
      </c>
      <c r="L199" s="232">
        <f t="shared" si="47"/>
        <v>-999.58000000000175</v>
      </c>
      <c r="M199" s="198">
        <v>0.95950000000000002</v>
      </c>
      <c r="N199" s="127">
        <f>SUM(L199*M199)</f>
        <v>-959.09701000000166</v>
      </c>
      <c r="O199" s="357"/>
      <c r="P199" s="244"/>
    </row>
    <row r="200" spans="1:16" s="137" customFormat="1" ht="15" customHeight="1">
      <c r="A200" s="91" t="s">
        <v>853</v>
      </c>
      <c r="B200" s="91" t="s">
        <v>854</v>
      </c>
      <c r="C200" s="91" t="s">
        <v>53</v>
      </c>
      <c r="D200" s="82">
        <v>41158</v>
      </c>
      <c r="E200" s="81">
        <v>364</v>
      </c>
      <c r="F200" s="175">
        <v>72.5</v>
      </c>
      <c r="G200" s="226">
        <f t="shared" si="48"/>
        <v>26390</v>
      </c>
      <c r="H200" s="357"/>
      <c r="I200" s="426">
        <v>41312</v>
      </c>
      <c r="J200" s="175">
        <v>77.430000000000007</v>
      </c>
      <c r="K200" s="228">
        <f t="shared" si="49"/>
        <v>28184.520000000004</v>
      </c>
      <c r="L200" s="232">
        <f t="shared" si="47"/>
        <v>1794.5200000000041</v>
      </c>
      <c r="M200" s="198">
        <v>0.98050000000000004</v>
      </c>
      <c r="N200" s="127">
        <f>SUM(K200-G200)*M200</f>
        <v>1759.526860000004</v>
      </c>
      <c r="O200" s="136"/>
      <c r="P200" s="244"/>
    </row>
    <row r="201" spans="1:16" s="137" customFormat="1" ht="15" customHeight="1">
      <c r="A201" s="91" t="s">
        <v>866</v>
      </c>
      <c r="B201" s="91" t="s">
        <v>570</v>
      </c>
      <c r="C201" s="91" t="s">
        <v>53</v>
      </c>
      <c r="D201" s="82">
        <v>41276</v>
      </c>
      <c r="E201" s="81">
        <v>380</v>
      </c>
      <c r="F201" s="175">
        <v>78.39</v>
      </c>
      <c r="G201" s="226">
        <f t="shared" si="48"/>
        <v>29788.2</v>
      </c>
      <c r="H201" s="357"/>
      <c r="I201" s="426">
        <v>41319</v>
      </c>
      <c r="J201" s="175">
        <v>74.930000000000007</v>
      </c>
      <c r="K201" s="228">
        <f t="shared" si="49"/>
        <v>28473.4</v>
      </c>
      <c r="L201" s="232">
        <f t="shared" ref="L201:L206" si="50">SUM(K201-G201)</f>
        <v>-1314.7999999999993</v>
      </c>
      <c r="M201" s="198">
        <v>0.96299999999999997</v>
      </c>
      <c r="N201" s="127">
        <f>SUM(K201-G201)*M201</f>
        <v>-1266.1523999999993</v>
      </c>
      <c r="O201" s="136"/>
      <c r="P201" s="244"/>
    </row>
    <row r="202" spans="1:16" s="135" customFormat="1" ht="15" customHeight="1">
      <c r="A202" s="2" t="s">
        <v>605</v>
      </c>
      <c r="B202" s="91" t="s">
        <v>606</v>
      </c>
      <c r="C202" s="91" t="s">
        <v>53</v>
      </c>
      <c r="D202" s="82">
        <v>41304</v>
      </c>
      <c r="E202" s="81">
        <v>625</v>
      </c>
      <c r="F202" s="175">
        <v>47.28</v>
      </c>
      <c r="G202" s="226">
        <f t="shared" si="48"/>
        <v>29550</v>
      </c>
      <c r="H202" s="357"/>
      <c r="I202" s="426">
        <v>41319</v>
      </c>
      <c r="J202" s="175">
        <v>45.84</v>
      </c>
      <c r="K202" s="228">
        <f t="shared" si="49"/>
        <v>28650.000000000004</v>
      </c>
      <c r="L202" s="232">
        <f t="shared" si="50"/>
        <v>-899.99999999999636</v>
      </c>
      <c r="M202" s="198">
        <v>0.95569999999999999</v>
      </c>
      <c r="N202" s="127">
        <f>SUM(L202*M202)</f>
        <v>-860.12999999999647</v>
      </c>
      <c r="O202" s="357"/>
      <c r="P202" s="244"/>
    </row>
    <row r="203" spans="1:16" s="135" customFormat="1" ht="15" customHeight="1">
      <c r="A203" s="2" t="s">
        <v>1019</v>
      </c>
      <c r="B203" s="91" t="s">
        <v>620</v>
      </c>
      <c r="C203" s="91" t="s">
        <v>53</v>
      </c>
      <c r="D203" s="82">
        <v>41319</v>
      </c>
      <c r="E203" s="81">
        <v>728</v>
      </c>
      <c r="F203" s="175">
        <v>30.48</v>
      </c>
      <c r="G203" s="226">
        <f t="shared" si="48"/>
        <v>22189.439999999999</v>
      </c>
      <c r="H203" s="357"/>
      <c r="I203" s="426">
        <v>41320</v>
      </c>
      <c r="J203" s="175">
        <v>28.17</v>
      </c>
      <c r="K203" s="228">
        <f t="shared" si="49"/>
        <v>20507.760000000002</v>
      </c>
      <c r="L203" s="232">
        <f t="shared" si="50"/>
        <v>-1681.6799999999967</v>
      </c>
      <c r="M203" s="198">
        <v>0.97050000000000003</v>
      </c>
      <c r="N203" s="127">
        <f>SUM(L203*M203)</f>
        <v>-1632.0704399999968</v>
      </c>
      <c r="O203" s="357"/>
      <c r="P203" s="244"/>
    </row>
    <row r="204" spans="1:16" s="135" customFormat="1" ht="15" customHeight="1">
      <c r="A204" s="2" t="s">
        <v>985</v>
      </c>
      <c r="B204" s="91" t="s">
        <v>986</v>
      </c>
      <c r="C204" s="91" t="s">
        <v>53</v>
      </c>
      <c r="D204" s="82">
        <v>41317</v>
      </c>
      <c r="E204" s="81">
        <v>694</v>
      </c>
      <c r="F204" s="175">
        <v>44.33</v>
      </c>
      <c r="G204" s="226">
        <f t="shared" ref="G204:G213" si="51">SUM(E204*F204)</f>
        <v>30765.02</v>
      </c>
      <c r="H204" s="357"/>
      <c r="I204" s="426">
        <v>41326</v>
      </c>
      <c r="J204" s="175">
        <v>42.17</v>
      </c>
      <c r="K204" s="228">
        <f t="shared" ref="K204:K213" si="52">SUM(E204*J204)</f>
        <v>29265.98</v>
      </c>
      <c r="L204" s="232">
        <f t="shared" si="50"/>
        <v>-1499.0400000000009</v>
      </c>
      <c r="M204" s="198">
        <v>0.97050000000000003</v>
      </c>
      <c r="N204" s="127">
        <f>SUM(L204*M204)</f>
        <v>-1454.818320000001</v>
      </c>
      <c r="O204" s="357"/>
      <c r="P204" s="244"/>
    </row>
    <row r="205" spans="1:16" s="135" customFormat="1" ht="15" customHeight="1">
      <c r="A205" s="2" t="s">
        <v>1014</v>
      </c>
      <c r="B205" s="91" t="s">
        <v>1047</v>
      </c>
      <c r="C205" s="91" t="s">
        <v>53</v>
      </c>
      <c r="D205" s="82">
        <v>41320</v>
      </c>
      <c r="E205" s="81">
        <v>676</v>
      </c>
      <c r="F205" s="175">
        <v>75.849999999999994</v>
      </c>
      <c r="G205" s="226">
        <f t="shared" si="51"/>
        <v>51274.6</v>
      </c>
      <c r="H205" s="357"/>
      <c r="I205" s="426">
        <v>41326</v>
      </c>
      <c r="J205" s="175">
        <v>73.63</v>
      </c>
      <c r="K205" s="228">
        <f t="shared" si="52"/>
        <v>49773.88</v>
      </c>
      <c r="L205" s="232">
        <f t="shared" si="50"/>
        <v>-1500.7200000000012</v>
      </c>
      <c r="M205" s="198">
        <v>0.97050000000000003</v>
      </c>
      <c r="N205" s="127">
        <f>SUM(L205*M205)</f>
        <v>-1456.4487600000011</v>
      </c>
      <c r="O205" s="357"/>
      <c r="P205" s="244"/>
    </row>
    <row r="206" spans="1:16" s="137" customFormat="1" ht="15" customHeight="1">
      <c r="A206" s="91" t="s">
        <v>851</v>
      </c>
      <c r="B206" s="91" t="s">
        <v>852</v>
      </c>
      <c r="C206" s="91" t="s">
        <v>53</v>
      </c>
      <c r="D206" s="82">
        <v>40900</v>
      </c>
      <c r="E206" s="81">
        <v>410</v>
      </c>
      <c r="F206" s="175">
        <v>89.06</v>
      </c>
      <c r="G206" s="226">
        <f t="shared" si="51"/>
        <v>36514.6</v>
      </c>
      <c r="H206" s="357"/>
      <c r="I206" s="426">
        <v>41327</v>
      </c>
      <c r="J206" s="175">
        <v>157.1</v>
      </c>
      <c r="K206" s="228">
        <f t="shared" si="52"/>
        <v>64411</v>
      </c>
      <c r="L206" s="232">
        <f t="shared" si="50"/>
        <v>27896.400000000001</v>
      </c>
      <c r="M206" s="198">
        <v>0.98909999999999998</v>
      </c>
      <c r="N206" s="127">
        <f>SUM(K206-G206)*M206</f>
        <v>27592.329239999999</v>
      </c>
      <c r="O206" s="136"/>
      <c r="P206" s="244"/>
    </row>
    <row r="207" spans="1:16" s="137" customFormat="1" ht="15" customHeight="1">
      <c r="A207" s="91" t="s">
        <v>873</v>
      </c>
      <c r="B207" s="91" t="s">
        <v>654</v>
      </c>
      <c r="C207" s="91" t="s">
        <v>53</v>
      </c>
      <c r="D207" s="82">
        <v>41295</v>
      </c>
      <c r="E207" s="81">
        <v>417</v>
      </c>
      <c r="F207" s="175">
        <v>83.87</v>
      </c>
      <c r="G207" s="226">
        <f t="shared" si="51"/>
        <v>34973.79</v>
      </c>
      <c r="H207" s="357"/>
      <c r="I207" s="426">
        <v>41330</v>
      </c>
      <c r="J207" s="175">
        <v>84.43</v>
      </c>
      <c r="K207" s="228">
        <f t="shared" si="52"/>
        <v>35207.310000000005</v>
      </c>
      <c r="L207" s="232">
        <f t="shared" ref="L207:L213" si="53">SUM(K207-G207)</f>
        <v>233.52000000000407</v>
      </c>
      <c r="M207" s="198">
        <v>0.95130000000000003</v>
      </c>
      <c r="N207" s="127">
        <f>SUM(K207-G207)*M207</f>
        <v>222.14757600000388</v>
      </c>
      <c r="O207" s="136"/>
      <c r="P207" s="244"/>
    </row>
    <row r="208" spans="1:16" s="135" customFormat="1" ht="15" customHeight="1">
      <c r="A208" s="2" t="s">
        <v>939</v>
      </c>
      <c r="B208" s="91" t="s">
        <v>648</v>
      </c>
      <c r="C208" s="91" t="s">
        <v>53</v>
      </c>
      <c r="D208" s="82">
        <v>41306</v>
      </c>
      <c r="E208" s="81">
        <v>707</v>
      </c>
      <c r="F208" s="175">
        <v>38.58</v>
      </c>
      <c r="G208" s="226">
        <f t="shared" si="51"/>
        <v>27276.059999999998</v>
      </c>
      <c r="H208" s="357"/>
      <c r="I208" s="426">
        <v>41331</v>
      </c>
      <c r="J208" s="175">
        <v>36.76</v>
      </c>
      <c r="K208" s="228">
        <f t="shared" si="52"/>
        <v>25989.32</v>
      </c>
      <c r="L208" s="232">
        <f t="shared" si="53"/>
        <v>-1286.739999999998</v>
      </c>
      <c r="M208" s="198">
        <v>0.96089999999999998</v>
      </c>
      <c r="N208" s="127">
        <f>SUM(L208*M208)</f>
        <v>-1236.428465999998</v>
      </c>
      <c r="O208" s="357"/>
      <c r="P208" s="244"/>
    </row>
    <row r="209" spans="1:16" s="135" customFormat="1" ht="15" customHeight="1">
      <c r="A209" s="2" t="s">
        <v>637</v>
      </c>
      <c r="B209" s="91" t="s">
        <v>1070</v>
      </c>
      <c r="C209" s="91" t="s">
        <v>53</v>
      </c>
      <c r="D209" s="82">
        <v>41330</v>
      </c>
      <c r="E209" s="81">
        <v>1111</v>
      </c>
      <c r="F209" s="175">
        <v>32.85</v>
      </c>
      <c r="G209" s="226">
        <f t="shared" si="51"/>
        <v>36496.35</v>
      </c>
      <c r="H209" s="357"/>
      <c r="I209" s="426">
        <v>41331</v>
      </c>
      <c r="J209" s="175">
        <v>31.95</v>
      </c>
      <c r="K209" s="228">
        <f t="shared" si="52"/>
        <v>35496.449999999997</v>
      </c>
      <c r="L209" s="232">
        <f t="shared" si="53"/>
        <v>-999.90000000000146</v>
      </c>
      <c r="M209" s="198">
        <v>0.97789999999999999</v>
      </c>
      <c r="N209" s="127">
        <f>SUM(L209*M209)</f>
        <v>-977.80221000000142</v>
      </c>
      <c r="O209" s="357"/>
      <c r="P209" s="244"/>
    </row>
    <row r="210" spans="1:16" s="135" customFormat="1" ht="15" customHeight="1">
      <c r="A210" s="2" t="s">
        <v>1043</v>
      </c>
      <c r="B210" s="91" t="s">
        <v>1044</v>
      </c>
      <c r="C210" s="91" t="s">
        <v>53</v>
      </c>
      <c r="D210" s="82">
        <v>41325</v>
      </c>
      <c r="E210" s="81">
        <v>714</v>
      </c>
      <c r="F210" s="175">
        <v>38.81</v>
      </c>
      <c r="G210" s="226">
        <f t="shared" si="51"/>
        <v>27710.34</v>
      </c>
      <c r="H210" s="357"/>
      <c r="I210" s="426">
        <v>41331</v>
      </c>
      <c r="J210" s="175">
        <v>37.03</v>
      </c>
      <c r="K210" s="228">
        <f t="shared" si="52"/>
        <v>26439.420000000002</v>
      </c>
      <c r="L210" s="232">
        <f t="shared" si="53"/>
        <v>-1270.9199999999983</v>
      </c>
      <c r="M210" s="198">
        <v>0.97789999999999999</v>
      </c>
      <c r="N210" s="127">
        <f>SUM(L210*M210)</f>
        <v>-1242.8326679999982</v>
      </c>
      <c r="O210" s="357"/>
      <c r="P210" s="244"/>
    </row>
    <row r="211" spans="1:16" s="137" customFormat="1" ht="15" customHeight="1">
      <c r="A211" s="91" t="s">
        <v>859</v>
      </c>
      <c r="B211" s="91" t="s">
        <v>860</v>
      </c>
      <c r="C211" s="91" t="s">
        <v>53</v>
      </c>
      <c r="D211" s="82">
        <v>41180</v>
      </c>
      <c r="E211" s="81">
        <v>1205</v>
      </c>
      <c r="F211" s="175">
        <v>17.190000000000001</v>
      </c>
      <c r="G211" s="226">
        <f t="shared" si="51"/>
        <v>20713.95</v>
      </c>
      <c r="H211" s="357"/>
      <c r="I211" s="426">
        <v>41332</v>
      </c>
      <c r="J211" s="175">
        <v>22.04</v>
      </c>
      <c r="K211" s="228">
        <f t="shared" si="52"/>
        <v>26558.2</v>
      </c>
      <c r="L211" s="232">
        <f t="shared" si="53"/>
        <v>5844.25</v>
      </c>
      <c r="M211" s="198">
        <v>0.97789999999999999</v>
      </c>
      <c r="N211" s="127">
        <f>SUM(K211-G211)*M211</f>
        <v>5715.0920749999996</v>
      </c>
      <c r="O211" s="136"/>
      <c r="P211" s="244"/>
    </row>
    <row r="212" spans="1:16" s="135" customFormat="1" ht="15" customHeight="1">
      <c r="A212" s="2" t="s">
        <v>1075</v>
      </c>
      <c r="B212" s="91" t="s">
        <v>1069</v>
      </c>
      <c r="C212" s="91" t="s">
        <v>53</v>
      </c>
      <c r="D212" s="82">
        <v>41330</v>
      </c>
      <c r="E212" s="81">
        <v>694</v>
      </c>
      <c r="F212" s="175">
        <v>45.05</v>
      </c>
      <c r="G212" s="226">
        <f t="shared" si="51"/>
        <v>31264.699999999997</v>
      </c>
      <c r="H212" s="357"/>
      <c r="I212" s="426">
        <v>41332</v>
      </c>
      <c r="J212" s="175">
        <v>43.61</v>
      </c>
      <c r="K212" s="228">
        <f t="shared" si="52"/>
        <v>30265.34</v>
      </c>
      <c r="L212" s="232">
        <f t="shared" si="53"/>
        <v>-999.35999999999694</v>
      </c>
      <c r="M212" s="198">
        <v>0.97789999999999999</v>
      </c>
      <c r="N212" s="127">
        <f>SUM(L212*M212)</f>
        <v>-977.27414399999702</v>
      </c>
      <c r="O212" s="357"/>
      <c r="P212" s="244"/>
    </row>
    <row r="213" spans="1:16" s="135" customFormat="1" ht="15" customHeight="1">
      <c r="A213" s="2" t="s">
        <v>976</v>
      </c>
      <c r="B213" s="91" t="s">
        <v>977</v>
      </c>
      <c r="C213" s="91" t="s">
        <v>53</v>
      </c>
      <c r="D213" s="82">
        <v>41312</v>
      </c>
      <c r="E213" s="81">
        <v>517</v>
      </c>
      <c r="F213" s="175">
        <v>97.65</v>
      </c>
      <c r="G213" s="226">
        <f t="shared" si="51"/>
        <v>50485.05</v>
      </c>
      <c r="H213" s="357"/>
      <c r="I213" s="426">
        <v>41333</v>
      </c>
      <c r="J213" s="175">
        <v>94.75</v>
      </c>
      <c r="K213" s="228">
        <f t="shared" si="52"/>
        <v>48985.75</v>
      </c>
      <c r="L213" s="232">
        <f t="shared" si="53"/>
        <v>-1499.3000000000029</v>
      </c>
      <c r="M213" s="198">
        <v>0.96909999999999996</v>
      </c>
      <c r="N213" s="127">
        <f>SUM(L213*M213)</f>
        <v>-1452.9716300000027</v>
      </c>
      <c r="O213" s="357"/>
      <c r="P213" s="244"/>
    </row>
    <row r="214" spans="1:16" s="135" customFormat="1" ht="15" customHeight="1">
      <c r="A214" s="2" t="s">
        <v>1077</v>
      </c>
      <c r="B214" s="91" t="s">
        <v>1068</v>
      </c>
      <c r="C214" s="91" t="s">
        <v>53</v>
      </c>
      <c r="D214" s="82">
        <v>41330</v>
      </c>
      <c r="E214" s="81">
        <v>1351</v>
      </c>
      <c r="F214" s="175">
        <v>30.94</v>
      </c>
      <c r="G214" s="226">
        <f t="shared" ref="G214:G219" si="54">SUM(E214*F214)</f>
        <v>41799.94</v>
      </c>
      <c r="H214" s="357"/>
      <c r="I214" s="426">
        <v>41347</v>
      </c>
      <c r="J214" s="175">
        <v>30.2</v>
      </c>
      <c r="K214" s="228">
        <f t="shared" ref="K214:K219" si="55">SUM(E214*J214)</f>
        <v>40800.199999999997</v>
      </c>
      <c r="L214" s="232">
        <f t="shared" ref="L214:L219" si="56">SUM(K214-G214)</f>
        <v>-999.74000000000524</v>
      </c>
      <c r="M214" s="198">
        <v>0.97399999999999998</v>
      </c>
      <c r="N214" s="127">
        <f>SUM(L214*M214)</f>
        <v>-973.74676000000511</v>
      </c>
      <c r="O214" s="357"/>
      <c r="P214" s="244"/>
    </row>
    <row r="215" spans="1:16" s="135" customFormat="1" ht="15" customHeight="1">
      <c r="A215" s="2" t="s">
        <v>1067</v>
      </c>
      <c r="B215" s="91" t="s">
        <v>533</v>
      </c>
      <c r="C215" s="91" t="s">
        <v>53</v>
      </c>
      <c r="D215" s="82">
        <v>41305</v>
      </c>
      <c r="E215" s="81">
        <v>535</v>
      </c>
      <c r="F215" s="175">
        <v>65.959999999999994</v>
      </c>
      <c r="G215" s="226">
        <f t="shared" si="54"/>
        <v>35288.6</v>
      </c>
      <c r="H215" s="357"/>
      <c r="I215" s="426">
        <v>41351</v>
      </c>
      <c r="J215" s="175">
        <v>64.05</v>
      </c>
      <c r="K215" s="228">
        <f t="shared" si="55"/>
        <v>34266.75</v>
      </c>
      <c r="L215" s="232">
        <f t="shared" si="56"/>
        <v>-1021.8499999999985</v>
      </c>
      <c r="M215" s="198">
        <v>0.95889999999999997</v>
      </c>
      <c r="N215" s="127">
        <f>SUM(L215*M215)</f>
        <v>-979.85196499999859</v>
      </c>
      <c r="O215" s="357"/>
      <c r="P215" s="244"/>
    </row>
    <row r="216" spans="1:16" s="137" customFormat="1" ht="15" customHeight="1">
      <c r="A216" s="91" t="s">
        <v>863</v>
      </c>
      <c r="B216" s="91" t="s">
        <v>864</v>
      </c>
      <c r="C216" s="91" t="s">
        <v>53</v>
      </c>
      <c r="D216" s="82">
        <v>41254</v>
      </c>
      <c r="E216" s="81">
        <v>266</v>
      </c>
      <c r="F216" s="175">
        <v>81.44</v>
      </c>
      <c r="G216" s="226">
        <f t="shared" si="54"/>
        <v>21663.040000000001</v>
      </c>
      <c r="H216" s="357"/>
      <c r="I216" s="426">
        <v>41351</v>
      </c>
      <c r="J216" s="175">
        <v>86.9</v>
      </c>
      <c r="K216" s="228">
        <f t="shared" si="55"/>
        <v>23115.4</v>
      </c>
      <c r="L216" s="232">
        <f t="shared" si="56"/>
        <v>1452.3600000000006</v>
      </c>
      <c r="M216" s="198">
        <v>0.95369999999999999</v>
      </c>
      <c r="N216" s="127">
        <f>SUM(K216-G216)*M216</f>
        <v>1385.1157320000004</v>
      </c>
      <c r="O216" s="136"/>
      <c r="P216" s="244"/>
    </row>
    <row r="217" spans="1:16" s="135" customFormat="1" ht="15" customHeight="1">
      <c r="A217" s="2" t="s">
        <v>476</v>
      </c>
      <c r="B217" s="91" t="s">
        <v>477</v>
      </c>
      <c r="C217" s="91" t="s">
        <v>53</v>
      </c>
      <c r="D217" s="82">
        <v>41337</v>
      </c>
      <c r="E217" s="81">
        <v>707</v>
      </c>
      <c r="F217" s="175">
        <v>65.05</v>
      </c>
      <c r="G217" s="226">
        <f t="shared" si="54"/>
        <v>45990.35</v>
      </c>
      <c r="H217" s="357"/>
      <c r="I217" s="426">
        <v>41351</v>
      </c>
      <c r="J217" s="175">
        <v>64.47</v>
      </c>
      <c r="K217" s="228">
        <f t="shared" si="55"/>
        <v>45580.29</v>
      </c>
      <c r="L217" s="232">
        <f t="shared" si="56"/>
        <v>-410.05999999999767</v>
      </c>
      <c r="M217" s="198">
        <v>0.97970000000000002</v>
      </c>
      <c r="N217" s="127">
        <f>SUM(L217*M217)</f>
        <v>-401.7357819999977</v>
      </c>
      <c r="O217" s="357"/>
      <c r="P217" s="244"/>
    </row>
    <row r="218" spans="1:16" s="135" customFormat="1" ht="15" customHeight="1">
      <c r="A218" s="2" t="s">
        <v>1102</v>
      </c>
      <c r="B218" s="91" t="s">
        <v>1103</v>
      </c>
      <c r="C218" s="91" t="s">
        <v>53</v>
      </c>
      <c r="D218" s="82">
        <v>41339</v>
      </c>
      <c r="E218" s="81">
        <v>375</v>
      </c>
      <c r="F218" s="175">
        <v>90.32</v>
      </c>
      <c r="G218" s="226">
        <f t="shared" si="54"/>
        <v>33870</v>
      </c>
      <c r="H218" s="357"/>
      <c r="I218" s="426">
        <v>41352</v>
      </c>
      <c r="J218" s="175">
        <v>90.35</v>
      </c>
      <c r="K218" s="228">
        <f t="shared" si="55"/>
        <v>33881.25</v>
      </c>
      <c r="L218" s="232">
        <f t="shared" si="56"/>
        <v>11.25</v>
      </c>
      <c r="M218" s="198">
        <v>0.9778</v>
      </c>
      <c r="N218" s="127">
        <f>SUM(L218*M218)</f>
        <v>11.000249999999999</v>
      </c>
      <c r="O218" s="357"/>
      <c r="P218" s="244"/>
    </row>
    <row r="219" spans="1:16" s="135" customFormat="1" ht="15" customHeight="1">
      <c r="A219" s="2" t="s">
        <v>1107</v>
      </c>
      <c r="B219" s="91" t="s">
        <v>1106</v>
      </c>
      <c r="C219" s="91" t="s">
        <v>53</v>
      </c>
      <c r="D219" s="82">
        <v>41339</v>
      </c>
      <c r="E219" s="81">
        <v>1190</v>
      </c>
      <c r="F219" s="175">
        <v>21.72</v>
      </c>
      <c r="G219" s="226">
        <f t="shared" si="54"/>
        <v>25846.799999999999</v>
      </c>
      <c r="H219" s="357"/>
      <c r="I219" s="304">
        <v>41354</v>
      </c>
      <c r="J219" s="175">
        <v>20.94</v>
      </c>
      <c r="K219" s="228">
        <f t="shared" si="55"/>
        <v>24918.600000000002</v>
      </c>
      <c r="L219" s="232">
        <f t="shared" si="56"/>
        <v>-928.19999999999709</v>
      </c>
      <c r="M219" s="198">
        <v>0.9778</v>
      </c>
      <c r="N219" s="127">
        <f>SUM(L219*M219)</f>
        <v>-907.5939599999972</v>
      </c>
      <c r="O219" s="357"/>
      <c r="P219" s="244"/>
    </row>
    <row r="220" spans="1:16" s="135" customFormat="1" ht="15" customHeight="1">
      <c r="A220" s="2"/>
      <c r="B220" s="91"/>
      <c r="C220" s="91"/>
      <c r="D220" s="82"/>
      <c r="E220" s="81"/>
      <c r="F220" s="175"/>
      <c r="G220" s="226"/>
      <c r="H220" s="357"/>
      <c r="I220" s="304"/>
      <c r="J220" s="175"/>
      <c r="K220" s="228"/>
      <c r="L220" s="232"/>
      <c r="M220" s="198"/>
      <c r="N220" s="127"/>
      <c r="O220" s="357"/>
      <c r="P220" s="244"/>
    </row>
    <row r="221" spans="1:16" s="135" customFormat="1" ht="15" customHeight="1">
      <c r="A221" s="2"/>
      <c r="B221" s="91"/>
      <c r="C221" s="91"/>
      <c r="D221" s="82"/>
      <c r="E221" s="81"/>
      <c r="F221" s="175"/>
      <c r="G221" s="226"/>
      <c r="H221" s="357"/>
      <c r="I221" s="304"/>
      <c r="J221" s="175"/>
      <c r="K221" s="228"/>
      <c r="L221" s="232"/>
      <c r="M221" s="198"/>
      <c r="N221" s="127"/>
      <c r="O221" s="357"/>
      <c r="P221" s="244"/>
    </row>
    <row r="222" spans="1:16" s="135" customFormat="1" ht="15" customHeight="1">
      <c r="A222" s="2"/>
      <c r="B222" s="91"/>
      <c r="C222" s="91"/>
      <c r="D222" s="82"/>
      <c r="E222" s="81"/>
      <c r="F222" s="175"/>
      <c r="G222" s="226"/>
      <c r="H222" s="357"/>
      <c r="I222" s="304"/>
      <c r="J222" s="175"/>
      <c r="K222" s="228"/>
      <c r="L222" s="232"/>
      <c r="M222" s="198"/>
      <c r="N222" s="127"/>
      <c r="O222" s="357"/>
      <c r="P222" s="244"/>
    </row>
    <row r="223" spans="1:16" s="135" customFormat="1" ht="15" customHeight="1">
      <c r="A223" s="2"/>
      <c r="B223" s="91"/>
      <c r="C223" s="91"/>
      <c r="D223" s="82"/>
      <c r="E223" s="81"/>
      <c r="F223" s="175"/>
      <c r="G223" s="226"/>
      <c r="H223" s="357"/>
      <c r="I223" s="304"/>
      <c r="J223" s="175"/>
      <c r="K223" s="228"/>
      <c r="L223" s="232"/>
      <c r="M223" s="198"/>
      <c r="N223" s="127"/>
      <c r="O223" s="357"/>
      <c r="P223" s="244"/>
    </row>
    <row r="224" spans="1:16" s="113" customFormat="1" ht="15" customHeight="1">
      <c r="A224" s="19"/>
      <c r="B224" s="19"/>
      <c r="C224" s="19"/>
      <c r="D224" s="169"/>
      <c r="E224" s="20"/>
      <c r="F224" s="180"/>
      <c r="G224" s="217"/>
      <c r="H224" s="112"/>
      <c r="I224" s="171"/>
      <c r="J224" s="180"/>
      <c r="K224" s="217"/>
      <c r="L224" s="233"/>
      <c r="M224" s="221"/>
      <c r="O224" s="20"/>
      <c r="P224" s="416"/>
    </row>
    <row r="225" spans="1:16" s="16" customFormat="1" ht="16.2" thickBot="1">
      <c r="A225" s="43" t="s">
        <v>668</v>
      </c>
      <c r="B225" s="43"/>
      <c r="C225" s="43"/>
      <c r="D225" s="43"/>
      <c r="E225" s="43"/>
      <c r="F225" s="181"/>
      <c r="G225" s="159"/>
      <c r="H225" s="45"/>
      <c r="I225" s="46"/>
      <c r="J225" s="181"/>
      <c r="K225" s="159"/>
      <c r="L225" s="238"/>
      <c r="M225" s="205"/>
      <c r="N225" s="270">
        <f>SUM(N76:N224)</f>
        <v>-1728.922561499948</v>
      </c>
      <c r="O225" s="45"/>
      <c r="P225" s="242"/>
    </row>
    <row r="226" spans="1:16" ht="11.25" customHeight="1" thickTop="1">
      <c r="A226" s="30"/>
      <c r="B226" s="30"/>
      <c r="C226" s="30"/>
      <c r="D226" s="24"/>
      <c r="E226" s="11"/>
      <c r="F226" s="176"/>
      <c r="G226" s="155"/>
      <c r="H226" s="24"/>
      <c r="I226" s="29"/>
      <c r="J226" s="176"/>
      <c r="K226" s="155"/>
      <c r="L226" s="237"/>
      <c r="M226" s="199"/>
      <c r="N226" s="86"/>
      <c r="O226" s="11"/>
    </row>
    <row r="227" spans="1:16" ht="11.25" customHeight="1">
      <c r="G227" s="152">
        <f>SUM(G13:G28)+SUM(G76:G197)</f>
        <v>4114051.0900000008</v>
      </c>
      <c r="K227" s="152">
        <f>SUM(K13:K28)+SUM(K76:K197)</f>
        <v>4173518.7949999995</v>
      </c>
    </row>
    <row r="228" spans="1:16" ht="11.25" customHeight="1">
      <c r="A228" s="30"/>
      <c r="B228" s="30"/>
      <c r="C228" s="30"/>
      <c r="D228" s="10"/>
      <c r="E228" s="11"/>
      <c r="F228" s="176"/>
      <c r="G228" s="155">
        <f>G227*0.001</f>
        <v>4114.0510900000008</v>
      </c>
      <c r="H228" s="10"/>
      <c r="I228" s="29"/>
      <c r="J228" s="176"/>
      <c r="K228" s="155">
        <f>K227*0.001</f>
        <v>4173.518795</v>
      </c>
      <c r="L228" s="237"/>
      <c r="M228" s="199"/>
      <c r="N228" s="86"/>
      <c r="O228" s="11"/>
    </row>
  </sheetData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P143"/>
  <sheetViews>
    <sheetView workbookViewId="0">
      <selection activeCell="J40" sqref="J40"/>
    </sheetView>
  </sheetViews>
  <sheetFormatPr defaultColWidth="9.109375" defaultRowHeight="11.25" customHeight="1"/>
  <cols>
    <col min="1" max="1" width="26.33203125" style="3" customWidth="1"/>
    <col min="2" max="2" width="5.88671875" style="3" bestFit="1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6" customWidth="1"/>
    <col min="7" max="7" width="12" style="152" customWidth="1"/>
    <col min="8" max="8" width="2.109375" style="1" customWidth="1"/>
    <col min="9" max="9" width="10.44140625" style="18" customWidth="1"/>
    <col min="10" max="10" width="11" style="56" customWidth="1"/>
    <col min="11" max="11" width="14.44140625" style="152" customWidth="1"/>
    <col min="12" max="12" width="10.44140625" style="117" customWidth="1"/>
    <col min="13" max="13" width="8.44140625" style="194" bestFit="1" customWidth="1"/>
    <col min="14" max="14" width="14.109375" style="359" customWidth="1"/>
    <col min="15" max="15" width="9.109375" style="1" customWidth="1"/>
    <col min="16" max="16" width="8.88671875" customWidth="1"/>
    <col min="17" max="16384" width="9.109375" style="1"/>
  </cols>
  <sheetData>
    <row r="2" spans="1:16" ht="18">
      <c r="A2" s="37" t="s">
        <v>883</v>
      </c>
    </row>
    <row r="3" spans="1:16" ht="9" customHeight="1">
      <c r="A3" s="37"/>
    </row>
    <row r="4" spans="1:16" s="8" customFormat="1" ht="18.600000000000001" thickBot="1">
      <c r="A4" s="38">
        <f>SUM(K6+K49)</f>
        <v>108426.32730251993</v>
      </c>
      <c r="C4" s="3"/>
      <c r="D4" s="7"/>
      <c r="F4" s="151"/>
      <c r="G4" s="225"/>
      <c r="I4" s="27"/>
      <c r="J4" s="63"/>
      <c r="K4" s="225"/>
      <c r="L4" s="118"/>
      <c r="M4" s="341"/>
      <c r="N4" s="360"/>
    </row>
    <row r="5" spans="1:16" s="12" customFormat="1" ht="16.2" thickTop="1">
      <c r="A5" s="8"/>
      <c r="B5" s="3"/>
      <c r="C5" s="3"/>
      <c r="D5" s="28"/>
      <c r="E5" s="3"/>
      <c r="F5" s="57"/>
      <c r="G5" s="154"/>
      <c r="H5" s="17"/>
      <c r="I5" s="4"/>
      <c r="J5" s="56"/>
      <c r="K5" s="152"/>
      <c r="L5" s="117"/>
      <c r="M5" s="196"/>
      <c r="N5" s="359"/>
      <c r="O5" s="64"/>
    </row>
    <row r="6" spans="1:16" s="16" customFormat="1" ht="18">
      <c r="A6" s="257"/>
      <c r="B6" s="258"/>
      <c r="C6" s="257"/>
      <c r="D6" s="258"/>
      <c r="E6" s="259" t="s">
        <v>30</v>
      </c>
      <c r="F6" s="271"/>
      <c r="G6" s="265"/>
      <c r="H6" s="258"/>
      <c r="I6" s="261"/>
      <c r="J6" s="272"/>
      <c r="K6" s="286">
        <f>SUM(N44)</f>
        <v>96210.664884809958</v>
      </c>
      <c r="L6" s="385"/>
      <c r="M6" s="268"/>
      <c r="N6" s="361"/>
      <c r="O6" s="258"/>
    </row>
    <row r="7" spans="1:16" s="2" customFormat="1" ht="15" customHeight="1">
      <c r="B7" s="2" t="s">
        <v>669</v>
      </c>
      <c r="C7" s="2" t="s">
        <v>878</v>
      </c>
      <c r="D7" s="2" t="s">
        <v>17</v>
      </c>
      <c r="E7" s="2" t="s">
        <v>26</v>
      </c>
      <c r="F7" s="68" t="s">
        <v>962</v>
      </c>
      <c r="G7" s="153" t="s">
        <v>677</v>
      </c>
      <c r="I7" s="66" t="s">
        <v>890</v>
      </c>
      <c r="J7" s="68" t="s">
        <v>964</v>
      </c>
      <c r="K7" s="153" t="s">
        <v>676</v>
      </c>
      <c r="L7" s="119" t="s">
        <v>897</v>
      </c>
      <c r="M7" s="197" t="s">
        <v>27</v>
      </c>
      <c r="N7" s="362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8" t="s">
        <v>963</v>
      </c>
      <c r="G8" s="153" t="s">
        <v>380</v>
      </c>
      <c r="I8" s="66" t="s">
        <v>891</v>
      </c>
      <c r="J8" s="68" t="s">
        <v>963</v>
      </c>
      <c r="K8" s="153" t="s">
        <v>896</v>
      </c>
      <c r="L8" s="119" t="s">
        <v>380</v>
      </c>
      <c r="M8" s="197" t="s">
        <v>690</v>
      </c>
      <c r="N8" s="362" t="s">
        <v>378</v>
      </c>
      <c r="O8" s="2" t="s">
        <v>24</v>
      </c>
    </row>
    <row r="9" spans="1:16" s="2" customFormat="1" ht="15" customHeight="1">
      <c r="F9" s="68"/>
      <c r="G9" s="153"/>
      <c r="I9" s="351"/>
      <c r="J9" s="68"/>
      <c r="K9" s="153"/>
      <c r="L9" s="119"/>
      <c r="M9" s="197"/>
      <c r="N9" s="362"/>
    </row>
    <row r="10" spans="1:16" s="135" customFormat="1" ht="15" customHeight="1">
      <c r="A10" s="2" t="s">
        <v>1059</v>
      </c>
      <c r="B10" s="91" t="s">
        <v>33</v>
      </c>
      <c r="C10" s="91" t="s">
        <v>53</v>
      </c>
      <c r="D10" s="82">
        <v>36892</v>
      </c>
      <c r="E10" s="81">
        <v>1</v>
      </c>
      <c r="F10" s="175">
        <v>1</v>
      </c>
      <c r="G10" s="226">
        <f>SUM(E10*F10)/100</f>
        <v>0.01</v>
      </c>
      <c r="H10" s="357"/>
      <c r="I10" s="304"/>
      <c r="J10" s="175">
        <v>1</v>
      </c>
      <c r="K10" s="228">
        <f>SUM(E10*J10)/100</f>
        <v>0.01</v>
      </c>
      <c r="L10" s="211">
        <f>SUM(K10-G10)</f>
        <v>0</v>
      </c>
      <c r="M10" s="198">
        <v>1</v>
      </c>
      <c r="N10" s="363">
        <f>SUM(K10-G10)*M10</f>
        <v>0</v>
      </c>
      <c r="O10" s="357"/>
      <c r="P10" s="357"/>
    </row>
    <row r="11" spans="1:16" s="137" customFormat="1" ht="15" customHeight="1">
      <c r="A11" s="19" t="s">
        <v>1060</v>
      </c>
      <c r="B11" s="93" t="s">
        <v>33</v>
      </c>
      <c r="C11" s="93" t="s">
        <v>78</v>
      </c>
      <c r="D11" s="94">
        <v>36893</v>
      </c>
      <c r="E11" s="92">
        <v>1</v>
      </c>
      <c r="F11" s="189">
        <v>1</v>
      </c>
      <c r="G11" s="227">
        <f>SUM(E11*F11)/100</f>
        <v>0.01</v>
      </c>
      <c r="H11" s="136"/>
      <c r="I11" s="304"/>
      <c r="J11" s="189">
        <v>1</v>
      </c>
      <c r="K11" s="217">
        <f>SUM(E11*J11)/100</f>
        <v>0.01</v>
      </c>
      <c r="L11" s="214">
        <f>SUM(G11-K11)</f>
        <v>0</v>
      </c>
      <c r="M11" s="203">
        <v>1</v>
      </c>
      <c r="N11" s="364">
        <f>SUM(G11-K11)*M11</f>
        <v>0</v>
      </c>
      <c r="O11" s="136"/>
      <c r="P11" s="136"/>
    </row>
    <row r="12" spans="1:16" s="137" customFormat="1" ht="15" customHeight="1">
      <c r="A12" s="19"/>
      <c r="B12" s="93"/>
      <c r="C12" s="93"/>
      <c r="D12" s="82"/>
      <c r="E12" s="81"/>
      <c r="F12" s="88"/>
      <c r="G12" s="226"/>
      <c r="H12" s="357"/>
      <c r="I12" s="304"/>
      <c r="J12" s="88"/>
      <c r="K12" s="228"/>
      <c r="L12" s="211"/>
      <c r="M12" s="198"/>
      <c r="N12" s="364"/>
      <c r="O12" s="136"/>
      <c r="P12" s="136"/>
    </row>
    <row r="13" spans="1:16" s="137" customFormat="1" ht="15" customHeight="1">
      <c r="A13" s="91" t="s">
        <v>803</v>
      </c>
      <c r="B13" s="339" t="s">
        <v>804</v>
      </c>
      <c r="C13" s="91" t="s">
        <v>53</v>
      </c>
      <c r="D13" s="168">
        <v>41152</v>
      </c>
      <c r="E13" s="183">
        <v>1971</v>
      </c>
      <c r="F13" s="184">
        <v>910</v>
      </c>
      <c r="G13" s="226">
        <f>SUM(E13*F13)/100</f>
        <v>17936.099999999999</v>
      </c>
      <c r="H13" s="357"/>
      <c r="I13" s="304">
        <v>1047</v>
      </c>
      <c r="J13" s="185">
        <v>1081</v>
      </c>
      <c r="K13" s="228">
        <f>SUM(E13*J13)/100</f>
        <v>21306.51</v>
      </c>
      <c r="L13" s="211">
        <f>SUM(K13-G13)</f>
        <v>3370.41</v>
      </c>
      <c r="M13" s="198">
        <v>1.5207999999999999</v>
      </c>
      <c r="N13" s="363">
        <f>SUM(K13-G13)*M13</f>
        <v>5125.7195279999996</v>
      </c>
      <c r="O13" s="136"/>
      <c r="P13" s="136"/>
    </row>
    <row r="14" spans="1:16" s="137" customFormat="1" ht="15" customHeight="1">
      <c r="A14" s="91" t="s">
        <v>695</v>
      </c>
      <c r="B14" s="339" t="s">
        <v>696</v>
      </c>
      <c r="C14" s="91" t="s">
        <v>53</v>
      </c>
      <c r="D14" s="168">
        <v>41159</v>
      </c>
      <c r="E14" s="183">
        <v>763</v>
      </c>
      <c r="F14" s="184">
        <v>1883</v>
      </c>
      <c r="G14" s="226">
        <f t="shared" ref="G14:G28" si="0">SUM(E14*F14)/100</f>
        <v>14367.29</v>
      </c>
      <c r="H14" s="357"/>
      <c r="I14" s="304">
        <v>2146</v>
      </c>
      <c r="J14" s="185">
        <v>2245</v>
      </c>
      <c r="K14" s="228">
        <f t="shared" ref="K14:K28" si="1">SUM(E14*J14)/100</f>
        <v>17129.349999999999</v>
      </c>
      <c r="L14" s="211">
        <f t="shared" ref="L14:L28" si="2">SUM(K14-G14)</f>
        <v>2762.0599999999977</v>
      </c>
      <c r="M14" s="198">
        <v>1.5539000000000001</v>
      </c>
      <c r="N14" s="363">
        <f t="shared" ref="N14:N28" si="3">SUM(K14-G14)*M14</f>
        <v>4291.9650339999962</v>
      </c>
      <c r="O14" s="136"/>
      <c r="P14" s="136"/>
    </row>
    <row r="15" spans="1:16" s="137" customFormat="1" ht="15" customHeight="1">
      <c r="A15" s="91" t="s">
        <v>807</v>
      </c>
      <c r="B15" s="339" t="s">
        <v>808</v>
      </c>
      <c r="C15" s="91" t="s">
        <v>53</v>
      </c>
      <c r="D15" s="168">
        <v>41159</v>
      </c>
      <c r="E15" s="183">
        <v>15620</v>
      </c>
      <c r="F15" s="184">
        <v>115.45</v>
      </c>
      <c r="G15" s="226">
        <f t="shared" si="0"/>
        <v>18033.29</v>
      </c>
      <c r="H15" s="357"/>
      <c r="I15" s="304">
        <v>138.19999999999999</v>
      </c>
      <c r="J15" s="185">
        <v>141.4</v>
      </c>
      <c r="K15" s="228">
        <f t="shared" si="1"/>
        <v>22086.68</v>
      </c>
      <c r="L15" s="211">
        <f t="shared" si="2"/>
        <v>4053.3899999999994</v>
      </c>
      <c r="M15" s="198">
        <v>1.5539000000000001</v>
      </c>
      <c r="N15" s="363">
        <f t="shared" si="3"/>
        <v>6298.5627209999993</v>
      </c>
      <c r="O15" s="136"/>
      <c r="P15" s="136"/>
    </row>
    <row r="16" spans="1:16" s="137" customFormat="1" ht="15" customHeight="1">
      <c r="A16" s="91" t="s">
        <v>809</v>
      </c>
      <c r="B16" s="339" t="s">
        <v>810</v>
      </c>
      <c r="C16" s="91" t="s">
        <v>53</v>
      </c>
      <c r="D16" s="168">
        <v>41159</v>
      </c>
      <c r="E16" s="183">
        <v>527</v>
      </c>
      <c r="F16" s="184">
        <v>3676</v>
      </c>
      <c r="G16" s="226">
        <f t="shared" si="0"/>
        <v>19372.52</v>
      </c>
      <c r="H16" s="357"/>
      <c r="I16" s="304">
        <v>4482</v>
      </c>
      <c r="J16" s="185">
        <v>4756</v>
      </c>
      <c r="K16" s="228">
        <f t="shared" si="1"/>
        <v>25064.12</v>
      </c>
      <c r="L16" s="211">
        <f t="shared" si="2"/>
        <v>5691.5999999999985</v>
      </c>
      <c r="M16" s="198">
        <v>1.5539000000000001</v>
      </c>
      <c r="N16" s="363">
        <f t="shared" si="3"/>
        <v>8844.1772399999973</v>
      </c>
      <c r="O16" s="136"/>
      <c r="P16" s="136"/>
    </row>
    <row r="17" spans="1:16" s="137" customFormat="1" ht="15" customHeight="1">
      <c r="A17" s="91" t="s">
        <v>811</v>
      </c>
      <c r="B17" s="339" t="s">
        <v>812</v>
      </c>
      <c r="C17" s="91" t="s">
        <v>53</v>
      </c>
      <c r="D17" s="168">
        <v>41165</v>
      </c>
      <c r="E17" s="183">
        <v>1615</v>
      </c>
      <c r="F17" s="184">
        <v>1190.1500000000001</v>
      </c>
      <c r="G17" s="226">
        <f t="shared" si="0"/>
        <v>19220.922500000001</v>
      </c>
      <c r="H17" s="357"/>
      <c r="I17" s="304">
        <v>1283</v>
      </c>
      <c r="J17" s="185">
        <v>1398</v>
      </c>
      <c r="K17" s="228">
        <f t="shared" si="1"/>
        <v>22577.7</v>
      </c>
      <c r="L17" s="211">
        <f t="shared" si="2"/>
        <v>3356.7775000000001</v>
      </c>
      <c r="M17" s="198">
        <v>1.5376000000000001</v>
      </c>
      <c r="N17" s="363">
        <f t="shared" si="3"/>
        <v>5161.3810840000006</v>
      </c>
      <c r="O17" s="136"/>
      <c r="P17" s="136"/>
    </row>
    <row r="18" spans="1:16" s="137" customFormat="1" ht="15" customHeight="1">
      <c r="A18" s="91" t="s">
        <v>813</v>
      </c>
      <c r="B18" s="339" t="s">
        <v>814</v>
      </c>
      <c r="C18" s="91" t="s">
        <v>53</v>
      </c>
      <c r="D18" s="168">
        <v>41165</v>
      </c>
      <c r="E18" s="183">
        <v>32554</v>
      </c>
      <c r="F18" s="184">
        <v>98.25</v>
      </c>
      <c r="G18" s="226">
        <f t="shared" si="0"/>
        <v>31984.305</v>
      </c>
      <c r="H18" s="357"/>
      <c r="I18" s="304">
        <v>110.5</v>
      </c>
      <c r="J18" s="185">
        <v>122.5</v>
      </c>
      <c r="K18" s="228">
        <f t="shared" si="1"/>
        <v>39878.65</v>
      </c>
      <c r="L18" s="211">
        <f t="shared" si="2"/>
        <v>7894.3450000000012</v>
      </c>
      <c r="M18" s="198">
        <v>1.5376000000000001</v>
      </c>
      <c r="N18" s="363">
        <f t="shared" si="3"/>
        <v>12138.344872000003</v>
      </c>
      <c r="O18" s="136"/>
      <c r="P18" s="136"/>
    </row>
    <row r="19" spans="1:16" s="137" customFormat="1" ht="15" customHeight="1">
      <c r="A19" s="91" t="s">
        <v>817</v>
      </c>
      <c r="B19" s="339" t="s">
        <v>818</v>
      </c>
      <c r="C19" s="85" t="s">
        <v>53</v>
      </c>
      <c r="D19" s="168">
        <v>41187</v>
      </c>
      <c r="E19" s="183">
        <v>4104</v>
      </c>
      <c r="F19" s="184">
        <v>556.19000000000005</v>
      </c>
      <c r="G19" s="226">
        <f t="shared" si="0"/>
        <v>22826.037600000003</v>
      </c>
      <c r="H19" s="357"/>
      <c r="I19" s="304">
        <v>604.1</v>
      </c>
      <c r="J19" s="185">
        <v>694</v>
      </c>
      <c r="K19" s="228">
        <f t="shared" si="1"/>
        <v>28481.759999999998</v>
      </c>
      <c r="L19" s="211">
        <f t="shared" si="2"/>
        <v>5655.7223999999951</v>
      </c>
      <c r="M19" s="198">
        <v>1.5767</v>
      </c>
      <c r="N19" s="363">
        <f t="shared" si="3"/>
        <v>8917.3775080799915</v>
      </c>
      <c r="O19" s="136"/>
      <c r="P19" s="136"/>
    </row>
    <row r="20" spans="1:16" s="137" customFormat="1" ht="15" customHeight="1">
      <c r="A20" s="91" t="s">
        <v>821</v>
      </c>
      <c r="B20" s="339" t="s">
        <v>822</v>
      </c>
      <c r="C20" s="85" t="s">
        <v>53</v>
      </c>
      <c r="D20" s="168">
        <v>41250</v>
      </c>
      <c r="E20" s="183">
        <v>872</v>
      </c>
      <c r="F20" s="184">
        <v>1626</v>
      </c>
      <c r="G20" s="226">
        <f t="shared" si="0"/>
        <v>14178.72</v>
      </c>
      <c r="H20" s="357"/>
      <c r="I20" s="304">
        <v>1915</v>
      </c>
      <c r="J20" s="185">
        <v>2093</v>
      </c>
      <c r="K20" s="228">
        <f t="shared" si="1"/>
        <v>18250.96</v>
      </c>
      <c r="L20" s="211">
        <f t="shared" si="2"/>
        <v>4072.24</v>
      </c>
      <c r="M20" s="198">
        <v>1.5379</v>
      </c>
      <c r="N20" s="363">
        <f t="shared" si="3"/>
        <v>6262.6978959999997</v>
      </c>
      <c r="O20" s="136"/>
      <c r="P20" s="136"/>
    </row>
    <row r="21" spans="1:16" s="137" customFormat="1" ht="15" customHeight="1">
      <c r="A21" s="91" t="s">
        <v>722</v>
      </c>
      <c r="B21" s="339" t="s">
        <v>723</v>
      </c>
      <c r="C21" s="91" t="s">
        <v>53</v>
      </c>
      <c r="D21" s="168">
        <v>41264</v>
      </c>
      <c r="E21" s="183">
        <v>8040</v>
      </c>
      <c r="F21" s="184">
        <v>382.9</v>
      </c>
      <c r="G21" s="226">
        <f t="shared" si="0"/>
        <v>30785.16</v>
      </c>
      <c r="H21" s="357"/>
      <c r="I21" s="304">
        <v>424.8</v>
      </c>
      <c r="J21" s="185">
        <v>424.8</v>
      </c>
      <c r="K21" s="228">
        <f t="shared" si="1"/>
        <v>34153.919999999998</v>
      </c>
      <c r="L21" s="211">
        <f t="shared" si="2"/>
        <v>3368.7599999999984</v>
      </c>
      <c r="M21" s="198">
        <v>1.5512999999999999</v>
      </c>
      <c r="N21" s="363">
        <f t="shared" si="3"/>
        <v>5225.9573879999971</v>
      </c>
      <c r="O21" s="136"/>
      <c r="P21" s="136"/>
    </row>
    <row r="22" spans="1:16" s="137" customFormat="1" ht="15" customHeight="1">
      <c r="A22" s="91" t="s">
        <v>827</v>
      </c>
      <c r="B22" s="339" t="s">
        <v>828</v>
      </c>
      <c r="C22" s="91" t="s">
        <v>53</v>
      </c>
      <c r="D22" s="168">
        <v>41264</v>
      </c>
      <c r="E22" s="183">
        <v>8040</v>
      </c>
      <c r="F22" s="184">
        <v>292</v>
      </c>
      <c r="G22" s="226">
        <f t="shared" si="0"/>
        <v>23476.799999999999</v>
      </c>
      <c r="H22" s="357"/>
      <c r="I22" s="304">
        <v>302</v>
      </c>
      <c r="J22" s="185">
        <v>320</v>
      </c>
      <c r="K22" s="228">
        <f t="shared" si="1"/>
        <v>25728</v>
      </c>
      <c r="L22" s="211">
        <f t="shared" si="2"/>
        <v>2251.2000000000007</v>
      </c>
      <c r="M22" s="198">
        <v>1.5512999999999999</v>
      </c>
      <c r="N22" s="363">
        <f t="shared" si="3"/>
        <v>3492.2865600000009</v>
      </c>
      <c r="O22" s="136"/>
      <c r="P22" s="136"/>
    </row>
    <row r="23" spans="1:16" s="137" customFormat="1" ht="15" customHeight="1">
      <c r="A23" s="91" t="s">
        <v>829</v>
      </c>
      <c r="B23" s="339" t="s">
        <v>830</v>
      </c>
      <c r="C23" s="91" t="s">
        <v>53</v>
      </c>
      <c r="D23" s="168">
        <v>41278</v>
      </c>
      <c r="E23" s="183">
        <v>4661</v>
      </c>
      <c r="F23" s="184">
        <v>330.3</v>
      </c>
      <c r="G23" s="226">
        <f t="shared" si="0"/>
        <v>15395.283000000001</v>
      </c>
      <c r="H23" s="357"/>
      <c r="I23" s="304">
        <v>348.6</v>
      </c>
      <c r="J23" s="185">
        <v>358</v>
      </c>
      <c r="K23" s="228">
        <f t="shared" si="1"/>
        <v>16686.38</v>
      </c>
      <c r="L23" s="211">
        <f t="shared" si="2"/>
        <v>1291.0969999999998</v>
      </c>
      <c r="M23" s="198">
        <v>1.5427</v>
      </c>
      <c r="N23" s="363">
        <f t="shared" si="3"/>
        <v>1991.7753418999996</v>
      </c>
      <c r="O23" s="136"/>
      <c r="P23" s="136"/>
    </row>
    <row r="24" spans="1:16" s="137" customFormat="1" ht="15" customHeight="1">
      <c r="A24" s="91" t="s">
        <v>831</v>
      </c>
      <c r="B24" s="339" t="s">
        <v>832</v>
      </c>
      <c r="C24" s="91" t="s">
        <v>53</v>
      </c>
      <c r="D24" s="168">
        <v>41285</v>
      </c>
      <c r="E24" s="183">
        <v>2119</v>
      </c>
      <c r="F24" s="184">
        <v>790.4</v>
      </c>
      <c r="G24" s="226">
        <f t="shared" si="0"/>
        <v>16748.575999999997</v>
      </c>
      <c r="H24" s="357"/>
      <c r="I24" s="304">
        <v>803</v>
      </c>
      <c r="J24" s="185">
        <v>894</v>
      </c>
      <c r="K24" s="228">
        <f t="shared" si="1"/>
        <v>18943.86</v>
      </c>
      <c r="L24" s="211">
        <f t="shared" si="2"/>
        <v>2195.2840000000033</v>
      </c>
      <c r="M24" s="198">
        <v>1.5206999999999999</v>
      </c>
      <c r="N24" s="363">
        <f t="shared" si="3"/>
        <v>3338.3683788000048</v>
      </c>
      <c r="O24" s="136"/>
      <c r="P24" s="136"/>
    </row>
    <row r="25" spans="1:16" s="137" customFormat="1" ht="15" customHeight="1">
      <c r="A25" s="91" t="s">
        <v>833</v>
      </c>
      <c r="B25" s="339" t="s">
        <v>505</v>
      </c>
      <c r="C25" s="91" t="s">
        <v>53</v>
      </c>
      <c r="D25" s="168">
        <v>41285</v>
      </c>
      <c r="E25" s="183">
        <v>1865</v>
      </c>
      <c r="F25" s="184">
        <v>905</v>
      </c>
      <c r="G25" s="226">
        <f t="shared" si="0"/>
        <v>16878.25</v>
      </c>
      <c r="H25" s="357"/>
      <c r="I25" s="304">
        <v>984</v>
      </c>
      <c r="J25" s="185">
        <v>1067</v>
      </c>
      <c r="K25" s="228">
        <f t="shared" si="1"/>
        <v>19899.55</v>
      </c>
      <c r="L25" s="211">
        <f t="shared" si="2"/>
        <v>3021.2999999999993</v>
      </c>
      <c r="M25" s="198">
        <v>1.5206999999999999</v>
      </c>
      <c r="N25" s="363">
        <f t="shared" si="3"/>
        <v>4594.4909099999986</v>
      </c>
      <c r="O25" s="136"/>
      <c r="P25" s="136"/>
    </row>
    <row r="26" spans="1:16" s="137" customFormat="1" ht="15" customHeight="1">
      <c r="A26" s="91" t="s">
        <v>834</v>
      </c>
      <c r="B26" s="339" t="s">
        <v>835</v>
      </c>
      <c r="C26" s="91" t="s">
        <v>53</v>
      </c>
      <c r="D26" s="168">
        <v>41285</v>
      </c>
      <c r="E26" s="183">
        <v>5021</v>
      </c>
      <c r="F26" s="184">
        <v>535.5</v>
      </c>
      <c r="G26" s="226">
        <f t="shared" si="0"/>
        <v>26887.455000000002</v>
      </c>
      <c r="H26" s="357"/>
      <c r="I26" s="304">
        <v>565.29999999999995</v>
      </c>
      <c r="J26" s="185">
        <v>590</v>
      </c>
      <c r="K26" s="228">
        <f t="shared" si="1"/>
        <v>29623.9</v>
      </c>
      <c r="L26" s="211">
        <f t="shared" si="2"/>
        <v>2736.4449999999997</v>
      </c>
      <c r="M26" s="198">
        <v>1.5206999999999999</v>
      </c>
      <c r="N26" s="363">
        <f t="shared" si="3"/>
        <v>4161.311911499999</v>
      </c>
      <c r="O26" s="136"/>
      <c r="P26" s="136"/>
    </row>
    <row r="27" spans="1:16" s="137" customFormat="1" ht="15" customHeight="1">
      <c r="A27" s="91" t="s">
        <v>838</v>
      </c>
      <c r="B27" s="339" t="s">
        <v>839</v>
      </c>
      <c r="C27" s="91" t="s">
        <v>53</v>
      </c>
      <c r="D27" s="168">
        <v>41292</v>
      </c>
      <c r="E27" s="183">
        <v>3309</v>
      </c>
      <c r="F27" s="184">
        <v>700</v>
      </c>
      <c r="G27" s="226">
        <f t="shared" si="0"/>
        <v>23163</v>
      </c>
      <c r="H27" s="357"/>
      <c r="I27" s="304">
        <v>697.6</v>
      </c>
      <c r="J27" s="185">
        <v>753</v>
      </c>
      <c r="K27" s="228">
        <f t="shared" si="1"/>
        <v>24916.77</v>
      </c>
      <c r="L27" s="211">
        <f t="shared" si="2"/>
        <v>1753.7700000000004</v>
      </c>
      <c r="M27" s="198">
        <v>1.5188999999999999</v>
      </c>
      <c r="N27" s="363">
        <f t="shared" si="3"/>
        <v>2663.8012530000005</v>
      </c>
      <c r="O27" s="136"/>
      <c r="P27" s="136"/>
    </row>
    <row r="28" spans="1:16" s="137" customFormat="1" ht="15" customHeight="1">
      <c r="A28" s="91" t="s">
        <v>840</v>
      </c>
      <c r="B28" s="339" t="s">
        <v>841</v>
      </c>
      <c r="C28" s="91" t="s">
        <v>53</v>
      </c>
      <c r="D28" s="168">
        <v>41299</v>
      </c>
      <c r="E28" s="183">
        <v>1319</v>
      </c>
      <c r="F28" s="184">
        <v>1228</v>
      </c>
      <c r="G28" s="226">
        <f t="shared" si="0"/>
        <v>16197.32</v>
      </c>
      <c r="H28" s="357"/>
      <c r="I28" s="304">
        <v>1219</v>
      </c>
      <c r="J28" s="185">
        <v>1335</v>
      </c>
      <c r="K28" s="228">
        <f t="shared" si="1"/>
        <v>17608.650000000001</v>
      </c>
      <c r="L28" s="211">
        <f t="shared" si="2"/>
        <v>1411.3300000000017</v>
      </c>
      <c r="M28" s="198">
        <v>1.5058</v>
      </c>
      <c r="N28" s="363">
        <f t="shared" si="3"/>
        <v>2125.1807140000028</v>
      </c>
      <c r="O28" s="136"/>
      <c r="P28" s="136"/>
    </row>
    <row r="29" spans="1:16" s="135" customFormat="1" ht="15" customHeight="1">
      <c r="A29" s="2" t="s">
        <v>746</v>
      </c>
      <c r="B29" s="91" t="s">
        <v>747</v>
      </c>
      <c r="C29" s="91" t="s">
        <v>53</v>
      </c>
      <c r="D29" s="82">
        <v>41302</v>
      </c>
      <c r="E29" s="81">
        <v>5235</v>
      </c>
      <c r="F29" s="175">
        <v>535.6</v>
      </c>
      <c r="G29" s="226">
        <f t="shared" ref="G29:G38" si="4">SUM(E29*F29)/100</f>
        <v>28038.66</v>
      </c>
      <c r="H29" s="357"/>
      <c r="I29" s="304">
        <v>543.6</v>
      </c>
      <c r="J29" s="175">
        <v>569.5</v>
      </c>
      <c r="K29" s="228">
        <f t="shared" ref="K29:K38" si="5">SUM(E29*J29)/100</f>
        <v>29813.325000000001</v>
      </c>
      <c r="L29" s="211">
        <f t="shared" ref="L29:L38" si="6">SUM(K29-G29)</f>
        <v>1774.6650000000009</v>
      </c>
      <c r="M29" s="198">
        <v>1.5147999999999999</v>
      </c>
      <c r="N29" s="363">
        <f t="shared" ref="N29:N38" si="7">SUM(K29-G29)*M29</f>
        <v>2688.2625420000013</v>
      </c>
      <c r="O29" s="357"/>
      <c r="P29" s="357"/>
    </row>
    <row r="30" spans="1:16" s="135" customFormat="1" ht="15" customHeight="1">
      <c r="A30" s="2" t="s">
        <v>968</v>
      </c>
      <c r="B30" s="91" t="s">
        <v>706</v>
      </c>
      <c r="C30" s="91" t="s">
        <v>53</v>
      </c>
      <c r="D30" s="82">
        <v>41311</v>
      </c>
      <c r="E30" s="81">
        <v>2612</v>
      </c>
      <c r="F30" s="175">
        <v>474.4</v>
      </c>
      <c r="G30" s="226">
        <f t="shared" si="4"/>
        <v>12391.328000000001</v>
      </c>
      <c r="H30" s="357"/>
      <c r="I30" s="304">
        <v>454.2</v>
      </c>
      <c r="J30" s="175">
        <v>530</v>
      </c>
      <c r="K30" s="228">
        <f t="shared" si="5"/>
        <v>13843.6</v>
      </c>
      <c r="L30" s="211">
        <f t="shared" si="6"/>
        <v>1452.271999999999</v>
      </c>
      <c r="M30" s="198">
        <v>1</v>
      </c>
      <c r="N30" s="363">
        <f t="shared" si="7"/>
        <v>1452.271999999999</v>
      </c>
      <c r="O30" s="357"/>
      <c r="P30" s="357"/>
    </row>
    <row r="31" spans="1:16" s="135" customFormat="1" ht="15" customHeight="1">
      <c r="A31" s="2" t="s">
        <v>1010</v>
      </c>
      <c r="B31" s="91" t="s">
        <v>1013</v>
      </c>
      <c r="C31" s="91" t="s">
        <v>53</v>
      </c>
      <c r="D31" s="82">
        <v>41320</v>
      </c>
      <c r="E31" s="81">
        <v>706</v>
      </c>
      <c r="F31" s="175">
        <v>2551</v>
      </c>
      <c r="G31" s="226">
        <f t="shared" si="4"/>
        <v>18010.060000000001</v>
      </c>
      <c r="H31" s="357"/>
      <c r="I31" s="304">
        <v>2577</v>
      </c>
      <c r="J31" s="175">
        <v>2682</v>
      </c>
      <c r="K31" s="228">
        <f t="shared" si="5"/>
        <v>18934.919999999998</v>
      </c>
      <c r="L31" s="211">
        <f t="shared" si="6"/>
        <v>924.85999999999694</v>
      </c>
      <c r="M31" s="198">
        <v>1.5065</v>
      </c>
      <c r="N31" s="363">
        <f t="shared" si="7"/>
        <v>1393.3015899999953</v>
      </c>
      <c r="O31" s="357"/>
      <c r="P31" s="357"/>
    </row>
    <row r="32" spans="1:16" s="135" customFormat="1" ht="15" customHeight="1">
      <c r="A32" s="2" t="s">
        <v>1011</v>
      </c>
      <c r="B32" s="91" t="s">
        <v>1012</v>
      </c>
      <c r="C32" s="91" t="s">
        <v>53</v>
      </c>
      <c r="D32" s="82">
        <v>41320</v>
      </c>
      <c r="E32" s="81">
        <v>14123</v>
      </c>
      <c r="F32" s="175">
        <v>94.55</v>
      </c>
      <c r="G32" s="226">
        <f t="shared" si="4"/>
        <v>13353.296499999999</v>
      </c>
      <c r="H32" s="357"/>
      <c r="I32" s="304">
        <v>92.4</v>
      </c>
      <c r="J32" s="175">
        <v>94.8</v>
      </c>
      <c r="K32" s="228">
        <f t="shared" si="5"/>
        <v>13388.603999999999</v>
      </c>
      <c r="L32" s="211">
        <f t="shared" si="6"/>
        <v>35.3075000000008</v>
      </c>
      <c r="M32" s="198">
        <v>1.5065</v>
      </c>
      <c r="N32" s="363">
        <f t="shared" si="7"/>
        <v>53.190748750001205</v>
      </c>
      <c r="O32" s="357"/>
      <c r="P32" s="357"/>
    </row>
    <row r="33" spans="1:16" s="135" customFormat="1" ht="15" customHeight="1">
      <c r="A33" s="2" t="s">
        <v>736</v>
      </c>
      <c r="B33" s="91" t="s">
        <v>737</v>
      </c>
      <c r="C33" s="91" t="s">
        <v>53</v>
      </c>
      <c r="D33" s="82">
        <v>41320</v>
      </c>
      <c r="E33" s="81">
        <v>3836</v>
      </c>
      <c r="F33" s="175">
        <v>450.7</v>
      </c>
      <c r="G33" s="226">
        <f t="shared" si="4"/>
        <v>17288.851999999999</v>
      </c>
      <c r="H33" s="357"/>
      <c r="I33" s="304">
        <v>465.5</v>
      </c>
      <c r="J33" s="175">
        <v>486.5</v>
      </c>
      <c r="K33" s="228">
        <f t="shared" si="5"/>
        <v>18662.14</v>
      </c>
      <c r="L33" s="211">
        <f t="shared" si="6"/>
        <v>1373.2880000000005</v>
      </c>
      <c r="M33" s="198">
        <v>1.5065</v>
      </c>
      <c r="N33" s="363">
        <f t="shared" si="7"/>
        <v>2068.8583720000006</v>
      </c>
      <c r="O33" s="357"/>
      <c r="P33" s="357"/>
    </row>
    <row r="34" spans="1:16" s="135" customFormat="1" ht="15" customHeight="1">
      <c r="A34" s="2" t="s">
        <v>1061</v>
      </c>
      <c r="B34" s="91" t="s">
        <v>1062</v>
      </c>
      <c r="C34" s="91" t="s">
        <v>53</v>
      </c>
      <c r="D34" s="82">
        <v>41330</v>
      </c>
      <c r="E34" s="81">
        <v>1937</v>
      </c>
      <c r="F34" s="175">
        <v>624</v>
      </c>
      <c r="G34" s="226">
        <f t="shared" si="4"/>
        <v>12086.88</v>
      </c>
      <c r="H34" s="357"/>
      <c r="I34" s="304">
        <v>610.5</v>
      </c>
      <c r="J34" s="175">
        <v>704.5</v>
      </c>
      <c r="K34" s="228">
        <f t="shared" si="5"/>
        <v>13646.165000000001</v>
      </c>
      <c r="L34" s="211">
        <f t="shared" si="6"/>
        <v>1559.2850000000017</v>
      </c>
      <c r="M34" s="198">
        <v>1.4771000000000001</v>
      </c>
      <c r="N34" s="363">
        <f t="shared" si="7"/>
        <v>2303.2198735000024</v>
      </c>
      <c r="O34" s="357"/>
      <c r="P34" s="357"/>
    </row>
    <row r="35" spans="1:16" s="135" customFormat="1" ht="15" customHeight="1">
      <c r="A35" s="2" t="s">
        <v>1065</v>
      </c>
      <c r="B35" s="91" t="s">
        <v>1064</v>
      </c>
      <c r="C35" s="91" t="s">
        <v>53</v>
      </c>
      <c r="D35" s="82">
        <v>41330</v>
      </c>
      <c r="E35" s="81">
        <v>3390</v>
      </c>
      <c r="F35" s="175">
        <v>501.8</v>
      </c>
      <c r="G35" s="226">
        <f t="shared" si="4"/>
        <v>17011.02</v>
      </c>
      <c r="H35" s="357"/>
      <c r="I35" s="304">
        <v>481.8</v>
      </c>
      <c r="J35" s="175">
        <v>516</v>
      </c>
      <c r="K35" s="228">
        <f t="shared" si="5"/>
        <v>17492.400000000001</v>
      </c>
      <c r="L35" s="211">
        <f t="shared" si="6"/>
        <v>481.38000000000102</v>
      </c>
      <c r="M35" s="198">
        <v>1.4771000000000001</v>
      </c>
      <c r="N35" s="363">
        <f t="shared" si="7"/>
        <v>711.04639800000155</v>
      </c>
      <c r="O35" s="357"/>
      <c r="P35" s="357"/>
    </row>
    <row r="36" spans="1:16" s="135" customFormat="1" ht="15" customHeight="1">
      <c r="A36" s="2" t="s">
        <v>1087</v>
      </c>
      <c r="B36" s="91" t="s">
        <v>1088</v>
      </c>
      <c r="C36" s="91" t="s">
        <v>53</v>
      </c>
      <c r="D36" s="82">
        <v>41337</v>
      </c>
      <c r="E36" s="81">
        <v>20954</v>
      </c>
      <c r="F36" s="175">
        <v>129.66</v>
      </c>
      <c r="G36" s="226">
        <f t="shared" si="4"/>
        <v>27168.956400000003</v>
      </c>
      <c r="H36" s="357"/>
      <c r="I36" s="304">
        <v>128.13999999999999</v>
      </c>
      <c r="J36" s="175">
        <v>131.19999999999999</v>
      </c>
      <c r="K36" s="228">
        <f t="shared" si="5"/>
        <v>27491.647999999997</v>
      </c>
      <c r="L36" s="211">
        <f t="shared" si="6"/>
        <v>322.69159999999465</v>
      </c>
      <c r="M36" s="198">
        <v>1.4833000000000001</v>
      </c>
      <c r="N36" s="363">
        <f t="shared" si="7"/>
        <v>478.64845027999206</v>
      </c>
      <c r="O36" s="357"/>
      <c r="P36" s="357"/>
    </row>
    <row r="37" spans="1:16" s="135" customFormat="1" ht="15" customHeight="1">
      <c r="A37" s="2" t="s">
        <v>1094</v>
      </c>
      <c r="B37" s="91" t="s">
        <v>1093</v>
      </c>
      <c r="C37" s="91" t="s">
        <v>53</v>
      </c>
      <c r="D37" s="82">
        <v>41338</v>
      </c>
      <c r="E37" s="81">
        <v>1093</v>
      </c>
      <c r="F37" s="175">
        <v>1447</v>
      </c>
      <c r="G37" s="226">
        <f t="shared" si="4"/>
        <v>15815.71</v>
      </c>
      <c r="H37" s="357"/>
      <c r="I37" s="304">
        <v>1385</v>
      </c>
      <c r="J37" s="175">
        <v>1450</v>
      </c>
      <c r="K37" s="228">
        <f t="shared" si="5"/>
        <v>15848.5</v>
      </c>
      <c r="L37" s="211">
        <f t="shared" si="6"/>
        <v>32.790000000000873</v>
      </c>
      <c r="M37" s="198">
        <v>1.4730000000000001</v>
      </c>
      <c r="N37" s="363">
        <f t="shared" si="7"/>
        <v>48.299670000001292</v>
      </c>
      <c r="O37" s="357"/>
      <c r="P37" s="357"/>
    </row>
    <row r="38" spans="1:16" s="135" customFormat="1" ht="15" customHeight="1">
      <c r="A38" s="2" t="s">
        <v>1095</v>
      </c>
      <c r="B38" s="91" t="s">
        <v>1096</v>
      </c>
      <c r="C38" s="91" t="s">
        <v>53</v>
      </c>
      <c r="D38" s="82">
        <v>41338</v>
      </c>
      <c r="E38" s="81">
        <v>1130</v>
      </c>
      <c r="F38" s="175">
        <v>1235</v>
      </c>
      <c r="G38" s="226">
        <f t="shared" si="4"/>
        <v>13955.5</v>
      </c>
      <c r="H38" s="357"/>
      <c r="I38" s="304">
        <v>1235</v>
      </c>
      <c r="J38" s="175">
        <v>1266</v>
      </c>
      <c r="K38" s="228">
        <f t="shared" si="5"/>
        <v>14305.8</v>
      </c>
      <c r="L38" s="211">
        <f t="shared" si="6"/>
        <v>350.29999999999927</v>
      </c>
      <c r="M38" s="198">
        <v>1.4730000000000001</v>
      </c>
      <c r="N38" s="363">
        <f t="shared" si="7"/>
        <v>515.99189999999896</v>
      </c>
      <c r="O38" s="357"/>
      <c r="P38" s="357"/>
    </row>
    <row r="39" spans="1:16" s="135" customFormat="1" ht="15" customHeight="1">
      <c r="A39" s="2" t="s">
        <v>1125</v>
      </c>
      <c r="B39" s="91" t="s">
        <v>1126</v>
      </c>
      <c r="C39" s="91" t="s">
        <v>53</v>
      </c>
      <c r="D39" s="82">
        <v>41354</v>
      </c>
      <c r="E39" s="81">
        <v>6245</v>
      </c>
      <c r="F39" s="175">
        <v>274.89999999999998</v>
      </c>
      <c r="G39" s="226">
        <f>SUM(E39*F39)/100</f>
        <v>17167.504999999997</v>
      </c>
      <c r="H39" s="357"/>
      <c r="I39" s="304">
        <v>263.89999999999998</v>
      </c>
      <c r="J39" s="175">
        <v>273</v>
      </c>
      <c r="K39" s="228">
        <f>SUM(E39*J39)/100</f>
        <v>17048.849999999999</v>
      </c>
      <c r="L39" s="211">
        <f>SUM(K39-G39)</f>
        <v>-118.65499999999884</v>
      </c>
      <c r="M39" s="198">
        <v>1</v>
      </c>
      <c r="N39" s="363">
        <f>SUM(K39-G39)*M39</f>
        <v>-118.65499999999884</v>
      </c>
      <c r="O39" s="357"/>
      <c r="P39" s="357"/>
    </row>
    <row r="40" spans="1:16" s="135" customFormat="1" ht="15" customHeight="1">
      <c r="A40" s="2" t="s">
        <v>1130</v>
      </c>
      <c r="B40" s="91" t="s">
        <v>1131</v>
      </c>
      <c r="C40" s="91" t="s">
        <v>53</v>
      </c>
      <c r="D40" s="82">
        <v>41355</v>
      </c>
      <c r="E40" s="81">
        <v>1717</v>
      </c>
      <c r="F40" s="175">
        <v>1024</v>
      </c>
      <c r="G40" s="226">
        <f>SUM(E40*F40)/100</f>
        <v>17582.080000000002</v>
      </c>
      <c r="H40" s="357"/>
      <c r="I40" s="304">
        <v>984</v>
      </c>
      <c r="J40" s="175">
        <v>1023</v>
      </c>
      <c r="K40" s="228">
        <f>SUM(E40*J40)/100</f>
        <v>17564.91</v>
      </c>
      <c r="L40" s="211">
        <f>SUM(K40-G40)</f>
        <v>-17.170000000001892</v>
      </c>
      <c r="M40" s="198">
        <v>1</v>
      </c>
      <c r="N40" s="363">
        <f>SUM(K40-G40)*M40</f>
        <v>-17.170000000001892</v>
      </c>
      <c r="O40" s="357"/>
      <c r="P40" s="357"/>
    </row>
    <row r="41" spans="1:16" s="135" customFormat="1" ht="15" customHeight="1">
      <c r="A41" s="2"/>
      <c r="B41" s="91"/>
      <c r="C41" s="91"/>
      <c r="D41" s="82"/>
      <c r="E41" s="81"/>
      <c r="F41" s="175"/>
      <c r="G41" s="226"/>
      <c r="H41" s="357"/>
      <c r="I41" s="304"/>
      <c r="J41" s="175"/>
      <c r="K41" s="228"/>
      <c r="L41" s="211"/>
      <c r="M41" s="198"/>
      <c r="N41" s="363"/>
      <c r="O41" s="357"/>
      <c r="P41" s="357"/>
    </row>
    <row r="42" spans="1:16" s="135" customFormat="1" ht="15" customHeight="1">
      <c r="A42" s="2"/>
      <c r="B42" s="91"/>
      <c r="C42" s="91"/>
      <c r="D42" s="82"/>
      <c r="E42" s="81"/>
      <c r="F42" s="175"/>
      <c r="G42" s="226"/>
      <c r="H42" s="357"/>
      <c r="I42" s="304"/>
      <c r="J42" s="175"/>
      <c r="K42" s="228"/>
      <c r="L42" s="211"/>
      <c r="M42" s="198"/>
      <c r="N42" s="363"/>
      <c r="O42" s="357"/>
      <c r="P42" s="357"/>
    </row>
    <row r="43" spans="1:16" s="9" customFormat="1" ht="15" customHeight="1">
      <c r="A43" s="19"/>
      <c r="B43" s="19"/>
      <c r="C43" s="19"/>
      <c r="D43" s="112"/>
      <c r="E43" s="20"/>
      <c r="F43" s="170"/>
      <c r="G43" s="217"/>
      <c r="H43" s="112"/>
      <c r="I43" s="343"/>
      <c r="J43" s="170"/>
      <c r="K43" s="228"/>
      <c r="L43" s="211"/>
      <c r="M43" s="221"/>
      <c r="N43" s="387"/>
      <c r="O43" s="20"/>
      <c r="P43" s="183"/>
    </row>
    <row r="44" spans="1:16" s="16" customFormat="1" ht="16.2" thickBot="1">
      <c r="A44" s="39" t="s">
        <v>32</v>
      </c>
      <c r="B44" s="39"/>
      <c r="C44" s="39"/>
      <c r="D44" s="39"/>
      <c r="E44" s="39"/>
      <c r="F44" s="59"/>
      <c r="G44" s="156"/>
      <c r="H44" s="41"/>
      <c r="I44" s="42"/>
      <c r="J44" s="59"/>
      <c r="K44" s="59"/>
      <c r="L44" s="121"/>
      <c r="M44" s="200"/>
      <c r="N44" s="297">
        <f>SUM(N13:N43)</f>
        <v>96210.664884809958</v>
      </c>
      <c r="O44" s="41"/>
    </row>
    <row r="45" spans="1:16" s="16" customFormat="1" ht="16.2" thickTop="1">
      <c r="A45" s="52"/>
      <c r="B45" s="52"/>
      <c r="C45" s="52"/>
      <c r="D45" s="52"/>
      <c r="E45" s="52"/>
      <c r="F45" s="60"/>
      <c r="G45" s="157"/>
      <c r="H45" s="54"/>
      <c r="I45" s="55"/>
      <c r="J45" s="60"/>
      <c r="K45" s="157"/>
      <c r="L45" s="122"/>
      <c r="M45" s="201"/>
      <c r="N45" s="367"/>
      <c r="O45" s="54"/>
    </row>
    <row r="46" spans="1:16" ht="11.25" customHeight="1">
      <c r="A46" s="97"/>
      <c r="B46" s="97"/>
      <c r="C46" s="97"/>
      <c r="D46" s="48"/>
      <c r="E46" s="47"/>
      <c r="F46" s="61"/>
      <c r="G46" s="158"/>
      <c r="H46" s="48"/>
      <c r="I46" s="50"/>
      <c r="J46" s="61"/>
      <c r="K46" s="158"/>
      <c r="L46" s="123"/>
      <c r="M46" s="202"/>
      <c r="N46" s="368"/>
      <c r="O46" s="47"/>
    </row>
    <row r="47" spans="1:16" ht="11.25" customHeight="1">
      <c r="A47" s="97"/>
      <c r="B47" s="97"/>
      <c r="C47" s="97"/>
      <c r="D47" s="47"/>
      <c r="E47" s="47"/>
      <c r="F47" s="61"/>
      <c r="G47" s="158"/>
      <c r="H47" s="47"/>
      <c r="I47" s="50"/>
      <c r="J47" s="61"/>
      <c r="K47" s="158"/>
      <c r="L47" s="123"/>
      <c r="M47" s="202"/>
      <c r="N47" s="368"/>
      <c r="O47" s="51"/>
    </row>
    <row r="48" spans="1:16" ht="11.25" customHeight="1">
      <c r="A48" s="30"/>
      <c r="B48" s="30"/>
      <c r="C48" s="30"/>
      <c r="D48" s="11"/>
      <c r="E48" s="11"/>
      <c r="F48" s="58"/>
      <c r="G48" s="155"/>
      <c r="H48" s="11"/>
      <c r="I48" s="29"/>
      <c r="J48" s="58"/>
      <c r="K48" s="155"/>
      <c r="L48" s="120"/>
      <c r="M48" s="199"/>
      <c r="N48" s="365"/>
      <c r="O48" s="23"/>
    </row>
    <row r="49" spans="1:15" s="25" customFormat="1" ht="18">
      <c r="A49" s="352"/>
      <c r="B49" s="254"/>
      <c r="C49" s="273"/>
      <c r="D49" s="254"/>
      <c r="E49" s="254" t="s">
        <v>31</v>
      </c>
      <c r="F49" s="274"/>
      <c r="G49" s="275"/>
      <c r="H49" s="254"/>
      <c r="I49" s="256"/>
      <c r="J49" s="274"/>
      <c r="K49" s="296">
        <f>SUM(N140)</f>
        <v>12215.662417709971</v>
      </c>
      <c r="L49" s="386"/>
      <c r="M49" s="295"/>
      <c r="N49" s="369"/>
      <c r="O49" s="254"/>
    </row>
    <row r="50" spans="1:15" s="2" customFormat="1" ht="15" customHeight="1">
      <c r="B50" s="2" t="s">
        <v>669</v>
      </c>
      <c r="C50" s="2" t="s">
        <v>878</v>
      </c>
      <c r="D50" s="2" t="s">
        <v>17</v>
      </c>
      <c r="E50" s="2" t="s">
        <v>26</v>
      </c>
      <c r="F50" s="68" t="s">
        <v>19</v>
      </c>
      <c r="G50" s="153" t="s">
        <v>879</v>
      </c>
      <c r="I50" s="66" t="s">
        <v>29</v>
      </c>
      <c r="J50" s="68" t="s">
        <v>18</v>
      </c>
      <c r="K50" s="153" t="s">
        <v>676</v>
      </c>
      <c r="L50" s="119" t="s">
        <v>897</v>
      </c>
      <c r="M50" s="197" t="s">
        <v>27</v>
      </c>
      <c r="N50" s="362" t="s">
        <v>15</v>
      </c>
      <c r="O50" s="2" t="s">
        <v>4</v>
      </c>
    </row>
    <row r="51" spans="1:15" s="2" customFormat="1" ht="15" customHeight="1">
      <c r="B51" s="2" t="s">
        <v>0</v>
      </c>
      <c r="D51" s="2" t="s">
        <v>25</v>
      </c>
      <c r="E51" s="2" t="s">
        <v>21</v>
      </c>
      <c r="F51" s="68" t="s">
        <v>689</v>
      </c>
      <c r="G51" s="153" t="s">
        <v>380</v>
      </c>
      <c r="I51" s="66" t="s">
        <v>7</v>
      </c>
      <c r="J51" s="68" t="s">
        <v>689</v>
      </c>
      <c r="K51" s="153" t="s">
        <v>896</v>
      </c>
      <c r="L51" s="119" t="s">
        <v>380</v>
      </c>
      <c r="M51" s="197" t="s">
        <v>690</v>
      </c>
      <c r="N51" s="362" t="s">
        <v>378</v>
      </c>
      <c r="O51" s="2" t="s">
        <v>24</v>
      </c>
    </row>
    <row r="52" spans="1:15" s="2" customFormat="1" ht="15" customHeight="1">
      <c r="F52" s="68"/>
      <c r="G52" s="153"/>
      <c r="I52" s="66"/>
      <c r="J52" s="68"/>
      <c r="K52" s="153"/>
      <c r="L52" s="119"/>
      <c r="M52" s="197"/>
      <c r="N52" s="362"/>
    </row>
    <row r="53" spans="1:15" s="137" customFormat="1" ht="15" customHeight="1">
      <c r="A53" s="19"/>
      <c r="B53" s="93"/>
      <c r="C53" s="93"/>
      <c r="D53" s="82"/>
      <c r="E53" s="81"/>
      <c r="F53" s="88"/>
      <c r="G53" s="226"/>
      <c r="H53" s="357"/>
      <c r="I53" s="84"/>
      <c r="J53" s="88"/>
      <c r="K53" s="228"/>
      <c r="L53" s="211"/>
      <c r="M53" s="198"/>
      <c r="N53" s="364"/>
      <c r="O53" s="136"/>
    </row>
    <row r="54" spans="1:15" s="137" customFormat="1" ht="15" customHeight="1">
      <c r="A54" s="93" t="s">
        <v>691</v>
      </c>
      <c r="B54" s="93" t="s">
        <v>692</v>
      </c>
      <c r="C54" s="93" t="s">
        <v>78</v>
      </c>
      <c r="D54" s="186">
        <v>40830</v>
      </c>
      <c r="E54" s="187">
        <v>2403</v>
      </c>
      <c r="F54" s="188">
        <v>232.1</v>
      </c>
      <c r="G54" s="227">
        <f t="shared" ref="G54:G63" si="8">SUM(E54*F54)/100</f>
        <v>5577.3629999999994</v>
      </c>
      <c r="H54" s="136"/>
      <c r="I54" s="186">
        <v>40837</v>
      </c>
      <c r="J54" s="190">
        <v>259.3</v>
      </c>
      <c r="K54" s="217">
        <f t="shared" ref="K54:K63" si="9">SUM(E54*J54)/100</f>
        <v>6230.9790000000003</v>
      </c>
      <c r="L54" s="214">
        <f>SUM(G54-K54)</f>
        <v>-653.61600000000089</v>
      </c>
      <c r="M54" s="203">
        <v>1.5467</v>
      </c>
      <c r="N54" s="364">
        <f>SUM(G54-K54)*M54</f>
        <v>-1010.9478672000014</v>
      </c>
      <c r="O54" s="136"/>
    </row>
    <row r="55" spans="1:15" s="137" customFormat="1" ht="15" customHeight="1">
      <c r="A55" s="93" t="s">
        <v>693</v>
      </c>
      <c r="B55" s="93" t="s">
        <v>694</v>
      </c>
      <c r="C55" s="93" t="s">
        <v>78</v>
      </c>
      <c r="D55" s="186">
        <v>40830</v>
      </c>
      <c r="E55" s="187">
        <v>1815</v>
      </c>
      <c r="F55" s="188">
        <v>318</v>
      </c>
      <c r="G55" s="227">
        <f t="shared" si="8"/>
        <v>5771.7</v>
      </c>
      <c r="H55" s="136"/>
      <c r="I55" s="186">
        <v>40837</v>
      </c>
      <c r="J55" s="190">
        <v>354</v>
      </c>
      <c r="K55" s="217">
        <f t="shared" si="9"/>
        <v>6425.1</v>
      </c>
      <c r="L55" s="214">
        <f>SUM(G55-K55)</f>
        <v>-653.40000000000055</v>
      </c>
      <c r="M55" s="203">
        <v>1.5467</v>
      </c>
      <c r="N55" s="364">
        <f>SUM(G55-K55)*M55</f>
        <v>-1010.6137800000008</v>
      </c>
      <c r="O55" s="136"/>
    </row>
    <row r="56" spans="1:15" s="137" customFormat="1" ht="15" customHeight="1">
      <c r="A56" s="93" t="s">
        <v>695</v>
      </c>
      <c r="B56" s="93" t="s">
        <v>696</v>
      </c>
      <c r="C56" s="93" t="s">
        <v>78</v>
      </c>
      <c r="D56" s="186">
        <v>40830</v>
      </c>
      <c r="E56" s="187">
        <v>553</v>
      </c>
      <c r="F56" s="188">
        <v>1329</v>
      </c>
      <c r="G56" s="227">
        <f t="shared" si="8"/>
        <v>7349.37</v>
      </c>
      <c r="H56" s="136"/>
      <c r="I56" s="186">
        <v>40844</v>
      </c>
      <c r="J56" s="190">
        <v>1447</v>
      </c>
      <c r="K56" s="217">
        <f t="shared" si="9"/>
        <v>8001.91</v>
      </c>
      <c r="L56" s="214">
        <f>SUM(G56-K56)</f>
        <v>-652.54</v>
      </c>
      <c r="M56" s="203">
        <v>1.5467</v>
      </c>
      <c r="N56" s="364">
        <f>SUM(G56-K56)*M56</f>
        <v>-1009.2836179999999</v>
      </c>
      <c r="O56" s="136"/>
    </row>
    <row r="57" spans="1:15" s="137" customFormat="1" ht="15" customHeight="1">
      <c r="A57" s="93" t="s">
        <v>697</v>
      </c>
      <c r="B57" s="93" t="s">
        <v>698</v>
      </c>
      <c r="C57" s="93" t="s">
        <v>78</v>
      </c>
      <c r="D57" s="186">
        <v>40830</v>
      </c>
      <c r="E57" s="187">
        <v>1219</v>
      </c>
      <c r="F57" s="188">
        <v>295.89999999999998</v>
      </c>
      <c r="G57" s="227">
        <f t="shared" si="8"/>
        <v>3607.0209999999997</v>
      </c>
      <c r="H57" s="136"/>
      <c r="I57" s="186">
        <v>40851</v>
      </c>
      <c r="J57" s="190">
        <v>349.5</v>
      </c>
      <c r="K57" s="217">
        <f t="shared" si="9"/>
        <v>4260.4049999999997</v>
      </c>
      <c r="L57" s="214">
        <f>SUM(G57-K57)</f>
        <v>-653.38400000000001</v>
      </c>
      <c r="M57" s="203">
        <v>1.5467</v>
      </c>
      <c r="N57" s="364">
        <f>SUM(G57-K57)*M57</f>
        <v>-1010.5890328</v>
      </c>
      <c r="O57" s="136"/>
    </row>
    <row r="58" spans="1:15" s="137" customFormat="1" ht="15" customHeight="1">
      <c r="A58" s="91" t="s">
        <v>699</v>
      </c>
      <c r="B58" s="91" t="s">
        <v>700</v>
      </c>
      <c r="C58" s="85" t="s">
        <v>53</v>
      </c>
      <c r="D58" s="168">
        <v>40851</v>
      </c>
      <c r="E58" s="183">
        <v>1903</v>
      </c>
      <c r="F58" s="184">
        <v>506.7</v>
      </c>
      <c r="G58" s="226">
        <f t="shared" si="8"/>
        <v>9642.5010000000002</v>
      </c>
      <c r="H58" s="357"/>
      <c r="I58" s="168">
        <v>40872</v>
      </c>
      <c r="J58" s="185">
        <v>472.7</v>
      </c>
      <c r="K58" s="228">
        <f t="shared" si="9"/>
        <v>8995.4809999999998</v>
      </c>
      <c r="L58" s="211">
        <f>SUM(K58-G58)</f>
        <v>-647.02000000000044</v>
      </c>
      <c r="M58" s="198">
        <v>1.5468999999999999</v>
      </c>
      <c r="N58" s="363">
        <f>SUM(K58-G58)*M58</f>
        <v>-1000.8752380000006</v>
      </c>
      <c r="O58" s="136"/>
    </row>
    <row r="59" spans="1:15" s="137" customFormat="1" ht="15" customHeight="1">
      <c r="A59" s="91" t="s">
        <v>701</v>
      </c>
      <c r="B59" s="91" t="s">
        <v>702</v>
      </c>
      <c r="C59" s="85" t="s">
        <v>53</v>
      </c>
      <c r="D59" s="168">
        <v>40844</v>
      </c>
      <c r="E59" s="183">
        <v>2141</v>
      </c>
      <c r="F59" s="184">
        <v>629</v>
      </c>
      <c r="G59" s="226">
        <f t="shared" si="8"/>
        <v>13466.89</v>
      </c>
      <c r="H59" s="357"/>
      <c r="I59" s="168">
        <v>40879</v>
      </c>
      <c r="J59" s="185">
        <v>645.1</v>
      </c>
      <c r="K59" s="228">
        <f t="shared" si="9"/>
        <v>13811.591</v>
      </c>
      <c r="L59" s="211">
        <f>SUM(K59-G59)</f>
        <v>344.70100000000093</v>
      </c>
      <c r="M59" s="198">
        <v>1.5155000000000001</v>
      </c>
      <c r="N59" s="363">
        <f>SUM(K59-G59)*M59</f>
        <v>522.39436550000141</v>
      </c>
      <c r="O59" s="136"/>
    </row>
    <row r="60" spans="1:15" s="137" customFormat="1" ht="15" customHeight="1">
      <c r="A60" s="91" t="s">
        <v>703</v>
      </c>
      <c r="B60" s="91" t="s">
        <v>704</v>
      </c>
      <c r="C60" s="85" t="s">
        <v>53</v>
      </c>
      <c r="D60" s="168">
        <v>40872</v>
      </c>
      <c r="E60" s="183">
        <v>3346</v>
      </c>
      <c r="F60" s="184">
        <v>299.39999999999998</v>
      </c>
      <c r="G60" s="226">
        <f t="shared" si="8"/>
        <v>10017.923999999999</v>
      </c>
      <c r="H60" s="357"/>
      <c r="I60" s="168">
        <v>40879</v>
      </c>
      <c r="J60" s="185">
        <v>280.60000000000002</v>
      </c>
      <c r="K60" s="228">
        <f t="shared" si="9"/>
        <v>9388.8760000000002</v>
      </c>
      <c r="L60" s="211">
        <f>SUM(K60-G60)</f>
        <v>-629.04799999999886</v>
      </c>
      <c r="M60" s="198">
        <v>1.5955999999999999</v>
      </c>
      <c r="N60" s="363">
        <f>SUM(K60-G60)*M60</f>
        <v>-1003.7089887999981</v>
      </c>
      <c r="O60" s="136"/>
    </row>
    <row r="61" spans="1:15" s="137" customFormat="1" ht="15" customHeight="1">
      <c r="A61" s="93" t="s">
        <v>705</v>
      </c>
      <c r="B61" s="93" t="s">
        <v>706</v>
      </c>
      <c r="C61" s="93" t="s">
        <v>78</v>
      </c>
      <c r="D61" s="186">
        <v>40879</v>
      </c>
      <c r="E61" s="187">
        <v>3359</v>
      </c>
      <c r="F61" s="188">
        <v>343.2</v>
      </c>
      <c r="G61" s="227">
        <f t="shared" si="8"/>
        <v>11528.088</v>
      </c>
      <c r="H61" s="136"/>
      <c r="I61" s="186">
        <v>40886</v>
      </c>
      <c r="J61" s="190">
        <v>360.13</v>
      </c>
      <c r="K61" s="217">
        <f t="shared" si="9"/>
        <v>12096.7667</v>
      </c>
      <c r="L61" s="214">
        <f>SUM(G61-K61)</f>
        <v>-568.67870000000039</v>
      </c>
      <c r="M61" s="203">
        <v>1.5347</v>
      </c>
      <c r="N61" s="364">
        <f>SUM(G61-K61)*M61</f>
        <v>-872.75120089000052</v>
      </c>
      <c r="O61" s="136"/>
    </row>
    <row r="62" spans="1:15" s="137" customFormat="1" ht="15" customHeight="1">
      <c r="A62" s="93" t="s">
        <v>707</v>
      </c>
      <c r="B62" s="93" t="s">
        <v>708</v>
      </c>
      <c r="C62" s="93" t="s">
        <v>78</v>
      </c>
      <c r="D62" s="186">
        <v>40830</v>
      </c>
      <c r="E62" s="187">
        <v>12569</v>
      </c>
      <c r="F62" s="188">
        <v>131.6</v>
      </c>
      <c r="G62" s="227">
        <f t="shared" si="8"/>
        <v>16540.804</v>
      </c>
      <c r="H62" s="136"/>
      <c r="I62" s="186">
        <v>40893</v>
      </c>
      <c r="J62" s="190">
        <v>136.4</v>
      </c>
      <c r="K62" s="217">
        <f t="shared" si="9"/>
        <v>17144.116000000002</v>
      </c>
      <c r="L62" s="214">
        <f>SUM(G62-K62)</f>
        <v>-603.31200000000172</v>
      </c>
      <c r="M62" s="203">
        <v>1.5467</v>
      </c>
      <c r="N62" s="364">
        <f>SUM(G62-K62)*M62</f>
        <v>-933.14267040000266</v>
      </c>
      <c r="O62" s="136"/>
    </row>
    <row r="63" spans="1:15" s="137" customFormat="1" ht="15" customHeight="1">
      <c r="A63" s="91" t="s">
        <v>709</v>
      </c>
      <c r="B63" s="91" t="s">
        <v>710</v>
      </c>
      <c r="C63" s="85" t="s">
        <v>53</v>
      </c>
      <c r="D63" s="168">
        <v>40914</v>
      </c>
      <c r="E63" s="183">
        <v>543</v>
      </c>
      <c r="F63" s="184">
        <v>2372</v>
      </c>
      <c r="G63" s="226">
        <f t="shared" si="8"/>
        <v>12879.96</v>
      </c>
      <c r="H63" s="357"/>
      <c r="I63" s="168">
        <v>40921</v>
      </c>
      <c r="J63" s="185">
        <v>2287</v>
      </c>
      <c r="K63" s="228">
        <f t="shared" si="9"/>
        <v>12418.41</v>
      </c>
      <c r="L63" s="211">
        <f>SUM(K63-G63)</f>
        <v>-461.54999999999927</v>
      </c>
      <c r="M63" s="198">
        <v>1.5105</v>
      </c>
      <c r="N63" s="363">
        <f t="shared" ref="N63:N78" si="10">SUM(K63-G63)*M63</f>
        <v>-697.1712749999989</v>
      </c>
      <c r="O63" s="136"/>
    </row>
    <row r="64" spans="1:15" s="137" customFormat="1" ht="15" customHeight="1">
      <c r="A64" s="91" t="s">
        <v>711</v>
      </c>
      <c r="B64" s="91" t="s">
        <v>712</v>
      </c>
      <c r="C64" s="85" t="s">
        <v>53</v>
      </c>
      <c r="D64" s="168">
        <v>40914</v>
      </c>
      <c r="E64" s="183">
        <v>1184</v>
      </c>
      <c r="F64" s="184">
        <v>1244</v>
      </c>
      <c r="G64" s="226">
        <f t="shared" ref="G64:G89" si="11">SUM(E64*F64)/100</f>
        <v>14728.96</v>
      </c>
      <c r="H64" s="357"/>
      <c r="I64" s="168">
        <v>40928</v>
      </c>
      <c r="J64" s="185">
        <v>1194</v>
      </c>
      <c r="K64" s="228">
        <f t="shared" ref="K64:K89" si="12">SUM(E64*J64)/100</f>
        <v>14136.96</v>
      </c>
      <c r="L64" s="211">
        <f t="shared" ref="L64:L89" si="13">SUM(K64-G64)</f>
        <v>-592</v>
      </c>
      <c r="M64" s="198">
        <v>1.5105</v>
      </c>
      <c r="N64" s="363">
        <f t="shared" si="10"/>
        <v>-894.21600000000001</v>
      </c>
      <c r="O64" s="136"/>
    </row>
    <row r="65" spans="1:15" s="137" customFormat="1" ht="15" customHeight="1">
      <c r="A65" s="91" t="s">
        <v>713</v>
      </c>
      <c r="B65" s="91" t="s">
        <v>390</v>
      </c>
      <c r="C65" s="85" t="s">
        <v>53</v>
      </c>
      <c r="D65" s="168">
        <v>40914</v>
      </c>
      <c r="E65" s="183">
        <v>2318</v>
      </c>
      <c r="F65" s="184">
        <v>762.3</v>
      </c>
      <c r="G65" s="226">
        <f t="shared" si="11"/>
        <v>17670.113999999998</v>
      </c>
      <c r="H65" s="357"/>
      <c r="I65" s="168">
        <v>40928</v>
      </c>
      <c r="J65" s="185">
        <v>733.7</v>
      </c>
      <c r="K65" s="228">
        <f t="shared" si="12"/>
        <v>17007.166000000001</v>
      </c>
      <c r="L65" s="211">
        <f t="shared" si="13"/>
        <v>-662.94799999999668</v>
      </c>
      <c r="M65" s="198">
        <v>1.5105</v>
      </c>
      <c r="N65" s="363">
        <f t="shared" si="10"/>
        <v>-1001.3829539999949</v>
      </c>
      <c r="O65" s="136"/>
    </row>
    <row r="66" spans="1:15" s="137" customFormat="1" ht="15" customHeight="1">
      <c r="A66" s="91" t="s">
        <v>714</v>
      </c>
      <c r="B66" s="91" t="s">
        <v>715</v>
      </c>
      <c r="C66" s="85" t="s">
        <v>53</v>
      </c>
      <c r="D66" s="168">
        <v>40907</v>
      </c>
      <c r="E66" s="183">
        <v>8022</v>
      </c>
      <c r="F66" s="184">
        <v>187</v>
      </c>
      <c r="G66" s="226">
        <f t="shared" si="11"/>
        <v>15001.14</v>
      </c>
      <c r="H66" s="357"/>
      <c r="I66" s="168">
        <v>40970</v>
      </c>
      <c r="J66" s="185">
        <v>187.785</v>
      </c>
      <c r="K66" s="228">
        <f t="shared" si="12"/>
        <v>15064.1127</v>
      </c>
      <c r="L66" s="211">
        <f t="shared" si="13"/>
        <v>62.972700000000259</v>
      </c>
      <c r="M66" s="198">
        <v>1.5285</v>
      </c>
      <c r="N66" s="363">
        <f t="shared" si="10"/>
        <v>96.253771950000399</v>
      </c>
      <c r="O66" s="136"/>
    </row>
    <row r="67" spans="1:15" s="137" customFormat="1" ht="15" customHeight="1">
      <c r="A67" s="91" t="s">
        <v>716</v>
      </c>
      <c r="B67" s="91" t="s">
        <v>717</v>
      </c>
      <c r="C67" s="85" t="s">
        <v>53</v>
      </c>
      <c r="D67" s="168">
        <v>40956</v>
      </c>
      <c r="E67" s="183">
        <v>2255</v>
      </c>
      <c r="F67" s="184">
        <v>1212</v>
      </c>
      <c r="G67" s="226">
        <f t="shared" si="11"/>
        <v>27330.6</v>
      </c>
      <c r="H67" s="357"/>
      <c r="I67" s="168">
        <v>40970</v>
      </c>
      <c r="J67" s="185">
        <v>1182</v>
      </c>
      <c r="K67" s="228">
        <f t="shared" si="12"/>
        <v>26654.1</v>
      </c>
      <c r="L67" s="211">
        <f t="shared" si="13"/>
        <v>-676.5</v>
      </c>
      <c r="M67" s="198">
        <v>1.4676</v>
      </c>
      <c r="N67" s="363">
        <f t="shared" si="10"/>
        <v>-992.83140000000003</v>
      </c>
      <c r="O67" s="136"/>
    </row>
    <row r="68" spans="1:15" s="137" customFormat="1" ht="15" customHeight="1">
      <c r="A68" s="91" t="s">
        <v>718</v>
      </c>
      <c r="B68" s="91" t="s">
        <v>719</v>
      </c>
      <c r="C68" s="85" t="s">
        <v>53</v>
      </c>
      <c r="D68" s="168">
        <v>40914</v>
      </c>
      <c r="E68" s="183">
        <v>2883</v>
      </c>
      <c r="F68" s="184">
        <v>281.10000000000002</v>
      </c>
      <c r="G68" s="226">
        <f t="shared" si="11"/>
        <v>8104.1130000000003</v>
      </c>
      <c r="H68" s="357"/>
      <c r="I68" s="168">
        <v>40977</v>
      </c>
      <c r="J68" s="185">
        <v>274.3</v>
      </c>
      <c r="K68" s="228">
        <f t="shared" si="12"/>
        <v>7908.0690000000004</v>
      </c>
      <c r="L68" s="211">
        <f t="shared" si="13"/>
        <v>-196.04399999999987</v>
      </c>
      <c r="M68" s="198">
        <v>1.5105</v>
      </c>
      <c r="N68" s="363">
        <f t="shared" si="10"/>
        <v>-296.12446199999977</v>
      </c>
      <c r="O68" s="136"/>
    </row>
    <row r="69" spans="1:15" s="137" customFormat="1" ht="15" customHeight="1">
      <c r="A69" s="91" t="s">
        <v>720</v>
      </c>
      <c r="B69" s="91" t="s">
        <v>721</v>
      </c>
      <c r="C69" s="85" t="s">
        <v>53</v>
      </c>
      <c r="D69" s="168">
        <v>40914</v>
      </c>
      <c r="E69" s="183">
        <v>3855</v>
      </c>
      <c r="F69" s="184">
        <v>392.7</v>
      </c>
      <c r="G69" s="226">
        <f t="shared" si="11"/>
        <v>15138.584999999999</v>
      </c>
      <c r="H69" s="357"/>
      <c r="I69" s="168">
        <v>40977</v>
      </c>
      <c r="J69" s="185">
        <v>477.8</v>
      </c>
      <c r="K69" s="228">
        <f t="shared" si="12"/>
        <v>18419.189999999999</v>
      </c>
      <c r="L69" s="211">
        <f t="shared" si="13"/>
        <v>3280.6049999999996</v>
      </c>
      <c r="M69" s="198">
        <v>1.5105</v>
      </c>
      <c r="N69" s="363">
        <f t="shared" si="10"/>
        <v>4955.3538524999994</v>
      </c>
      <c r="O69" s="136"/>
    </row>
    <row r="70" spans="1:15" s="137" customFormat="1" ht="15" customHeight="1">
      <c r="A70" s="91" t="s">
        <v>722</v>
      </c>
      <c r="B70" s="91" t="s">
        <v>723</v>
      </c>
      <c r="C70" s="85" t="s">
        <v>53</v>
      </c>
      <c r="D70" s="168">
        <v>40921</v>
      </c>
      <c r="E70" s="183">
        <v>6480</v>
      </c>
      <c r="F70" s="184">
        <v>353.6</v>
      </c>
      <c r="G70" s="226">
        <f t="shared" si="11"/>
        <v>22913.279999999999</v>
      </c>
      <c r="H70" s="357"/>
      <c r="I70" s="168">
        <v>40977</v>
      </c>
      <c r="J70" s="185">
        <v>363.04</v>
      </c>
      <c r="K70" s="228">
        <f t="shared" si="12"/>
        <v>23524.992000000002</v>
      </c>
      <c r="L70" s="211">
        <f t="shared" si="13"/>
        <v>611.71200000000317</v>
      </c>
      <c r="M70" s="198">
        <v>1.4853000000000001</v>
      </c>
      <c r="N70" s="363">
        <f t="shared" si="10"/>
        <v>908.57583360000478</v>
      </c>
      <c r="O70" s="136"/>
    </row>
    <row r="71" spans="1:15" s="137" customFormat="1" ht="15" customHeight="1">
      <c r="A71" s="91" t="s">
        <v>724</v>
      </c>
      <c r="B71" s="91" t="s">
        <v>725</v>
      </c>
      <c r="C71" s="85" t="s">
        <v>53</v>
      </c>
      <c r="D71" s="168">
        <v>40921</v>
      </c>
      <c r="E71" s="183">
        <v>5435</v>
      </c>
      <c r="F71" s="184">
        <v>962.2</v>
      </c>
      <c r="G71" s="226">
        <f t="shared" si="11"/>
        <v>52295.57</v>
      </c>
      <c r="H71" s="357"/>
      <c r="I71" s="168">
        <v>40977</v>
      </c>
      <c r="J71" s="185">
        <v>949.8</v>
      </c>
      <c r="K71" s="228">
        <f t="shared" si="12"/>
        <v>51621.63</v>
      </c>
      <c r="L71" s="211">
        <f t="shared" si="13"/>
        <v>-673.94000000000233</v>
      </c>
      <c r="M71" s="198">
        <v>1.4853000000000001</v>
      </c>
      <c r="N71" s="363">
        <f t="shared" si="10"/>
        <v>-1001.0030820000035</v>
      </c>
      <c r="O71" s="136"/>
    </row>
    <row r="72" spans="1:15" s="137" customFormat="1" ht="15" customHeight="1">
      <c r="A72" s="91" t="s">
        <v>726</v>
      </c>
      <c r="B72" s="91" t="s">
        <v>727</v>
      </c>
      <c r="C72" s="85" t="s">
        <v>53</v>
      </c>
      <c r="D72" s="168">
        <v>40949</v>
      </c>
      <c r="E72" s="183">
        <v>10918</v>
      </c>
      <c r="F72" s="184">
        <v>201</v>
      </c>
      <c r="G72" s="226">
        <f t="shared" si="11"/>
        <v>21945.18</v>
      </c>
      <c r="H72" s="357"/>
      <c r="I72" s="168">
        <v>40977</v>
      </c>
      <c r="J72" s="185">
        <v>197.8</v>
      </c>
      <c r="K72" s="228">
        <f t="shared" si="12"/>
        <v>21595.804</v>
      </c>
      <c r="L72" s="211">
        <f t="shared" si="13"/>
        <v>-349.3760000000002</v>
      </c>
      <c r="M72" s="198">
        <v>1.4662999999999999</v>
      </c>
      <c r="N72" s="363">
        <f t="shared" si="10"/>
        <v>-512.2900288000003</v>
      </c>
      <c r="O72" s="136"/>
    </row>
    <row r="73" spans="1:15" s="137" customFormat="1" ht="15" customHeight="1">
      <c r="A73" s="91" t="s">
        <v>728</v>
      </c>
      <c r="B73" s="91" t="s">
        <v>729</v>
      </c>
      <c r="C73" s="85" t="s">
        <v>53</v>
      </c>
      <c r="D73" s="168">
        <v>40956</v>
      </c>
      <c r="E73" s="183">
        <v>638</v>
      </c>
      <c r="F73" s="184">
        <v>2197</v>
      </c>
      <c r="G73" s="226">
        <f t="shared" si="11"/>
        <v>14016.86</v>
      </c>
      <c r="H73" s="357"/>
      <c r="I73" s="168">
        <v>40977</v>
      </c>
      <c r="J73" s="185">
        <v>2091</v>
      </c>
      <c r="K73" s="228">
        <f t="shared" si="12"/>
        <v>13340.58</v>
      </c>
      <c r="L73" s="211">
        <f t="shared" si="13"/>
        <v>-676.28000000000065</v>
      </c>
      <c r="M73" s="198">
        <v>1.4676</v>
      </c>
      <c r="N73" s="363">
        <f t="shared" si="10"/>
        <v>-992.50852800000098</v>
      </c>
      <c r="O73" s="136"/>
    </row>
    <row r="74" spans="1:15" s="137" customFormat="1" ht="15" customHeight="1">
      <c r="A74" s="91" t="s">
        <v>730</v>
      </c>
      <c r="B74" s="91" t="s">
        <v>731</v>
      </c>
      <c r="C74" s="85" t="s">
        <v>53</v>
      </c>
      <c r="D74" s="168">
        <v>40970</v>
      </c>
      <c r="E74" s="183">
        <v>3578</v>
      </c>
      <c r="F74" s="184">
        <v>393.6</v>
      </c>
      <c r="G74" s="226">
        <f t="shared" si="11"/>
        <v>14083.008</v>
      </c>
      <c r="H74" s="357"/>
      <c r="I74" s="168">
        <v>40977</v>
      </c>
      <c r="J74" s="185">
        <v>374.6</v>
      </c>
      <c r="K74" s="228">
        <f t="shared" si="12"/>
        <v>13403.188</v>
      </c>
      <c r="L74" s="211">
        <f t="shared" si="13"/>
        <v>-679.81999999999971</v>
      </c>
      <c r="M74" s="198">
        <v>1.4802</v>
      </c>
      <c r="N74" s="363">
        <f t="shared" si="10"/>
        <v>-1006.2695639999995</v>
      </c>
      <c r="O74" s="136"/>
    </row>
    <row r="75" spans="1:15" s="137" customFormat="1" ht="15" customHeight="1">
      <c r="A75" s="91" t="s">
        <v>732</v>
      </c>
      <c r="B75" s="91" t="s">
        <v>733</v>
      </c>
      <c r="C75" s="85" t="s">
        <v>53</v>
      </c>
      <c r="D75" s="168">
        <v>40865</v>
      </c>
      <c r="E75" s="183">
        <v>2734</v>
      </c>
      <c r="F75" s="184">
        <v>366.58</v>
      </c>
      <c r="G75" s="226">
        <f t="shared" si="11"/>
        <v>10022.297199999999</v>
      </c>
      <c r="H75" s="357"/>
      <c r="I75" s="168">
        <v>40991</v>
      </c>
      <c r="J75" s="185">
        <v>440.8</v>
      </c>
      <c r="K75" s="228">
        <f t="shared" si="12"/>
        <v>12051.472</v>
      </c>
      <c r="L75" s="211">
        <f t="shared" si="13"/>
        <v>2029.1748000000007</v>
      </c>
      <c r="M75" s="198">
        <v>1.5650999999999999</v>
      </c>
      <c r="N75" s="363">
        <f t="shared" si="10"/>
        <v>3175.861479480001</v>
      </c>
      <c r="O75" s="136"/>
    </row>
    <row r="76" spans="1:15" s="137" customFormat="1" ht="15" customHeight="1">
      <c r="A76" s="91" t="s">
        <v>734</v>
      </c>
      <c r="B76" s="91" t="s">
        <v>735</v>
      </c>
      <c r="C76" s="85" t="s">
        <v>53</v>
      </c>
      <c r="D76" s="168">
        <v>40942</v>
      </c>
      <c r="E76" s="183">
        <v>6673</v>
      </c>
      <c r="F76" s="184">
        <v>525.6</v>
      </c>
      <c r="G76" s="226">
        <f t="shared" si="11"/>
        <v>35073.288</v>
      </c>
      <c r="H76" s="357"/>
      <c r="I76" s="168">
        <v>40991</v>
      </c>
      <c r="J76" s="185">
        <v>516.29999999999995</v>
      </c>
      <c r="K76" s="228">
        <f t="shared" si="12"/>
        <v>34452.699000000001</v>
      </c>
      <c r="L76" s="211">
        <f t="shared" si="13"/>
        <v>-620.58899999999994</v>
      </c>
      <c r="M76" s="198">
        <v>1.4771000000000001</v>
      </c>
      <c r="N76" s="363">
        <f t="shared" si="10"/>
        <v>-916.67201189999992</v>
      </c>
      <c r="O76" s="136"/>
    </row>
    <row r="77" spans="1:15" s="137" customFormat="1" ht="15" customHeight="1">
      <c r="A77" s="91" t="s">
        <v>736</v>
      </c>
      <c r="B77" s="91" t="s">
        <v>737</v>
      </c>
      <c r="C77" s="85" t="s">
        <v>53</v>
      </c>
      <c r="D77" s="168">
        <v>40991</v>
      </c>
      <c r="E77" s="183">
        <v>3917</v>
      </c>
      <c r="F77" s="184">
        <v>409</v>
      </c>
      <c r="G77" s="226">
        <f t="shared" si="11"/>
        <v>16020.53</v>
      </c>
      <c r="H77" s="357"/>
      <c r="I77" s="168">
        <v>40991</v>
      </c>
      <c r="J77" s="185">
        <v>392.8</v>
      </c>
      <c r="K77" s="228">
        <f t="shared" si="12"/>
        <v>15385.976000000001</v>
      </c>
      <c r="L77" s="211">
        <f t="shared" si="13"/>
        <v>-634.55400000000009</v>
      </c>
      <c r="M77" s="198">
        <v>1.5227999999999999</v>
      </c>
      <c r="N77" s="363">
        <f t="shared" si="10"/>
        <v>-966.29883120000011</v>
      </c>
      <c r="O77" s="136"/>
    </row>
    <row r="78" spans="1:15" s="137" customFormat="1" ht="15" customHeight="1">
      <c r="A78" s="91" t="s">
        <v>738</v>
      </c>
      <c r="B78" s="91" t="s">
        <v>739</v>
      </c>
      <c r="C78" s="85" t="s">
        <v>53</v>
      </c>
      <c r="D78" s="168">
        <v>40991</v>
      </c>
      <c r="E78" s="183">
        <v>4270</v>
      </c>
      <c r="F78" s="184">
        <v>999.5</v>
      </c>
      <c r="G78" s="226">
        <f t="shared" si="11"/>
        <v>42678.65</v>
      </c>
      <c r="H78" s="357"/>
      <c r="I78" s="168">
        <v>40991</v>
      </c>
      <c r="J78" s="185">
        <v>984.6</v>
      </c>
      <c r="K78" s="228">
        <f t="shared" si="12"/>
        <v>42042.42</v>
      </c>
      <c r="L78" s="211">
        <f t="shared" si="13"/>
        <v>-636.2300000000032</v>
      </c>
      <c r="M78" s="198">
        <v>1.5227999999999999</v>
      </c>
      <c r="N78" s="363">
        <f t="shared" si="10"/>
        <v>-968.85104400000478</v>
      </c>
      <c r="O78" s="136"/>
    </row>
    <row r="79" spans="1:15" s="137" customFormat="1" ht="15" customHeight="1">
      <c r="A79" s="91" t="s">
        <v>740</v>
      </c>
      <c r="B79" s="91" t="s">
        <v>741</v>
      </c>
      <c r="C79" s="85" t="s">
        <v>53</v>
      </c>
      <c r="D79" s="168">
        <v>40991</v>
      </c>
      <c r="E79" s="183">
        <v>5302</v>
      </c>
      <c r="F79" s="184">
        <v>659</v>
      </c>
      <c r="G79" s="226">
        <f t="shared" si="11"/>
        <v>34940.18</v>
      </c>
      <c r="H79" s="357"/>
      <c r="I79" s="168">
        <v>40991</v>
      </c>
      <c r="J79" s="185">
        <v>647</v>
      </c>
      <c r="K79" s="228">
        <f t="shared" si="12"/>
        <v>34303.94</v>
      </c>
      <c r="L79" s="211">
        <f t="shared" si="13"/>
        <v>-636.23999999999796</v>
      </c>
      <c r="M79" s="198">
        <v>1.5227999999999999</v>
      </c>
      <c r="N79" s="363">
        <f>SUM(K79-G79)*M79</f>
        <v>-968.8662719999968</v>
      </c>
      <c r="O79" s="136"/>
    </row>
    <row r="80" spans="1:15" s="137" customFormat="1" ht="15" customHeight="1">
      <c r="A80" s="91" t="s">
        <v>742</v>
      </c>
      <c r="B80" s="91" t="s">
        <v>743</v>
      </c>
      <c r="C80" s="85" t="s">
        <v>53</v>
      </c>
      <c r="D80" s="168">
        <v>40991</v>
      </c>
      <c r="E80" s="183">
        <v>1272</v>
      </c>
      <c r="F80" s="184">
        <v>1156</v>
      </c>
      <c r="G80" s="226">
        <f t="shared" si="11"/>
        <v>14704.32</v>
      </c>
      <c r="H80" s="357"/>
      <c r="I80" s="168">
        <v>40998</v>
      </c>
      <c r="J80" s="185">
        <v>1106</v>
      </c>
      <c r="K80" s="228">
        <f t="shared" si="12"/>
        <v>14068.32</v>
      </c>
      <c r="L80" s="211">
        <f t="shared" si="13"/>
        <v>-636</v>
      </c>
      <c r="M80" s="198">
        <v>1.5227999999999999</v>
      </c>
      <c r="N80" s="363">
        <f t="shared" ref="N80:N87" si="14">SUM(K80-G80)*M80</f>
        <v>-968.50079999999991</v>
      </c>
      <c r="O80" s="136"/>
    </row>
    <row r="81" spans="1:15" s="137" customFormat="1" ht="15" customHeight="1">
      <c r="A81" s="91" t="s">
        <v>744</v>
      </c>
      <c r="B81" s="91" t="s">
        <v>745</v>
      </c>
      <c r="C81" s="85" t="s">
        <v>53</v>
      </c>
      <c r="D81" s="168">
        <v>40991</v>
      </c>
      <c r="E81" s="183">
        <v>6492</v>
      </c>
      <c r="F81" s="184">
        <v>423.9</v>
      </c>
      <c r="G81" s="226">
        <f t="shared" si="11"/>
        <v>27519.588</v>
      </c>
      <c r="H81" s="357"/>
      <c r="I81" s="168">
        <v>40998</v>
      </c>
      <c r="J81" s="185">
        <v>414.1</v>
      </c>
      <c r="K81" s="228">
        <f t="shared" si="12"/>
        <v>26883.372000000003</v>
      </c>
      <c r="L81" s="211">
        <f t="shared" si="13"/>
        <v>-636.21599999999671</v>
      </c>
      <c r="M81" s="198">
        <v>1.5227999999999999</v>
      </c>
      <c r="N81" s="363">
        <f t="shared" si="14"/>
        <v>-968.82972479999489</v>
      </c>
      <c r="O81" s="136"/>
    </row>
    <row r="82" spans="1:15" s="137" customFormat="1" ht="15" customHeight="1">
      <c r="A82" s="91" t="s">
        <v>746</v>
      </c>
      <c r="B82" s="91" t="s">
        <v>747</v>
      </c>
      <c r="C82" s="85" t="s">
        <v>53</v>
      </c>
      <c r="D82" s="168">
        <v>40991</v>
      </c>
      <c r="E82" s="183">
        <v>5215</v>
      </c>
      <c r="F82" s="184">
        <v>501</v>
      </c>
      <c r="G82" s="226">
        <f t="shared" si="11"/>
        <v>26127.15</v>
      </c>
      <c r="H82" s="357"/>
      <c r="I82" s="168">
        <v>40998</v>
      </c>
      <c r="J82" s="185">
        <v>488.8</v>
      </c>
      <c r="K82" s="228">
        <f t="shared" si="12"/>
        <v>25490.92</v>
      </c>
      <c r="L82" s="211">
        <f t="shared" si="13"/>
        <v>-636.2300000000032</v>
      </c>
      <c r="M82" s="198">
        <v>1.5227999999999999</v>
      </c>
      <c r="N82" s="363">
        <f t="shared" si="14"/>
        <v>-968.85104400000478</v>
      </c>
      <c r="O82" s="136"/>
    </row>
    <row r="83" spans="1:15" s="137" customFormat="1" ht="15" customHeight="1">
      <c r="A83" s="91" t="s">
        <v>748</v>
      </c>
      <c r="B83" s="91" t="s">
        <v>749</v>
      </c>
      <c r="C83" s="85" t="s">
        <v>53</v>
      </c>
      <c r="D83" s="168">
        <v>40963</v>
      </c>
      <c r="E83" s="183">
        <v>6604</v>
      </c>
      <c r="F83" s="184">
        <v>125.7</v>
      </c>
      <c r="G83" s="226">
        <f t="shared" si="11"/>
        <v>8301.228000000001</v>
      </c>
      <c r="H83" s="357"/>
      <c r="I83" s="168">
        <v>41005</v>
      </c>
      <c r="J83" s="185">
        <v>134.27000000000001</v>
      </c>
      <c r="K83" s="228">
        <f t="shared" si="12"/>
        <v>8867.1908000000003</v>
      </c>
      <c r="L83" s="211">
        <f t="shared" si="13"/>
        <v>565.96279999999933</v>
      </c>
      <c r="M83" s="198">
        <v>1.4710000000000001</v>
      </c>
      <c r="N83" s="363">
        <f t="shared" si="14"/>
        <v>832.53127879999909</v>
      </c>
      <c r="O83" s="136"/>
    </row>
    <row r="84" spans="1:15" s="137" customFormat="1" ht="15" customHeight="1">
      <c r="A84" s="91" t="s">
        <v>750</v>
      </c>
      <c r="B84" s="91" t="s">
        <v>751</v>
      </c>
      <c r="C84" s="85" t="s">
        <v>53</v>
      </c>
      <c r="D84" s="168">
        <v>41019</v>
      </c>
      <c r="E84" s="183">
        <v>15321</v>
      </c>
      <c r="F84" s="184">
        <v>126</v>
      </c>
      <c r="G84" s="226">
        <f t="shared" si="11"/>
        <v>19304.46</v>
      </c>
      <c r="H84" s="357"/>
      <c r="I84" s="168">
        <v>41033</v>
      </c>
      <c r="J84" s="185">
        <v>124.6</v>
      </c>
      <c r="K84" s="228">
        <f t="shared" si="12"/>
        <v>19089.966</v>
      </c>
      <c r="L84" s="211">
        <f t="shared" si="13"/>
        <v>-214.49399999999878</v>
      </c>
      <c r="M84" s="198">
        <v>1.54</v>
      </c>
      <c r="N84" s="363">
        <f t="shared" si="14"/>
        <v>-330.32075999999813</v>
      </c>
      <c r="O84" s="136"/>
    </row>
    <row r="85" spans="1:15" s="137" customFormat="1" ht="15" customHeight="1">
      <c r="A85" s="91" t="s">
        <v>713</v>
      </c>
      <c r="B85" s="91" t="s">
        <v>390</v>
      </c>
      <c r="C85" s="85" t="s">
        <v>53</v>
      </c>
      <c r="D85" s="168">
        <v>41033</v>
      </c>
      <c r="E85" s="183">
        <v>3292</v>
      </c>
      <c r="F85" s="184">
        <v>859.6</v>
      </c>
      <c r="G85" s="226">
        <f t="shared" si="11"/>
        <v>28298.032000000003</v>
      </c>
      <c r="H85" s="357"/>
      <c r="I85" s="168">
        <v>41033</v>
      </c>
      <c r="J85" s="185">
        <v>840.4</v>
      </c>
      <c r="K85" s="228">
        <f t="shared" si="12"/>
        <v>27665.967999999997</v>
      </c>
      <c r="L85" s="211">
        <f t="shared" si="13"/>
        <v>-632.06400000000576</v>
      </c>
      <c r="M85" s="198">
        <v>1.573</v>
      </c>
      <c r="N85" s="363">
        <f t="shared" si="14"/>
        <v>-994.23667200000898</v>
      </c>
      <c r="O85" s="136"/>
    </row>
    <row r="86" spans="1:15" s="137" customFormat="1" ht="15" customHeight="1">
      <c r="A86" s="91" t="s">
        <v>752</v>
      </c>
      <c r="B86" s="91" t="s">
        <v>753</v>
      </c>
      <c r="C86" s="85" t="s">
        <v>53</v>
      </c>
      <c r="D86" s="168">
        <v>40949</v>
      </c>
      <c r="E86" s="183">
        <v>14716</v>
      </c>
      <c r="F86" s="184">
        <v>140.69999999999999</v>
      </c>
      <c r="G86" s="226">
        <f t="shared" si="11"/>
        <v>20705.411999999997</v>
      </c>
      <c r="H86" s="357"/>
      <c r="I86" s="168">
        <v>41040</v>
      </c>
      <c r="J86" s="185">
        <v>145</v>
      </c>
      <c r="K86" s="228">
        <f t="shared" si="12"/>
        <v>21338.2</v>
      </c>
      <c r="L86" s="211">
        <f t="shared" si="13"/>
        <v>632.7880000000041</v>
      </c>
      <c r="M86" s="198">
        <v>1.4662999999999999</v>
      </c>
      <c r="N86" s="363">
        <f t="shared" si="14"/>
        <v>927.85704440000598</v>
      </c>
      <c r="O86" s="136"/>
    </row>
    <row r="87" spans="1:15" s="137" customFormat="1" ht="15" customHeight="1">
      <c r="A87" s="91" t="s">
        <v>754</v>
      </c>
      <c r="B87" s="91" t="s">
        <v>755</v>
      </c>
      <c r="C87" s="85" t="s">
        <v>53</v>
      </c>
      <c r="D87" s="168">
        <v>40977</v>
      </c>
      <c r="E87" s="183">
        <v>975</v>
      </c>
      <c r="F87" s="184">
        <v>1644</v>
      </c>
      <c r="G87" s="226">
        <f t="shared" si="11"/>
        <v>16029</v>
      </c>
      <c r="H87" s="357"/>
      <c r="I87" s="168">
        <v>41040</v>
      </c>
      <c r="J87" s="185">
        <v>1639</v>
      </c>
      <c r="K87" s="228">
        <f t="shared" si="12"/>
        <v>15980.25</v>
      </c>
      <c r="L87" s="211">
        <f t="shared" si="13"/>
        <v>-48.75</v>
      </c>
      <c r="M87" s="198">
        <v>1.4864999999999999</v>
      </c>
      <c r="N87" s="363">
        <f t="shared" si="14"/>
        <v>-72.466875000000002</v>
      </c>
      <c r="O87" s="136"/>
    </row>
    <row r="88" spans="1:15" s="137" customFormat="1" ht="15" customHeight="1">
      <c r="A88" s="93" t="s">
        <v>756</v>
      </c>
      <c r="B88" s="93" t="s">
        <v>757</v>
      </c>
      <c r="C88" s="93" t="s">
        <v>78</v>
      </c>
      <c r="D88" s="186">
        <v>40956</v>
      </c>
      <c r="E88" s="187">
        <v>3487</v>
      </c>
      <c r="F88" s="188">
        <v>291.5</v>
      </c>
      <c r="G88" s="227">
        <f>SUM(E88*F88)/100</f>
        <v>10164.605</v>
      </c>
      <c r="H88" s="136"/>
      <c r="I88" s="186">
        <v>41054</v>
      </c>
      <c r="J88" s="190">
        <v>210.1</v>
      </c>
      <c r="K88" s="217">
        <f>SUM(E88*J88)/100</f>
        <v>7326.1869999999999</v>
      </c>
      <c r="L88" s="211">
        <f>SUM(G88-K88)</f>
        <v>2838.4179999999997</v>
      </c>
      <c r="M88" s="203">
        <v>1.4676</v>
      </c>
      <c r="N88" s="363">
        <f>SUM(G88-K88)*M88</f>
        <v>4165.6622567999993</v>
      </c>
      <c r="O88" s="136"/>
    </row>
    <row r="89" spans="1:15" s="137" customFormat="1" ht="15" customHeight="1">
      <c r="A89" s="91" t="s">
        <v>758</v>
      </c>
      <c r="B89" s="91" t="s">
        <v>759</v>
      </c>
      <c r="C89" s="85" t="s">
        <v>53</v>
      </c>
      <c r="D89" s="168">
        <v>41047</v>
      </c>
      <c r="E89" s="183">
        <v>1349</v>
      </c>
      <c r="F89" s="184">
        <v>1018</v>
      </c>
      <c r="G89" s="226">
        <f t="shared" si="11"/>
        <v>13732.82</v>
      </c>
      <c r="H89" s="357"/>
      <c r="I89" s="168">
        <v>41061</v>
      </c>
      <c r="J89" s="185">
        <v>971.9</v>
      </c>
      <c r="K89" s="228">
        <f t="shared" si="12"/>
        <v>13110.930999999999</v>
      </c>
      <c r="L89" s="211">
        <f t="shared" si="13"/>
        <v>-621.88900000000103</v>
      </c>
      <c r="M89" s="198">
        <v>1.5981000000000001</v>
      </c>
      <c r="N89" s="363">
        <f>SUM(K89-G89)*M89</f>
        <v>-993.84081090000166</v>
      </c>
      <c r="O89" s="136"/>
    </row>
    <row r="90" spans="1:15" s="137" customFormat="1" ht="15" customHeight="1">
      <c r="A90" s="93" t="s">
        <v>760</v>
      </c>
      <c r="B90" s="93" t="s">
        <v>761</v>
      </c>
      <c r="C90" s="93" t="s">
        <v>78</v>
      </c>
      <c r="D90" s="186">
        <v>41075</v>
      </c>
      <c r="E90" s="187">
        <v>11789</v>
      </c>
      <c r="F90" s="188">
        <v>70.28</v>
      </c>
      <c r="G90" s="227">
        <f>SUM(E90*F90)/100</f>
        <v>8285.3091999999997</v>
      </c>
      <c r="H90" s="136"/>
      <c r="I90" s="186">
        <v>41082</v>
      </c>
      <c r="J90" s="190">
        <v>75.72</v>
      </c>
      <c r="K90" s="217">
        <f>SUM(E90*J90)/100</f>
        <v>8926.630799999999</v>
      </c>
      <c r="L90" s="214">
        <f>SUM(G90-K90)</f>
        <v>-641.32159999999931</v>
      </c>
      <c r="M90" s="203">
        <v>1.5581</v>
      </c>
      <c r="N90" s="364">
        <f>SUM(G90-K90)*M90</f>
        <v>-999.24318495999898</v>
      </c>
      <c r="O90" s="136"/>
    </row>
    <row r="91" spans="1:15" s="137" customFormat="1" ht="15" customHeight="1">
      <c r="A91" s="93" t="s">
        <v>762</v>
      </c>
      <c r="B91" s="93" t="s">
        <v>763</v>
      </c>
      <c r="C91" s="93" t="s">
        <v>78</v>
      </c>
      <c r="D91" s="186">
        <v>41054</v>
      </c>
      <c r="E91" s="187">
        <v>11890</v>
      </c>
      <c r="F91" s="188">
        <v>78.83</v>
      </c>
      <c r="G91" s="227">
        <f>SUM(E91*F91)/100</f>
        <v>9372.8869999999988</v>
      </c>
      <c r="H91" s="136"/>
      <c r="I91" s="186">
        <v>41117</v>
      </c>
      <c r="J91" s="190">
        <v>78.010000000000005</v>
      </c>
      <c r="K91" s="217">
        <f>SUM(E91*J91)/100</f>
        <v>9275.389000000001</v>
      </c>
      <c r="L91" s="211">
        <f>SUM(G91-K91)</f>
        <v>97.497999999997774</v>
      </c>
      <c r="M91" s="203">
        <v>1.5476000000000001</v>
      </c>
      <c r="N91" s="363">
        <f>SUM(G91-K91)*M91</f>
        <v>150.88790479999656</v>
      </c>
      <c r="O91" s="136"/>
    </row>
    <row r="92" spans="1:15" s="137" customFormat="1" ht="15" customHeight="1">
      <c r="A92" s="91" t="s">
        <v>764</v>
      </c>
      <c r="B92" s="91" t="s">
        <v>407</v>
      </c>
      <c r="C92" s="85" t="s">
        <v>53</v>
      </c>
      <c r="D92" s="168">
        <v>41075</v>
      </c>
      <c r="E92" s="183">
        <v>628</v>
      </c>
      <c r="F92" s="184">
        <v>2141</v>
      </c>
      <c r="G92" s="226">
        <f>SUM(E92*F92)/100</f>
        <v>13445.48</v>
      </c>
      <c r="H92" s="357"/>
      <c r="I92" s="168">
        <v>41117</v>
      </c>
      <c r="J92" s="185">
        <v>2093.3000000000002</v>
      </c>
      <c r="K92" s="228">
        <f>SUM(E92*J92)/100</f>
        <v>13145.924000000001</v>
      </c>
      <c r="L92" s="211">
        <f>SUM(K92-G92)</f>
        <v>-299.55599999999868</v>
      </c>
      <c r="M92" s="198">
        <v>1.5581</v>
      </c>
      <c r="N92" s="363">
        <f>SUM(K92-G92)*M92</f>
        <v>-466.73820359999797</v>
      </c>
      <c r="O92" s="136"/>
    </row>
    <row r="93" spans="1:15" s="137" customFormat="1" ht="15" customHeight="1">
      <c r="A93" s="93" t="s">
        <v>765</v>
      </c>
      <c r="B93" s="93" t="s">
        <v>766</v>
      </c>
      <c r="C93" s="93" t="s">
        <v>78</v>
      </c>
      <c r="D93" s="186">
        <v>41117</v>
      </c>
      <c r="E93" s="187">
        <v>8059</v>
      </c>
      <c r="F93" s="188">
        <v>90.72</v>
      </c>
      <c r="G93" s="227">
        <f>SUM(E93*F93)/100</f>
        <v>7311.1247999999996</v>
      </c>
      <c r="H93" s="136"/>
      <c r="I93" s="186">
        <v>41117</v>
      </c>
      <c r="J93" s="190">
        <v>98.98</v>
      </c>
      <c r="K93" s="217">
        <f>SUM(E93*J93)/100</f>
        <v>7976.7982000000011</v>
      </c>
      <c r="L93" s="214">
        <f>SUM(G93-K93)</f>
        <v>-665.67340000000149</v>
      </c>
      <c r="M93" s="203">
        <v>1.5035000000000001</v>
      </c>
      <c r="N93" s="364">
        <f>SUM(G93-K93)*M93</f>
        <v>-1000.8399569000023</v>
      </c>
      <c r="O93" s="136"/>
    </row>
    <row r="94" spans="1:15" s="137" customFormat="1" ht="15" customHeight="1">
      <c r="A94" s="93" t="s">
        <v>767</v>
      </c>
      <c r="B94" s="93" t="s">
        <v>768</v>
      </c>
      <c r="C94" s="93" t="s">
        <v>78</v>
      </c>
      <c r="D94" s="186">
        <v>41061</v>
      </c>
      <c r="E94" s="187">
        <v>4263</v>
      </c>
      <c r="F94" s="188">
        <v>261.60000000000002</v>
      </c>
      <c r="G94" s="227">
        <f>SUM(E94*F94)/100</f>
        <v>11152.008</v>
      </c>
      <c r="H94" s="136"/>
      <c r="I94" s="186">
        <v>41131</v>
      </c>
      <c r="J94" s="190">
        <v>217.9</v>
      </c>
      <c r="K94" s="217">
        <f>SUM(E94*J94)/100</f>
        <v>9289.0770000000011</v>
      </c>
      <c r="L94" s="211">
        <f>SUM(G94-K94)</f>
        <v>1862.9309999999987</v>
      </c>
      <c r="M94" s="203">
        <v>1.5905</v>
      </c>
      <c r="N94" s="363">
        <f>SUM(G94-K94)*M94</f>
        <v>2962.9917554999979</v>
      </c>
      <c r="O94" s="136"/>
    </row>
    <row r="95" spans="1:15" s="137" customFormat="1" ht="15" customHeight="1">
      <c r="A95" s="91" t="s">
        <v>769</v>
      </c>
      <c r="B95" s="91" t="s">
        <v>770</v>
      </c>
      <c r="C95" s="85" t="s">
        <v>53</v>
      </c>
      <c r="D95" s="168">
        <v>41082</v>
      </c>
      <c r="E95" s="183">
        <v>2525</v>
      </c>
      <c r="F95" s="184">
        <v>763.8</v>
      </c>
      <c r="G95" s="226">
        <f t="shared" ref="G95:G104" si="15">SUM(E95*F95)/100</f>
        <v>19285.95</v>
      </c>
      <c r="H95" s="357"/>
      <c r="I95" s="168">
        <v>41131</v>
      </c>
      <c r="J95" s="185">
        <v>738.2</v>
      </c>
      <c r="K95" s="228">
        <f t="shared" ref="K95:K104" si="16">SUM(E95*J95)/100</f>
        <v>18639.55</v>
      </c>
      <c r="L95" s="211">
        <f t="shared" ref="L95:L111" si="17">SUM(K95-G95)</f>
        <v>-646.40000000000146</v>
      </c>
      <c r="M95" s="198">
        <v>1.5449999999999999</v>
      </c>
      <c r="N95" s="363">
        <f t="shared" ref="N95:N104" si="18">SUM(K95-G95)*M95</f>
        <v>-998.68800000000215</v>
      </c>
      <c r="O95" s="136"/>
    </row>
    <row r="96" spans="1:15" s="137" customFormat="1" ht="15" customHeight="1">
      <c r="A96" s="91" t="s">
        <v>771</v>
      </c>
      <c r="B96" s="91" t="s">
        <v>772</v>
      </c>
      <c r="C96" s="85" t="s">
        <v>53</v>
      </c>
      <c r="D96" s="168">
        <v>41075</v>
      </c>
      <c r="E96" s="183">
        <v>801</v>
      </c>
      <c r="F96" s="184">
        <v>1829</v>
      </c>
      <c r="G96" s="226">
        <f t="shared" si="15"/>
        <v>14650.29</v>
      </c>
      <c r="H96" s="357"/>
      <c r="I96" s="168">
        <v>41145</v>
      </c>
      <c r="J96" s="185">
        <v>1941</v>
      </c>
      <c r="K96" s="228">
        <f t="shared" si="16"/>
        <v>15547.41</v>
      </c>
      <c r="L96" s="211">
        <f t="shared" si="17"/>
        <v>897.11999999999898</v>
      </c>
      <c r="M96" s="198">
        <v>1.5605</v>
      </c>
      <c r="N96" s="363">
        <f t="shared" si="18"/>
        <v>1399.9557599999985</v>
      </c>
      <c r="O96" s="136"/>
    </row>
    <row r="97" spans="1:15" s="137" customFormat="1" ht="15" customHeight="1">
      <c r="A97" s="91" t="s">
        <v>738</v>
      </c>
      <c r="B97" s="91" t="s">
        <v>739</v>
      </c>
      <c r="C97" s="85" t="s">
        <v>53</v>
      </c>
      <c r="D97" s="168">
        <v>41127</v>
      </c>
      <c r="E97" s="183">
        <v>2341</v>
      </c>
      <c r="F97" s="184">
        <v>1009.8</v>
      </c>
      <c r="G97" s="226">
        <f t="shared" si="15"/>
        <v>23639.417999999998</v>
      </c>
      <c r="H97" s="357"/>
      <c r="I97" s="168">
        <v>41145</v>
      </c>
      <c r="J97" s="185">
        <v>999.8</v>
      </c>
      <c r="K97" s="228">
        <f t="shared" si="16"/>
        <v>23405.317999999999</v>
      </c>
      <c r="L97" s="211">
        <f t="shared" si="17"/>
        <v>-234.09999999999854</v>
      </c>
      <c r="M97" s="198">
        <v>1.4771000000000001</v>
      </c>
      <c r="N97" s="363">
        <f t="shared" si="18"/>
        <v>-345.78910999999789</v>
      </c>
      <c r="O97" s="136"/>
    </row>
    <row r="98" spans="1:15" s="137" customFormat="1" ht="15" customHeight="1">
      <c r="A98" s="91" t="s">
        <v>773</v>
      </c>
      <c r="B98" s="91" t="s">
        <v>774</v>
      </c>
      <c r="C98" s="85" t="s">
        <v>53</v>
      </c>
      <c r="D98" s="168">
        <v>41075</v>
      </c>
      <c r="E98" s="183">
        <v>572</v>
      </c>
      <c r="F98" s="184">
        <v>3088</v>
      </c>
      <c r="G98" s="226">
        <f t="shared" si="15"/>
        <v>17663.36</v>
      </c>
      <c r="H98" s="357"/>
      <c r="I98" s="168">
        <v>41165</v>
      </c>
      <c r="J98" s="185">
        <v>3468</v>
      </c>
      <c r="K98" s="228">
        <f t="shared" si="16"/>
        <v>19836.96</v>
      </c>
      <c r="L98" s="211">
        <f t="shared" si="17"/>
        <v>2173.5999999999985</v>
      </c>
      <c r="M98" s="198">
        <v>1.5605</v>
      </c>
      <c r="N98" s="363">
        <f t="shared" si="18"/>
        <v>3391.9027999999976</v>
      </c>
      <c r="O98" s="136"/>
    </row>
    <row r="99" spans="1:15" s="137" customFormat="1" ht="15" customHeight="1">
      <c r="A99" s="91" t="s">
        <v>750</v>
      </c>
      <c r="B99" s="91" t="s">
        <v>775</v>
      </c>
      <c r="C99" s="85" t="s">
        <v>53</v>
      </c>
      <c r="D99" s="168">
        <v>41145</v>
      </c>
      <c r="E99" s="183">
        <v>12300</v>
      </c>
      <c r="F99" s="184">
        <v>125.2</v>
      </c>
      <c r="G99" s="226">
        <f t="shared" si="15"/>
        <v>15399.6</v>
      </c>
      <c r="H99" s="357"/>
      <c r="I99" s="168">
        <v>41165</v>
      </c>
      <c r="J99" s="185">
        <v>124.4</v>
      </c>
      <c r="K99" s="228">
        <f t="shared" si="16"/>
        <v>15301.2</v>
      </c>
      <c r="L99" s="211">
        <f t="shared" si="17"/>
        <v>-98.399999999999636</v>
      </c>
      <c r="M99" s="198">
        <v>1.5139</v>
      </c>
      <c r="N99" s="363">
        <f t="shared" si="18"/>
        <v>-148.96775999999946</v>
      </c>
      <c r="O99" s="136"/>
    </row>
    <row r="100" spans="1:15" s="137" customFormat="1" ht="15" customHeight="1">
      <c r="A100" s="91" t="s">
        <v>716</v>
      </c>
      <c r="B100" s="91" t="s">
        <v>717</v>
      </c>
      <c r="C100" s="85" t="s">
        <v>53</v>
      </c>
      <c r="D100" s="168">
        <v>41145</v>
      </c>
      <c r="E100" s="183">
        <v>1566</v>
      </c>
      <c r="F100" s="184">
        <v>1319.5</v>
      </c>
      <c r="G100" s="226">
        <f t="shared" si="15"/>
        <v>20663.37</v>
      </c>
      <c r="H100" s="357"/>
      <c r="I100" s="168">
        <v>41165</v>
      </c>
      <c r="J100" s="185">
        <v>1279</v>
      </c>
      <c r="K100" s="228">
        <f t="shared" si="16"/>
        <v>20029.14</v>
      </c>
      <c r="L100" s="211">
        <f t="shared" si="17"/>
        <v>-634.22999999999956</v>
      </c>
      <c r="M100" s="198">
        <v>1.5139</v>
      </c>
      <c r="N100" s="363">
        <f t="shared" si="18"/>
        <v>-960.16079699999932</v>
      </c>
      <c r="O100" s="136"/>
    </row>
    <row r="101" spans="1:15" s="137" customFormat="1" ht="15" customHeight="1">
      <c r="A101" s="91" t="s">
        <v>776</v>
      </c>
      <c r="B101" s="91" t="s">
        <v>777</v>
      </c>
      <c r="C101" s="85" t="s">
        <v>53</v>
      </c>
      <c r="D101" s="168">
        <v>41131</v>
      </c>
      <c r="E101" s="183">
        <v>936</v>
      </c>
      <c r="F101" s="184">
        <v>1482</v>
      </c>
      <c r="G101" s="226">
        <f t="shared" si="15"/>
        <v>13871.52</v>
      </c>
      <c r="H101" s="357"/>
      <c r="I101" s="168">
        <v>41180</v>
      </c>
      <c r="J101" s="185">
        <v>1410</v>
      </c>
      <c r="K101" s="228">
        <f t="shared" si="16"/>
        <v>13197.6</v>
      </c>
      <c r="L101" s="211">
        <f t="shared" si="17"/>
        <v>-673.92000000000007</v>
      </c>
      <c r="M101" s="198">
        <v>1.4792000000000001</v>
      </c>
      <c r="N101" s="363">
        <f t="shared" si="18"/>
        <v>-996.86246400000016</v>
      </c>
      <c r="O101" s="136"/>
    </row>
    <row r="102" spans="1:15" s="137" customFormat="1" ht="15" customHeight="1">
      <c r="A102" s="91" t="s">
        <v>778</v>
      </c>
      <c r="B102" s="91" t="s">
        <v>779</v>
      </c>
      <c r="C102" s="85" t="s">
        <v>53</v>
      </c>
      <c r="D102" s="168">
        <v>41131</v>
      </c>
      <c r="E102" s="183">
        <v>2594</v>
      </c>
      <c r="F102" s="184">
        <v>538</v>
      </c>
      <c r="G102" s="226">
        <f t="shared" si="15"/>
        <v>13955.72</v>
      </c>
      <c r="H102" s="357"/>
      <c r="I102" s="168">
        <v>41180</v>
      </c>
      <c r="J102" s="185">
        <v>525.79999999999995</v>
      </c>
      <c r="K102" s="228">
        <f t="shared" si="16"/>
        <v>13639.252</v>
      </c>
      <c r="L102" s="211">
        <f t="shared" si="17"/>
        <v>-316.46799999999894</v>
      </c>
      <c r="M102" s="198">
        <v>1.4792000000000001</v>
      </c>
      <c r="N102" s="363">
        <f t="shared" si="18"/>
        <v>-468.11946559999848</v>
      </c>
      <c r="O102" s="136"/>
    </row>
    <row r="103" spans="1:15" s="137" customFormat="1" ht="15" customHeight="1">
      <c r="A103" s="91" t="s">
        <v>780</v>
      </c>
      <c r="B103" s="91" t="s">
        <v>781</v>
      </c>
      <c r="C103" s="85" t="s">
        <v>53</v>
      </c>
      <c r="D103" s="168">
        <v>41159</v>
      </c>
      <c r="E103" s="183">
        <v>5404</v>
      </c>
      <c r="F103" s="184">
        <v>329.7</v>
      </c>
      <c r="G103" s="226">
        <f t="shared" si="15"/>
        <v>17816.988000000001</v>
      </c>
      <c r="H103" s="357"/>
      <c r="I103" s="168">
        <v>41180</v>
      </c>
      <c r="J103" s="185">
        <v>317.7</v>
      </c>
      <c r="K103" s="228">
        <f t="shared" si="16"/>
        <v>17168.508000000002</v>
      </c>
      <c r="L103" s="211">
        <f t="shared" si="17"/>
        <v>-648.47999999999956</v>
      </c>
      <c r="M103" s="198">
        <v>1.5539000000000001</v>
      </c>
      <c r="N103" s="363">
        <f t="shared" si="18"/>
        <v>-1007.6730719999994</v>
      </c>
      <c r="O103" s="136"/>
    </row>
    <row r="104" spans="1:15" s="137" customFormat="1" ht="15" customHeight="1">
      <c r="A104" s="91" t="s">
        <v>782</v>
      </c>
      <c r="B104" s="91" t="s">
        <v>783</v>
      </c>
      <c r="C104" s="85" t="s">
        <v>53</v>
      </c>
      <c r="D104" s="168">
        <v>41110</v>
      </c>
      <c r="E104" s="183">
        <v>5357</v>
      </c>
      <c r="F104" s="184">
        <v>403.1</v>
      </c>
      <c r="G104" s="226">
        <f t="shared" si="15"/>
        <v>21594.067000000003</v>
      </c>
      <c r="H104" s="357"/>
      <c r="I104" s="168">
        <v>41187</v>
      </c>
      <c r="J104" s="185">
        <v>418.7</v>
      </c>
      <c r="K104" s="228">
        <f t="shared" si="16"/>
        <v>22429.758999999998</v>
      </c>
      <c r="L104" s="211">
        <f t="shared" si="17"/>
        <v>835.69199999999546</v>
      </c>
      <c r="M104" s="198">
        <v>1.5071000000000001</v>
      </c>
      <c r="N104" s="363">
        <f t="shared" si="18"/>
        <v>1259.4714131999933</v>
      </c>
      <c r="O104" s="136"/>
    </row>
    <row r="105" spans="1:15" s="137" customFormat="1" ht="15" customHeight="1">
      <c r="A105" s="93" t="s">
        <v>784</v>
      </c>
      <c r="B105" s="93" t="s">
        <v>785</v>
      </c>
      <c r="C105" s="93" t="s">
        <v>78</v>
      </c>
      <c r="D105" s="186">
        <v>41117</v>
      </c>
      <c r="E105" s="187">
        <v>4687</v>
      </c>
      <c r="F105" s="188">
        <v>72.900000000000006</v>
      </c>
      <c r="G105" s="227">
        <f t="shared" ref="G105:G123" si="19">SUM(E105*F105)/100</f>
        <v>3416.8230000000003</v>
      </c>
      <c r="H105" s="136"/>
      <c r="I105" s="186">
        <v>41191</v>
      </c>
      <c r="J105" s="190">
        <v>69.19</v>
      </c>
      <c r="K105" s="217">
        <f t="shared" ref="K105:K123" si="20">SUM(E105*J105)/100</f>
        <v>3242.9352999999996</v>
      </c>
      <c r="L105" s="211">
        <f>SUM(G105-K105)</f>
        <v>173.88770000000068</v>
      </c>
      <c r="M105" s="203">
        <v>1.5035000000000001</v>
      </c>
      <c r="N105" s="363">
        <f>SUM(G105-K105)*M105</f>
        <v>261.44015695000104</v>
      </c>
      <c r="O105" s="136"/>
    </row>
    <row r="106" spans="1:15" s="137" customFormat="1" ht="15" customHeight="1">
      <c r="A106" s="91" t="s">
        <v>738</v>
      </c>
      <c r="B106" s="91" t="s">
        <v>739</v>
      </c>
      <c r="C106" s="85" t="s">
        <v>53</v>
      </c>
      <c r="D106" s="168">
        <v>41187</v>
      </c>
      <c r="E106" s="183">
        <v>2558</v>
      </c>
      <c r="F106" s="184">
        <v>1056.5</v>
      </c>
      <c r="G106" s="226">
        <f t="shared" si="19"/>
        <v>27025.27</v>
      </c>
      <c r="H106" s="357"/>
      <c r="I106" s="168">
        <v>41194</v>
      </c>
      <c r="J106" s="185">
        <v>1029.5</v>
      </c>
      <c r="K106" s="228">
        <f t="shared" si="20"/>
        <v>26334.61</v>
      </c>
      <c r="L106" s="211">
        <f t="shared" si="17"/>
        <v>-690.65999999999985</v>
      </c>
      <c r="M106" s="198">
        <v>1.5767</v>
      </c>
      <c r="N106" s="363">
        <f>SUM(K106-G106)*M106</f>
        <v>-1088.9636219999998</v>
      </c>
      <c r="O106" s="136"/>
    </row>
    <row r="107" spans="1:15" s="137" customFormat="1" ht="15" customHeight="1">
      <c r="A107" s="91" t="s">
        <v>786</v>
      </c>
      <c r="B107" s="91" t="s">
        <v>787</v>
      </c>
      <c r="C107" s="85" t="s">
        <v>53</v>
      </c>
      <c r="D107" s="168">
        <v>41165</v>
      </c>
      <c r="E107" s="183">
        <v>5336</v>
      </c>
      <c r="F107" s="184">
        <v>322.3</v>
      </c>
      <c r="G107" s="226">
        <f t="shared" si="19"/>
        <v>17197.928</v>
      </c>
      <c r="H107" s="357"/>
      <c r="I107" s="168">
        <v>41208</v>
      </c>
      <c r="J107" s="185">
        <v>320.49</v>
      </c>
      <c r="K107" s="228">
        <f t="shared" si="20"/>
        <v>17101.346400000002</v>
      </c>
      <c r="L107" s="211">
        <f t="shared" si="17"/>
        <v>-96.581599999997707</v>
      </c>
      <c r="M107" s="198">
        <v>1.5376000000000001</v>
      </c>
      <c r="N107" s="363">
        <f>SUM(K107-G107)*M107</f>
        <v>-148.50386815999647</v>
      </c>
      <c r="O107" s="136"/>
    </row>
    <row r="108" spans="1:15" s="137" customFormat="1" ht="15" customHeight="1">
      <c r="A108" s="93" t="s">
        <v>788</v>
      </c>
      <c r="B108" s="93" t="s">
        <v>789</v>
      </c>
      <c r="C108" s="93" t="s">
        <v>78</v>
      </c>
      <c r="D108" s="186">
        <v>41201</v>
      </c>
      <c r="E108" s="187">
        <v>2931</v>
      </c>
      <c r="F108" s="188">
        <v>622.70000000000005</v>
      </c>
      <c r="G108" s="227">
        <f t="shared" si="19"/>
        <v>18251.337000000003</v>
      </c>
      <c r="H108" s="136"/>
      <c r="I108" s="186">
        <v>41208</v>
      </c>
      <c r="J108" s="190">
        <v>600.70000000000005</v>
      </c>
      <c r="K108" s="217">
        <f t="shared" si="20"/>
        <v>17606.517000000003</v>
      </c>
      <c r="L108" s="211">
        <f>SUM(G108-K108)</f>
        <v>644.81999999999971</v>
      </c>
      <c r="M108" s="203">
        <v>1.5533999999999999</v>
      </c>
      <c r="N108" s="363">
        <f>SUM(G108-K108)*M108</f>
        <v>1001.6633879999995</v>
      </c>
      <c r="O108" s="136"/>
    </row>
    <row r="109" spans="1:15" s="137" customFormat="1" ht="15" customHeight="1">
      <c r="A109" s="91" t="s">
        <v>790</v>
      </c>
      <c r="B109" s="91" t="s">
        <v>791</v>
      </c>
      <c r="C109" s="85" t="s">
        <v>53</v>
      </c>
      <c r="D109" s="168">
        <v>41165</v>
      </c>
      <c r="E109" s="183">
        <v>3288</v>
      </c>
      <c r="F109" s="184">
        <v>478.6</v>
      </c>
      <c r="G109" s="226">
        <f t="shared" si="19"/>
        <v>15736.368</v>
      </c>
      <c r="H109" s="357"/>
      <c r="I109" s="168">
        <v>41215</v>
      </c>
      <c r="J109" s="185">
        <v>461.38</v>
      </c>
      <c r="K109" s="228">
        <f t="shared" si="20"/>
        <v>15170.1744</v>
      </c>
      <c r="L109" s="211">
        <f t="shared" si="17"/>
        <v>-566.19360000000052</v>
      </c>
      <c r="M109" s="198">
        <v>1.5376000000000001</v>
      </c>
      <c r="N109" s="363">
        <f>SUM(K109-G109)*M109</f>
        <v>-870.57927936000078</v>
      </c>
      <c r="O109" s="136"/>
    </row>
    <row r="110" spans="1:15" s="137" customFormat="1" ht="15" customHeight="1">
      <c r="A110" s="91" t="s">
        <v>792</v>
      </c>
      <c r="B110" s="91" t="s">
        <v>793</v>
      </c>
      <c r="C110" s="85" t="s">
        <v>53</v>
      </c>
      <c r="D110" s="168">
        <v>41165</v>
      </c>
      <c r="E110" s="183">
        <v>2959</v>
      </c>
      <c r="F110" s="184">
        <v>641</v>
      </c>
      <c r="G110" s="226">
        <f t="shared" si="19"/>
        <v>18967.189999999999</v>
      </c>
      <c r="H110" s="357"/>
      <c r="I110" s="168">
        <v>41229</v>
      </c>
      <c r="J110" s="185">
        <v>660.87</v>
      </c>
      <c r="K110" s="228">
        <f t="shared" si="20"/>
        <v>19555.1433</v>
      </c>
      <c r="L110" s="211">
        <f t="shared" si="17"/>
        <v>587.95330000000104</v>
      </c>
      <c r="M110" s="198">
        <v>1.5376000000000001</v>
      </c>
      <c r="N110" s="363">
        <f>SUM(K110-G110)*M110</f>
        <v>904.03699408000159</v>
      </c>
      <c r="O110" s="136"/>
    </row>
    <row r="111" spans="1:15" s="137" customFormat="1" ht="15" customHeight="1">
      <c r="A111" s="91" t="s">
        <v>794</v>
      </c>
      <c r="B111" s="91" t="s">
        <v>795</v>
      </c>
      <c r="C111" s="85" t="s">
        <v>53</v>
      </c>
      <c r="D111" s="168">
        <v>41180</v>
      </c>
      <c r="E111" s="183">
        <v>1283</v>
      </c>
      <c r="F111" s="184">
        <v>1486</v>
      </c>
      <c r="G111" s="226">
        <f t="shared" si="19"/>
        <v>19065.38</v>
      </c>
      <c r="H111" s="357"/>
      <c r="I111" s="168">
        <v>41229</v>
      </c>
      <c r="J111" s="185">
        <v>1483</v>
      </c>
      <c r="K111" s="228">
        <f t="shared" si="20"/>
        <v>19026.89</v>
      </c>
      <c r="L111" s="211">
        <f t="shared" si="17"/>
        <v>-38.490000000001601</v>
      </c>
      <c r="M111" s="198">
        <v>1.5563</v>
      </c>
      <c r="N111" s="363">
        <f>SUM(K111-G111)*M111</f>
        <v>-59.901987000002492</v>
      </c>
      <c r="O111" s="136"/>
    </row>
    <row r="112" spans="1:15" s="137" customFormat="1" ht="15" customHeight="1">
      <c r="A112" s="93" t="s">
        <v>744</v>
      </c>
      <c r="B112" s="93" t="s">
        <v>745</v>
      </c>
      <c r="C112" s="93" t="s">
        <v>78</v>
      </c>
      <c r="D112" s="186">
        <v>41201</v>
      </c>
      <c r="E112" s="187">
        <v>5374</v>
      </c>
      <c r="F112" s="188">
        <v>441.5</v>
      </c>
      <c r="G112" s="227">
        <f t="shared" si="19"/>
        <v>23726.21</v>
      </c>
      <c r="H112" s="136"/>
      <c r="I112" s="186">
        <v>41229</v>
      </c>
      <c r="J112" s="190">
        <v>429.5</v>
      </c>
      <c r="K112" s="217">
        <f t="shared" si="20"/>
        <v>23081.33</v>
      </c>
      <c r="L112" s="211">
        <f>SUM(G112-K112)</f>
        <v>644.87999999999738</v>
      </c>
      <c r="M112" s="203">
        <v>1.5533999999999999</v>
      </c>
      <c r="N112" s="363">
        <f>SUM(G112-K112)*M112</f>
        <v>1001.7565919999959</v>
      </c>
      <c r="O112" s="136"/>
    </row>
    <row r="113" spans="1:16" s="137" customFormat="1" ht="15" customHeight="1">
      <c r="A113" s="93" t="s">
        <v>771</v>
      </c>
      <c r="B113" s="93" t="s">
        <v>772</v>
      </c>
      <c r="C113" s="93" t="s">
        <v>78</v>
      </c>
      <c r="D113" s="186">
        <v>41215</v>
      </c>
      <c r="E113" s="187">
        <v>849</v>
      </c>
      <c r="F113" s="188">
        <v>2074</v>
      </c>
      <c r="G113" s="227">
        <f t="shared" si="19"/>
        <v>17608.259999999998</v>
      </c>
      <c r="H113" s="136"/>
      <c r="I113" s="186">
        <v>41229</v>
      </c>
      <c r="J113" s="190">
        <v>1998</v>
      </c>
      <c r="K113" s="217">
        <f t="shared" si="20"/>
        <v>16963.02</v>
      </c>
      <c r="L113" s="211">
        <f>SUM(G113-K113)</f>
        <v>645.23999999999796</v>
      </c>
      <c r="M113" s="203">
        <v>1.5542</v>
      </c>
      <c r="N113" s="363">
        <f>SUM(G113-K113)*M113</f>
        <v>1002.8320079999969</v>
      </c>
      <c r="O113" s="136"/>
    </row>
    <row r="114" spans="1:16" s="137" customFormat="1" ht="15" customHeight="1">
      <c r="A114" s="91" t="s">
        <v>796</v>
      </c>
      <c r="B114" s="91" t="s">
        <v>797</v>
      </c>
      <c r="C114" s="85" t="s">
        <v>53</v>
      </c>
      <c r="D114" s="168">
        <v>41187</v>
      </c>
      <c r="E114" s="183">
        <v>1972</v>
      </c>
      <c r="F114" s="184">
        <v>843</v>
      </c>
      <c r="G114" s="226">
        <f t="shared" si="19"/>
        <v>16623.96</v>
      </c>
      <c r="H114" s="357"/>
      <c r="I114" s="168">
        <v>41243</v>
      </c>
      <c r="J114" s="185">
        <v>813.62</v>
      </c>
      <c r="K114" s="228">
        <f t="shared" si="20"/>
        <v>16044.586399999998</v>
      </c>
      <c r="L114" s="211">
        <f>SUM(K114-G114)</f>
        <v>-579.37360000000081</v>
      </c>
      <c r="M114" s="198">
        <v>1.5767</v>
      </c>
      <c r="N114" s="363">
        <f>SUM(K114-G114)*M114</f>
        <v>-913.49835512000129</v>
      </c>
      <c r="O114" s="136"/>
    </row>
    <row r="115" spans="1:16" s="137" customFormat="1" ht="15" customHeight="1">
      <c r="A115" s="91" t="s">
        <v>798</v>
      </c>
      <c r="B115" s="91" t="s">
        <v>509</v>
      </c>
      <c r="C115" s="85" t="s">
        <v>53</v>
      </c>
      <c r="D115" s="168">
        <v>41159</v>
      </c>
      <c r="E115" s="183">
        <v>4632</v>
      </c>
      <c r="F115" s="184">
        <v>337</v>
      </c>
      <c r="G115" s="226">
        <f t="shared" si="19"/>
        <v>15609.84</v>
      </c>
      <c r="H115" s="357"/>
      <c r="I115" s="168">
        <v>41257</v>
      </c>
      <c r="J115" s="185">
        <v>376.4</v>
      </c>
      <c r="K115" s="228">
        <f t="shared" si="20"/>
        <v>17434.847999999998</v>
      </c>
      <c r="L115" s="211">
        <f>SUM(K115-G115)</f>
        <v>1825.007999999998</v>
      </c>
      <c r="M115" s="198">
        <v>1.5539000000000001</v>
      </c>
      <c r="N115" s="363">
        <f>SUM(K115-G115)*M115</f>
        <v>2835.8799311999969</v>
      </c>
      <c r="O115" s="136"/>
    </row>
    <row r="116" spans="1:16" s="137" customFormat="1" ht="15" customHeight="1">
      <c r="A116" s="93" t="s">
        <v>709</v>
      </c>
      <c r="B116" s="93" t="s">
        <v>710</v>
      </c>
      <c r="C116" s="93" t="s">
        <v>78</v>
      </c>
      <c r="D116" s="186">
        <v>41187</v>
      </c>
      <c r="E116" s="187">
        <v>901</v>
      </c>
      <c r="F116" s="188">
        <v>2145</v>
      </c>
      <c r="G116" s="227">
        <f t="shared" si="19"/>
        <v>19326.45</v>
      </c>
      <c r="H116" s="136"/>
      <c r="I116" s="186">
        <v>41257</v>
      </c>
      <c r="J116" s="190">
        <v>2127</v>
      </c>
      <c r="K116" s="217">
        <f t="shared" si="20"/>
        <v>19164.27</v>
      </c>
      <c r="L116" s="211">
        <f>SUM(G116-K116)</f>
        <v>162.18000000000029</v>
      </c>
      <c r="M116" s="203">
        <v>1.5767</v>
      </c>
      <c r="N116" s="363">
        <f>SUM(G116-K116)*M116</f>
        <v>255.70920600000045</v>
      </c>
      <c r="O116" s="136"/>
    </row>
    <row r="117" spans="1:16" s="137" customFormat="1" ht="15" customHeight="1">
      <c r="A117" s="91" t="s">
        <v>799</v>
      </c>
      <c r="B117" s="91" t="s">
        <v>800</v>
      </c>
      <c r="C117" s="85" t="s">
        <v>53</v>
      </c>
      <c r="D117" s="168">
        <v>41215</v>
      </c>
      <c r="E117" s="183">
        <v>11125</v>
      </c>
      <c r="F117" s="184">
        <v>112.65</v>
      </c>
      <c r="G117" s="226">
        <f t="shared" si="19"/>
        <v>12532.3125</v>
      </c>
      <c r="H117" s="357"/>
      <c r="I117" s="168">
        <v>41271</v>
      </c>
      <c r="J117" s="185">
        <v>111.9</v>
      </c>
      <c r="K117" s="228">
        <f t="shared" si="20"/>
        <v>12448.875</v>
      </c>
      <c r="L117" s="211">
        <f>SUM(K117-G117)</f>
        <v>-83.4375</v>
      </c>
      <c r="M117" s="198">
        <v>1.5542</v>
      </c>
      <c r="N117" s="363">
        <f>SUM(K117-G117)*M117</f>
        <v>-129.6785625</v>
      </c>
      <c r="O117" s="136"/>
    </row>
    <row r="118" spans="1:16" s="137" customFormat="1" ht="15" customHeight="1">
      <c r="A118" s="93" t="s">
        <v>720</v>
      </c>
      <c r="B118" s="93" t="s">
        <v>721</v>
      </c>
      <c r="C118" s="93" t="s">
        <v>78</v>
      </c>
      <c r="D118" s="186">
        <v>41264</v>
      </c>
      <c r="E118" s="187">
        <v>2925</v>
      </c>
      <c r="F118" s="188">
        <v>315.70999999999998</v>
      </c>
      <c r="G118" s="227">
        <f t="shared" si="19"/>
        <v>9234.5174999999981</v>
      </c>
      <c r="H118" s="136"/>
      <c r="I118" s="186">
        <v>41271</v>
      </c>
      <c r="J118" s="190">
        <v>337.7</v>
      </c>
      <c r="K118" s="217">
        <f t="shared" si="20"/>
        <v>9877.7250000000004</v>
      </c>
      <c r="L118" s="214">
        <f>SUM(G118-K118)</f>
        <v>-643.20750000000226</v>
      </c>
      <c r="M118" s="203">
        <v>1.5512999999999999</v>
      </c>
      <c r="N118" s="364">
        <f>SUM(G118-K118)*M118</f>
        <v>-997.80779475000338</v>
      </c>
      <c r="O118" s="136"/>
    </row>
    <row r="119" spans="1:16" s="137" customFormat="1" ht="15" customHeight="1">
      <c r="A119" s="91" t="s">
        <v>716</v>
      </c>
      <c r="B119" s="91" t="s">
        <v>717</v>
      </c>
      <c r="C119" s="85" t="s">
        <v>53</v>
      </c>
      <c r="D119" s="168">
        <v>41208</v>
      </c>
      <c r="E119" s="183">
        <v>1695</v>
      </c>
      <c r="F119" s="184">
        <v>1362</v>
      </c>
      <c r="G119" s="226">
        <f t="shared" si="19"/>
        <v>23085.9</v>
      </c>
      <c r="H119" s="357"/>
      <c r="I119" s="168">
        <v>41285</v>
      </c>
      <c r="J119" s="185">
        <v>1524</v>
      </c>
      <c r="K119" s="228">
        <f t="shared" si="20"/>
        <v>25831.8</v>
      </c>
      <c r="L119" s="211">
        <f>SUM(K119-G119)</f>
        <v>2745.8999999999978</v>
      </c>
      <c r="M119" s="198">
        <v>1.5517000000000001</v>
      </c>
      <c r="N119" s="363">
        <f>SUM(K119-G119)*M119</f>
        <v>4260.8130299999966</v>
      </c>
      <c r="O119" s="136"/>
    </row>
    <row r="120" spans="1:16" s="137" customFormat="1" ht="15" customHeight="1">
      <c r="A120" s="93" t="s">
        <v>801</v>
      </c>
      <c r="B120" s="93" t="s">
        <v>802</v>
      </c>
      <c r="C120" s="93" t="s">
        <v>78</v>
      </c>
      <c r="D120" s="186">
        <v>41250</v>
      </c>
      <c r="E120" s="187">
        <v>14027</v>
      </c>
      <c r="F120" s="188">
        <v>91.95</v>
      </c>
      <c r="G120" s="227">
        <f t="shared" si="19"/>
        <v>12897.826500000001</v>
      </c>
      <c r="H120" s="136"/>
      <c r="I120" s="186">
        <v>41285</v>
      </c>
      <c r="J120" s="190">
        <v>91.7</v>
      </c>
      <c r="K120" s="217">
        <f t="shared" si="20"/>
        <v>12862.759000000002</v>
      </c>
      <c r="L120" s="211">
        <f>SUM(G120-K120)</f>
        <v>35.0674999999992</v>
      </c>
      <c r="M120" s="203">
        <v>1.5357000000000001</v>
      </c>
      <c r="N120" s="363">
        <f>SUM(G120-K120)*M120</f>
        <v>53.853159749998774</v>
      </c>
      <c r="O120" s="136"/>
    </row>
    <row r="121" spans="1:16" s="135" customFormat="1" ht="15" customHeight="1">
      <c r="A121" s="2" t="s">
        <v>942</v>
      </c>
      <c r="B121" s="91" t="s">
        <v>943</v>
      </c>
      <c r="C121" s="91" t="s">
        <v>53</v>
      </c>
      <c r="D121" s="82">
        <v>41302</v>
      </c>
      <c r="E121" s="81">
        <v>4422</v>
      </c>
      <c r="F121" s="175">
        <v>471.2</v>
      </c>
      <c r="G121" s="226">
        <f t="shared" si="19"/>
        <v>20836.464</v>
      </c>
      <c r="H121" s="357"/>
      <c r="I121" s="426">
        <v>41313</v>
      </c>
      <c r="J121" s="175">
        <v>456.3</v>
      </c>
      <c r="K121" s="228">
        <f t="shared" si="20"/>
        <v>20177.585999999999</v>
      </c>
      <c r="L121" s="211">
        <f t="shared" ref="L121:L126" si="21">SUM(K121-G121)</f>
        <v>-658.87800000000061</v>
      </c>
      <c r="M121" s="198">
        <v>1.5147999999999999</v>
      </c>
      <c r="N121" s="363">
        <f t="shared" ref="N121:N126" si="22">SUM(K121-G121)*M121</f>
        <v>-998.0683944000009</v>
      </c>
      <c r="O121" s="357"/>
      <c r="P121" s="357"/>
    </row>
    <row r="122" spans="1:16" s="135" customFormat="1" ht="15" customHeight="1">
      <c r="A122" s="2" t="s">
        <v>971</v>
      </c>
      <c r="B122" s="91" t="s">
        <v>970</v>
      </c>
      <c r="C122" s="91" t="s">
        <v>53</v>
      </c>
      <c r="D122" s="82">
        <v>41309</v>
      </c>
      <c r="E122" s="81">
        <v>5883</v>
      </c>
      <c r="F122" s="175">
        <v>357.1</v>
      </c>
      <c r="G122" s="226">
        <f t="shared" si="19"/>
        <v>21008.193000000003</v>
      </c>
      <c r="H122" s="357"/>
      <c r="I122" s="426">
        <v>41309</v>
      </c>
      <c r="J122" s="175">
        <v>346.1</v>
      </c>
      <c r="K122" s="228">
        <f t="shared" si="20"/>
        <v>20361.063000000002</v>
      </c>
      <c r="L122" s="211">
        <f t="shared" si="21"/>
        <v>-647.13000000000102</v>
      </c>
      <c r="M122" s="198">
        <v>1</v>
      </c>
      <c r="N122" s="363">
        <f t="shared" si="22"/>
        <v>-647.13000000000102</v>
      </c>
      <c r="O122" s="357"/>
      <c r="P122" s="357"/>
    </row>
    <row r="123" spans="1:16" s="137" customFormat="1" ht="15" customHeight="1">
      <c r="A123" s="91" t="s">
        <v>815</v>
      </c>
      <c r="B123" s="339" t="s">
        <v>816</v>
      </c>
      <c r="C123" s="85" t="s">
        <v>53</v>
      </c>
      <c r="D123" s="168">
        <v>41187</v>
      </c>
      <c r="E123" s="183">
        <v>1214</v>
      </c>
      <c r="F123" s="184">
        <v>1776</v>
      </c>
      <c r="G123" s="226">
        <f t="shared" si="19"/>
        <v>21560.639999999999</v>
      </c>
      <c r="H123" s="357"/>
      <c r="I123" s="426">
        <v>41316</v>
      </c>
      <c r="J123" s="185">
        <v>2120</v>
      </c>
      <c r="K123" s="228">
        <f t="shared" si="20"/>
        <v>25736.799999999999</v>
      </c>
      <c r="L123" s="211">
        <f t="shared" si="21"/>
        <v>4176.16</v>
      </c>
      <c r="M123" s="198">
        <v>1.5767</v>
      </c>
      <c r="N123" s="363">
        <f t="shared" si="22"/>
        <v>6584.5514720000001</v>
      </c>
      <c r="O123" s="136"/>
      <c r="P123" s="136"/>
    </row>
    <row r="124" spans="1:16" s="137" customFormat="1" ht="15" customHeight="1">
      <c r="A124" s="91" t="s">
        <v>805</v>
      </c>
      <c r="B124" s="339" t="s">
        <v>806</v>
      </c>
      <c r="C124" s="91" t="s">
        <v>53</v>
      </c>
      <c r="D124" s="168">
        <v>41159</v>
      </c>
      <c r="E124" s="183">
        <v>3413</v>
      </c>
      <c r="F124" s="184">
        <v>330.4</v>
      </c>
      <c r="G124" s="226">
        <f t="shared" ref="G124:G131" si="23">SUM(E124*F124)/100</f>
        <v>11276.552</v>
      </c>
      <c r="H124" s="357"/>
      <c r="I124" s="426">
        <v>41346</v>
      </c>
      <c r="J124" s="185">
        <v>427.1</v>
      </c>
      <c r="K124" s="228">
        <f t="shared" ref="K124:K131" si="24">SUM(E124*J124)/100</f>
        <v>14576.923000000001</v>
      </c>
      <c r="L124" s="211">
        <f t="shared" si="21"/>
        <v>3300.371000000001</v>
      </c>
      <c r="M124" s="198">
        <v>1.5539000000000001</v>
      </c>
      <c r="N124" s="363">
        <f t="shared" si="22"/>
        <v>5128.4464969000019</v>
      </c>
      <c r="O124" s="136"/>
      <c r="P124" s="136"/>
    </row>
    <row r="125" spans="1:16" s="135" customFormat="1" ht="15" customHeight="1">
      <c r="A125" s="2" t="s">
        <v>972</v>
      </c>
      <c r="B125" s="91" t="s">
        <v>969</v>
      </c>
      <c r="C125" s="91" t="s">
        <v>53</v>
      </c>
      <c r="D125" s="82">
        <v>41312</v>
      </c>
      <c r="E125" s="81">
        <v>1632</v>
      </c>
      <c r="F125" s="175">
        <v>817.5</v>
      </c>
      <c r="G125" s="226">
        <f t="shared" si="23"/>
        <v>13341.6</v>
      </c>
      <c r="H125" s="357"/>
      <c r="I125" s="426">
        <v>41319</v>
      </c>
      <c r="J125" s="175">
        <v>787.5</v>
      </c>
      <c r="K125" s="228">
        <f t="shared" si="24"/>
        <v>12852</v>
      </c>
      <c r="L125" s="211">
        <f t="shared" si="21"/>
        <v>-489.60000000000036</v>
      </c>
      <c r="M125" s="198">
        <v>1</v>
      </c>
      <c r="N125" s="363">
        <f t="shared" si="22"/>
        <v>-489.60000000000036</v>
      </c>
      <c r="O125" s="357"/>
      <c r="P125" s="357"/>
    </row>
    <row r="126" spans="1:16" s="137" customFormat="1" ht="15" customHeight="1">
      <c r="A126" s="91" t="s">
        <v>836</v>
      </c>
      <c r="B126" s="339" t="s">
        <v>837</v>
      </c>
      <c r="C126" s="91" t="s">
        <v>53</v>
      </c>
      <c r="D126" s="168">
        <v>41292</v>
      </c>
      <c r="E126" s="183">
        <v>3245</v>
      </c>
      <c r="F126" s="184">
        <v>576.9</v>
      </c>
      <c r="G126" s="226">
        <f t="shared" si="23"/>
        <v>18720.404999999999</v>
      </c>
      <c r="H126" s="357"/>
      <c r="I126" s="426">
        <v>41323</v>
      </c>
      <c r="J126" s="185">
        <v>579.20000000000005</v>
      </c>
      <c r="K126" s="228">
        <f t="shared" si="24"/>
        <v>18795.04</v>
      </c>
      <c r="L126" s="211">
        <f t="shared" si="21"/>
        <v>74.635000000002037</v>
      </c>
      <c r="M126" s="198">
        <v>1.5188999999999999</v>
      </c>
      <c r="N126" s="363">
        <f t="shared" si="22"/>
        <v>113.36310150000308</v>
      </c>
      <c r="O126" s="136"/>
      <c r="P126" s="136"/>
    </row>
    <row r="127" spans="1:16" s="137" customFormat="1" ht="15" customHeight="1">
      <c r="A127" s="91" t="s">
        <v>823</v>
      </c>
      <c r="B127" s="339" t="s">
        <v>824</v>
      </c>
      <c r="C127" s="91" t="s">
        <v>53</v>
      </c>
      <c r="D127" s="168">
        <v>41264</v>
      </c>
      <c r="E127" s="183">
        <v>3214</v>
      </c>
      <c r="F127" s="184">
        <v>564.51</v>
      </c>
      <c r="G127" s="226">
        <f t="shared" si="23"/>
        <v>18143.3514</v>
      </c>
      <c r="H127" s="357"/>
      <c r="I127" s="426">
        <v>41331</v>
      </c>
      <c r="J127" s="185">
        <v>566.79999999999995</v>
      </c>
      <c r="K127" s="228">
        <f t="shared" si="24"/>
        <v>18216.952000000001</v>
      </c>
      <c r="L127" s="211">
        <f t="shared" ref="L127:L133" si="25">SUM(K127-G127)</f>
        <v>73.600600000001577</v>
      </c>
      <c r="M127" s="198">
        <v>1.5512999999999999</v>
      </c>
      <c r="N127" s="363">
        <f t="shared" ref="N127:N133" si="26">SUM(K127-G127)*M127</f>
        <v>114.17661078000243</v>
      </c>
      <c r="O127" s="136"/>
      <c r="P127" s="136"/>
    </row>
    <row r="128" spans="1:16" s="135" customFormat="1" ht="15" customHeight="1">
      <c r="A128" s="2" t="s">
        <v>987</v>
      </c>
      <c r="B128" s="91" t="s">
        <v>988</v>
      </c>
      <c r="C128" s="91" t="s">
        <v>53</v>
      </c>
      <c r="D128" s="82">
        <v>41316</v>
      </c>
      <c r="E128" s="81">
        <v>7831</v>
      </c>
      <c r="F128" s="175">
        <v>100.2</v>
      </c>
      <c r="G128" s="226">
        <f t="shared" si="23"/>
        <v>7846.6620000000003</v>
      </c>
      <c r="H128" s="357"/>
      <c r="I128" s="426">
        <v>41332</v>
      </c>
      <c r="J128" s="175">
        <v>95.13</v>
      </c>
      <c r="K128" s="228">
        <f t="shared" si="24"/>
        <v>7449.6302999999989</v>
      </c>
      <c r="L128" s="211">
        <f t="shared" si="25"/>
        <v>-397.03170000000136</v>
      </c>
      <c r="M128" s="198">
        <v>1.5202</v>
      </c>
      <c r="N128" s="363">
        <f t="shared" si="26"/>
        <v>-603.56759034000208</v>
      </c>
      <c r="O128" s="357"/>
      <c r="P128" s="357"/>
    </row>
    <row r="129" spans="1:16" s="135" customFormat="1" ht="15" customHeight="1">
      <c r="A129" s="2" t="s">
        <v>1066</v>
      </c>
      <c r="B129" s="91" t="s">
        <v>1063</v>
      </c>
      <c r="C129" s="91" t="s">
        <v>53</v>
      </c>
      <c r="D129" s="82">
        <v>41330</v>
      </c>
      <c r="E129" s="81">
        <v>15000</v>
      </c>
      <c r="F129" s="175">
        <v>126.97</v>
      </c>
      <c r="G129" s="226">
        <f t="shared" si="23"/>
        <v>19045.5</v>
      </c>
      <c r="H129" s="357"/>
      <c r="I129" s="426">
        <v>41330</v>
      </c>
      <c r="J129" s="175">
        <v>125.03</v>
      </c>
      <c r="K129" s="228">
        <f t="shared" si="24"/>
        <v>18754.5</v>
      </c>
      <c r="L129" s="211">
        <f t="shared" si="25"/>
        <v>-291</v>
      </c>
      <c r="M129" s="198">
        <v>1.4771000000000001</v>
      </c>
      <c r="N129" s="363">
        <f t="shared" si="26"/>
        <v>-429.83610000000004</v>
      </c>
      <c r="O129" s="357"/>
      <c r="P129" s="357"/>
    </row>
    <row r="130" spans="1:16" s="137" customFormat="1" ht="15" customHeight="1">
      <c r="A130" s="91" t="s">
        <v>707</v>
      </c>
      <c r="B130" s="339" t="s">
        <v>708</v>
      </c>
      <c r="C130" s="91" t="s">
        <v>53</v>
      </c>
      <c r="D130" s="168">
        <v>41180</v>
      </c>
      <c r="E130" s="183">
        <v>26747</v>
      </c>
      <c r="F130" s="184">
        <v>138</v>
      </c>
      <c r="G130" s="226">
        <f t="shared" si="23"/>
        <v>36910.86</v>
      </c>
      <c r="H130" s="357"/>
      <c r="I130" s="426">
        <v>41339</v>
      </c>
      <c r="J130" s="185">
        <v>148</v>
      </c>
      <c r="K130" s="228">
        <f t="shared" si="24"/>
        <v>39585.56</v>
      </c>
      <c r="L130" s="211">
        <f t="shared" si="25"/>
        <v>2674.6999999999971</v>
      </c>
      <c r="M130" s="198">
        <v>1.5563</v>
      </c>
      <c r="N130" s="363">
        <f t="shared" si="26"/>
        <v>4162.6356099999957</v>
      </c>
      <c r="O130" s="136"/>
      <c r="P130" s="136"/>
    </row>
    <row r="131" spans="1:16" s="137" customFormat="1" ht="15" customHeight="1">
      <c r="A131" s="91" t="s">
        <v>819</v>
      </c>
      <c r="B131" s="339" t="s">
        <v>820</v>
      </c>
      <c r="C131" s="85" t="s">
        <v>53</v>
      </c>
      <c r="D131" s="168">
        <v>41250</v>
      </c>
      <c r="E131" s="183">
        <v>8962</v>
      </c>
      <c r="F131" s="184">
        <v>257.5</v>
      </c>
      <c r="G131" s="226">
        <f t="shared" si="23"/>
        <v>23077.15</v>
      </c>
      <c r="H131" s="357"/>
      <c r="I131" s="426">
        <v>41339</v>
      </c>
      <c r="J131" s="185">
        <v>285.2</v>
      </c>
      <c r="K131" s="228">
        <f t="shared" si="24"/>
        <v>25559.624</v>
      </c>
      <c r="L131" s="211">
        <f t="shared" si="25"/>
        <v>2482.4739999999983</v>
      </c>
      <c r="M131" s="198">
        <v>1.5379</v>
      </c>
      <c r="N131" s="363">
        <f t="shared" si="26"/>
        <v>3817.7967645999975</v>
      </c>
      <c r="O131" s="136"/>
      <c r="P131" s="136"/>
    </row>
    <row r="132" spans="1:16" s="137" customFormat="1" ht="15" customHeight="1">
      <c r="A132" s="91" t="s">
        <v>825</v>
      </c>
      <c r="B132" s="339" t="s">
        <v>826</v>
      </c>
      <c r="C132" s="91" t="s">
        <v>53</v>
      </c>
      <c r="D132" s="168">
        <v>41264</v>
      </c>
      <c r="E132" s="183">
        <v>21440</v>
      </c>
      <c r="F132" s="184">
        <v>48.79</v>
      </c>
      <c r="G132" s="226">
        <f t="shared" ref="G132:G137" si="27">SUM(E132*F132)/100</f>
        <v>10460.575999999999</v>
      </c>
      <c r="H132" s="357"/>
      <c r="I132" s="426">
        <v>41344</v>
      </c>
      <c r="J132" s="185">
        <v>49.23</v>
      </c>
      <c r="K132" s="228">
        <f t="shared" ref="K132:K137" si="28">SUM(E132*J132)/100</f>
        <v>10554.912</v>
      </c>
      <c r="L132" s="211">
        <f t="shared" si="25"/>
        <v>94.33600000000115</v>
      </c>
      <c r="M132" s="198">
        <v>1.5512999999999999</v>
      </c>
      <c r="N132" s="363">
        <f t="shared" si="26"/>
        <v>146.34343680000177</v>
      </c>
      <c r="O132" s="136"/>
      <c r="P132" s="136"/>
    </row>
    <row r="133" spans="1:16" s="135" customFormat="1" ht="15" customHeight="1">
      <c r="A133" s="2" t="s">
        <v>1091</v>
      </c>
      <c r="B133" s="91" t="s">
        <v>1092</v>
      </c>
      <c r="C133" s="91" t="s">
        <v>53</v>
      </c>
      <c r="D133" s="82">
        <v>41338</v>
      </c>
      <c r="E133" s="81">
        <v>24359</v>
      </c>
      <c r="F133" s="175">
        <v>134.1</v>
      </c>
      <c r="G133" s="226">
        <f t="shared" si="27"/>
        <v>32665.418999999998</v>
      </c>
      <c r="H133" s="357"/>
      <c r="I133" s="426">
        <v>41348</v>
      </c>
      <c r="J133" s="175">
        <v>130.9</v>
      </c>
      <c r="K133" s="228">
        <f t="shared" si="28"/>
        <v>31885.931</v>
      </c>
      <c r="L133" s="211">
        <f t="shared" si="25"/>
        <v>-779.48799999999756</v>
      </c>
      <c r="M133" s="198">
        <v>1.4730000000000001</v>
      </c>
      <c r="N133" s="363">
        <f t="shared" si="26"/>
        <v>-1148.1858239999965</v>
      </c>
      <c r="O133" s="357"/>
      <c r="P133" s="357"/>
    </row>
    <row r="134" spans="1:16" s="135" customFormat="1" ht="15" customHeight="1">
      <c r="A134" s="2" t="s">
        <v>1098</v>
      </c>
      <c r="B134" s="91" t="s">
        <v>1097</v>
      </c>
      <c r="C134" s="91" t="s">
        <v>53</v>
      </c>
      <c r="D134" s="82">
        <v>41338</v>
      </c>
      <c r="E134" s="81">
        <v>6163</v>
      </c>
      <c r="F134" s="175">
        <v>300.2</v>
      </c>
      <c r="G134" s="226">
        <f t="shared" si="27"/>
        <v>18501.325999999997</v>
      </c>
      <c r="H134" s="357"/>
      <c r="I134" s="426">
        <v>41352</v>
      </c>
      <c r="J134" s="175">
        <v>290.2</v>
      </c>
      <c r="K134" s="228">
        <f t="shared" si="28"/>
        <v>17885.025999999998</v>
      </c>
      <c r="L134" s="211">
        <f>SUM(K134-G134)</f>
        <v>-616.29999999999927</v>
      </c>
      <c r="M134" s="198">
        <v>1.4581</v>
      </c>
      <c r="N134" s="363">
        <f>SUM(K134-G134)*M134</f>
        <v>-898.62702999999885</v>
      </c>
      <c r="O134" s="357"/>
      <c r="P134" s="357"/>
    </row>
    <row r="135" spans="1:16" s="135" customFormat="1" ht="15" customHeight="1">
      <c r="A135" s="2" t="s">
        <v>1090</v>
      </c>
      <c r="B135" s="91" t="s">
        <v>1089</v>
      </c>
      <c r="C135" s="91" t="s">
        <v>53</v>
      </c>
      <c r="D135" s="82">
        <v>41337</v>
      </c>
      <c r="E135" s="81">
        <v>4520</v>
      </c>
      <c r="F135" s="175">
        <v>510</v>
      </c>
      <c r="G135" s="226">
        <f t="shared" si="27"/>
        <v>23052</v>
      </c>
      <c r="H135" s="357"/>
      <c r="I135" s="426">
        <v>41352</v>
      </c>
      <c r="J135" s="175">
        <v>495</v>
      </c>
      <c r="K135" s="228">
        <f t="shared" si="28"/>
        <v>22374</v>
      </c>
      <c r="L135" s="211">
        <f>SUM(K135-G135)</f>
        <v>-678</v>
      </c>
      <c r="M135" s="198">
        <v>1.4730000000000001</v>
      </c>
      <c r="N135" s="363">
        <f>SUM(K135-G135)*M135</f>
        <v>-998.69400000000007</v>
      </c>
      <c r="O135" s="357"/>
      <c r="P135" s="357"/>
    </row>
    <row r="136" spans="1:16" s="135" customFormat="1" ht="15" customHeight="1">
      <c r="A136" s="2" t="s">
        <v>1113</v>
      </c>
      <c r="B136" s="91" t="s">
        <v>1114</v>
      </c>
      <c r="C136" s="91" t="s">
        <v>53</v>
      </c>
      <c r="D136" s="82">
        <v>41347</v>
      </c>
      <c r="E136" s="81">
        <v>895</v>
      </c>
      <c r="F136" s="175">
        <v>1472</v>
      </c>
      <c r="G136" s="226">
        <f t="shared" si="27"/>
        <v>13174.4</v>
      </c>
      <c r="H136" s="357"/>
      <c r="I136" s="426">
        <v>41354</v>
      </c>
      <c r="J136" s="175">
        <v>1395</v>
      </c>
      <c r="K136" s="228">
        <f t="shared" si="28"/>
        <v>12485.25</v>
      </c>
      <c r="L136" s="211">
        <f>SUM(K136-G136)</f>
        <v>-689.14999999999964</v>
      </c>
      <c r="M136" s="198">
        <v>1.4516</v>
      </c>
      <c r="N136" s="363">
        <f>SUM(K136-G136)*M136</f>
        <v>-1000.3701399999994</v>
      </c>
      <c r="O136" s="357"/>
      <c r="P136" s="357"/>
    </row>
    <row r="137" spans="1:16" s="135" customFormat="1" ht="15" customHeight="1">
      <c r="A137" s="2" t="s">
        <v>1024</v>
      </c>
      <c r="B137" s="91" t="s">
        <v>1025</v>
      </c>
      <c r="C137" s="91" t="s">
        <v>53</v>
      </c>
      <c r="D137" s="82">
        <v>41324</v>
      </c>
      <c r="E137" s="81">
        <v>4142</v>
      </c>
      <c r="F137" s="175">
        <v>347.7</v>
      </c>
      <c r="G137" s="226">
        <f t="shared" si="27"/>
        <v>14401.733999999999</v>
      </c>
      <c r="H137" s="357"/>
      <c r="I137" s="426">
        <v>41354</v>
      </c>
      <c r="J137" s="175">
        <v>331.5</v>
      </c>
      <c r="K137" s="228">
        <f t="shared" si="28"/>
        <v>13730.73</v>
      </c>
      <c r="L137" s="211">
        <f>SUM(K137-G137)</f>
        <v>-671.003999999999</v>
      </c>
      <c r="M137" s="198">
        <v>1.49</v>
      </c>
      <c r="N137" s="363">
        <f>SUM(K137-G137)*M137</f>
        <v>-999.79595999999844</v>
      </c>
      <c r="O137" s="357"/>
      <c r="P137" s="357"/>
    </row>
    <row r="138" spans="1:16" s="137" customFormat="1" ht="15" customHeight="1">
      <c r="A138" s="91"/>
      <c r="B138" s="339"/>
      <c r="C138" s="91"/>
      <c r="D138" s="168"/>
      <c r="E138" s="183"/>
      <c r="F138" s="184"/>
      <c r="G138" s="226"/>
      <c r="H138" s="357"/>
      <c r="I138" s="304"/>
      <c r="J138" s="185"/>
      <c r="K138" s="228"/>
      <c r="L138" s="211"/>
      <c r="M138" s="198"/>
      <c r="N138" s="363"/>
      <c r="O138" s="136"/>
      <c r="P138" s="136"/>
    </row>
    <row r="139" spans="1:16" s="9" customFormat="1" ht="15" customHeight="1">
      <c r="A139" s="19"/>
      <c r="B139" s="19"/>
      <c r="C139" s="19"/>
      <c r="D139" s="112"/>
      <c r="E139" s="20"/>
      <c r="F139" s="170"/>
      <c r="G139" s="217"/>
      <c r="H139" s="112"/>
      <c r="I139" s="171"/>
      <c r="J139" s="170"/>
      <c r="K139" s="217"/>
      <c r="L139" s="214"/>
      <c r="M139" s="221"/>
      <c r="N139" s="387"/>
      <c r="O139" s="20"/>
    </row>
    <row r="140" spans="1:16" s="16" customFormat="1" ht="16.2" thickBot="1">
      <c r="A140" s="43" t="s">
        <v>34</v>
      </c>
      <c r="B140" s="43"/>
      <c r="C140" s="43"/>
      <c r="D140" s="43"/>
      <c r="E140" s="43"/>
      <c r="F140" s="62"/>
      <c r="G140" s="159"/>
      <c r="H140" s="45"/>
      <c r="I140" s="46"/>
      <c r="J140" s="46"/>
      <c r="K140" s="46"/>
      <c r="L140" s="124"/>
      <c r="M140" s="205"/>
      <c r="N140" s="297">
        <f>SUM(N54:N139)</f>
        <v>12215.662417709971</v>
      </c>
      <c r="O140" s="45"/>
    </row>
    <row r="141" spans="1:16" ht="11.25" customHeight="1" thickTop="1">
      <c r="A141" s="30"/>
      <c r="B141" s="30"/>
      <c r="C141" s="30"/>
      <c r="D141" s="10"/>
      <c r="E141" s="11"/>
      <c r="F141" s="58"/>
      <c r="G141" s="155"/>
      <c r="H141" s="10"/>
      <c r="I141" s="29"/>
      <c r="J141" s="58"/>
      <c r="K141" s="155"/>
      <c r="L141" s="120"/>
      <c r="M141" s="199"/>
      <c r="N141" s="365"/>
      <c r="O141" s="11"/>
    </row>
    <row r="142" spans="1:16" ht="11.25" customHeight="1">
      <c r="G142" s="152">
        <f>SUM(G13:G121)+SUM(G54:G120)</f>
        <v>2841443.8524000002</v>
      </c>
    </row>
    <row r="143" spans="1:16" ht="11.25" customHeight="1">
      <c r="G143" s="152">
        <f>G142*0.001</f>
        <v>2841.4438524000002</v>
      </c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4"/>
  <sheetViews>
    <sheetView workbookViewId="0">
      <selection activeCell="J15" sqref="J15"/>
    </sheetView>
  </sheetViews>
  <sheetFormatPr defaultColWidth="9.109375" defaultRowHeight="10.199999999999999"/>
  <cols>
    <col min="1" max="1" width="23.5546875" style="1" customWidth="1"/>
    <col min="2" max="2" width="6.33203125" style="1" bestFit="1" customWidth="1"/>
    <col min="3" max="3" width="7" style="1" bestFit="1" customWidth="1"/>
    <col min="4" max="4" width="6.88671875" style="72" bestFit="1" customWidth="1"/>
    <col min="5" max="5" width="4.88671875" style="71" bestFit="1" customWidth="1"/>
    <col min="6" max="6" width="11.5546875" style="1" bestFit="1" customWidth="1"/>
    <col min="7" max="7" width="2.88671875" style="1" customWidth="1"/>
    <col min="8" max="8" width="10.44140625" style="306" bestFit="1" customWidth="1"/>
    <col min="9" max="9" width="2.33203125" style="1" customWidth="1"/>
    <col min="10" max="10" width="11" style="18" bestFit="1" customWidth="1"/>
    <col min="11" max="11" width="11.44140625" style="306" bestFit="1" customWidth="1"/>
    <col min="12" max="12" width="8.109375" style="102" bestFit="1" customWidth="1"/>
    <col min="13" max="13" width="9.5546875" style="34" bestFit="1" customWidth="1"/>
    <col min="14" max="14" width="14.44140625" style="117" bestFit="1" customWidth="1"/>
    <col min="15" max="15" width="8" style="72" bestFit="1" customWidth="1"/>
    <col min="16" max="16" width="7.33203125" style="194" bestFit="1" customWidth="1"/>
    <col min="17" max="17" width="12.5546875" style="162" bestFit="1" customWidth="1"/>
    <col min="18" max="18" width="10.88671875" style="5" bestFit="1" customWidth="1"/>
    <col min="19" max="19" width="11" style="1" bestFit="1" customWidth="1"/>
    <col min="20" max="16384" width="9.109375" style="1"/>
  </cols>
  <sheetData>
    <row r="2" spans="1:19" ht="18">
      <c r="A2" s="37" t="s">
        <v>906</v>
      </c>
    </row>
    <row r="3" spans="1:19" ht="18">
      <c r="A3" s="37"/>
    </row>
    <row r="4" spans="1:19" s="8" customFormat="1" ht="18.600000000000001" thickBot="1">
      <c r="A4" s="38">
        <f>SUM(N6,N27)</f>
        <v>6147.2968499999924</v>
      </c>
      <c r="D4" s="73"/>
      <c r="E4" s="151"/>
      <c r="F4" s="7"/>
      <c r="H4" s="307"/>
      <c r="J4" s="27"/>
      <c r="K4" s="318"/>
      <c r="L4" s="103"/>
      <c r="M4" s="33"/>
      <c r="N4" s="118"/>
      <c r="O4" s="73"/>
      <c r="P4" s="206"/>
      <c r="Q4" s="163"/>
      <c r="R4" s="14"/>
    </row>
    <row r="5" spans="1:19" s="8" customFormat="1" ht="18.600000000000001" thickTop="1">
      <c r="A5" s="161"/>
      <c r="D5" s="73"/>
      <c r="E5" s="73"/>
      <c r="F5" s="7"/>
      <c r="H5" s="308"/>
      <c r="J5" s="27"/>
      <c r="K5" s="318"/>
      <c r="L5" s="103"/>
      <c r="M5" s="33"/>
      <c r="N5" s="118"/>
      <c r="O5" s="73"/>
      <c r="P5" s="206"/>
      <c r="Q5" s="163"/>
      <c r="R5" s="14"/>
    </row>
    <row r="6" spans="1:19" s="16" customFormat="1" ht="18">
      <c r="A6" s="257"/>
      <c r="B6" s="258"/>
      <c r="C6" s="258"/>
      <c r="D6" s="283"/>
      <c r="E6" s="283"/>
      <c r="F6" s="258"/>
      <c r="G6" s="259" t="s">
        <v>36</v>
      </c>
      <c r="H6" s="309"/>
      <c r="I6" s="258"/>
      <c r="J6" s="261"/>
      <c r="K6" s="319"/>
      <c r="L6" s="284"/>
      <c r="M6" s="285"/>
      <c r="N6" s="286">
        <f>SUM(Q22)</f>
        <v>1200</v>
      </c>
      <c r="O6" s="283"/>
      <c r="P6" s="293"/>
      <c r="Q6" s="287"/>
      <c r="R6" s="288"/>
      <c r="S6" s="3"/>
    </row>
    <row r="7" spans="1:19" s="2" customFormat="1" ht="15" customHeight="1">
      <c r="B7" s="2" t="s">
        <v>680</v>
      </c>
      <c r="D7" s="74" t="s">
        <v>9</v>
      </c>
      <c r="E7" s="74"/>
      <c r="F7" s="2" t="s">
        <v>17</v>
      </c>
      <c r="G7" s="2" t="s">
        <v>41</v>
      </c>
      <c r="H7" s="310" t="s">
        <v>19</v>
      </c>
      <c r="J7" s="66" t="s">
        <v>890</v>
      </c>
      <c r="K7" s="310" t="s">
        <v>683</v>
      </c>
      <c r="L7" s="104" t="s">
        <v>5</v>
      </c>
      <c r="M7" s="65" t="s">
        <v>16</v>
      </c>
      <c r="N7" s="119" t="s">
        <v>684</v>
      </c>
      <c r="O7" s="74" t="s">
        <v>680</v>
      </c>
      <c r="P7" s="197" t="s">
        <v>10</v>
      </c>
      <c r="Q7" s="164" t="s">
        <v>15</v>
      </c>
      <c r="R7" s="67" t="s">
        <v>4</v>
      </c>
    </row>
    <row r="8" spans="1:19" s="2" customFormat="1" ht="15" customHeight="1">
      <c r="B8" s="2" t="s">
        <v>0</v>
      </c>
      <c r="C8" s="2" t="s">
        <v>8</v>
      </c>
      <c r="D8" s="74" t="s">
        <v>681</v>
      </c>
      <c r="E8" s="74" t="s">
        <v>181</v>
      </c>
      <c r="F8" s="2" t="s">
        <v>25</v>
      </c>
      <c r="H8" s="310"/>
      <c r="J8" s="66" t="s">
        <v>891</v>
      </c>
      <c r="K8" s="310" t="s">
        <v>18</v>
      </c>
      <c r="L8" s="104"/>
      <c r="M8" s="65" t="s">
        <v>42</v>
      </c>
      <c r="N8" s="119" t="s">
        <v>685</v>
      </c>
      <c r="O8" s="74" t="s">
        <v>682</v>
      </c>
      <c r="P8" s="197" t="s">
        <v>842</v>
      </c>
      <c r="Q8" s="126" t="s">
        <v>378</v>
      </c>
      <c r="R8" s="67"/>
    </row>
    <row r="9" spans="1:19" s="2" customFormat="1" ht="15" customHeight="1">
      <c r="D9" s="74"/>
      <c r="E9" s="74"/>
      <c r="H9" s="310"/>
      <c r="J9" s="66"/>
      <c r="K9" s="310"/>
      <c r="L9" s="104"/>
      <c r="M9" s="65"/>
      <c r="N9" s="119"/>
      <c r="O9" s="74"/>
      <c r="P9" s="197" t="s">
        <v>19</v>
      </c>
      <c r="Q9" s="164"/>
      <c r="R9" s="67"/>
    </row>
    <row r="10" spans="1:19" s="2" customFormat="1" ht="15" customHeight="1">
      <c r="A10" s="2" t="s">
        <v>948</v>
      </c>
      <c r="B10" s="2" t="s">
        <v>33</v>
      </c>
      <c r="C10" s="2" t="s">
        <v>40</v>
      </c>
      <c r="D10" s="74">
        <v>40919</v>
      </c>
      <c r="E10" s="74" t="s">
        <v>53</v>
      </c>
      <c r="F10" s="66">
        <v>40544</v>
      </c>
      <c r="G10" s="2">
        <v>1</v>
      </c>
      <c r="H10" s="310">
        <v>1</v>
      </c>
      <c r="I10" s="210"/>
      <c r="J10" s="305"/>
      <c r="K10" s="303">
        <v>1</v>
      </c>
      <c r="L10" s="342">
        <v>1</v>
      </c>
      <c r="M10" s="36">
        <v>10</v>
      </c>
      <c r="N10" s="211">
        <f>SUM((K10-H10)/L10*M10)*G10</f>
        <v>0</v>
      </c>
      <c r="O10" s="74" t="s">
        <v>687</v>
      </c>
      <c r="P10" s="220">
        <v>1</v>
      </c>
      <c r="Q10" s="212">
        <f>SUM(N10*P10)</f>
        <v>0</v>
      </c>
      <c r="R10" s="67"/>
    </row>
    <row r="11" spans="1:19" s="19" customFormat="1" ht="15" customHeight="1">
      <c r="A11" s="19" t="s">
        <v>949</v>
      </c>
      <c r="B11" s="19" t="s">
        <v>33</v>
      </c>
      <c r="C11" s="19" t="s">
        <v>40</v>
      </c>
      <c r="D11" s="216">
        <v>40919</v>
      </c>
      <c r="E11" s="216" t="s">
        <v>78</v>
      </c>
      <c r="F11" s="347">
        <v>40544</v>
      </c>
      <c r="G11" s="19">
        <v>1</v>
      </c>
      <c r="H11" s="348">
        <v>1</v>
      </c>
      <c r="I11" s="191"/>
      <c r="J11" s="305"/>
      <c r="K11" s="302">
        <v>1</v>
      </c>
      <c r="L11" s="218">
        <v>1</v>
      </c>
      <c r="M11" s="349">
        <v>10</v>
      </c>
      <c r="N11" s="214">
        <f>SUM((H11-K11)/L11*M11)*G11</f>
        <v>0</v>
      </c>
      <c r="O11" s="216" t="s">
        <v>688</v>
      </c>
      <c r="P11" s="221">
        <v>1</v>
      </c>
      <c r="Q11" s="219">
        <f>SUM(N11*P11)</f>
        <v>0</v>
      </c>
      <c r="R11" s="350"/>
    </row>
    <row r="12" spans="1:19" s="19" customFormat="1" ht="15" customHeight="1">
      <c r="D12" s="216"/>
      <c r="E12" s="216"/>
      <c r="F12" s="347"/>
      <c r="H12" s="348"/>
      <c r="I12" s="191"/>
      <c r="J12" s="305"/>
      <c r="K12" s="302"/>
      <c r="L12" s="218"/>
      <c r="M12" s="349"/>
      <c r="N12" s="214"/>
      <c r="O12" s="216"/>
      <c r="P12" s="221"/>
      <c r="Q12" s="219"/>
      <c r="R12" s="350"/>
    </row>
    <row r="14" spans="1:19" s="19" customFormat="1" ht="15" customHeight="1">
      <c r="A14" s="19" t="s">
        <v>50</v>
      </c>
      <c r="B14" s="19" t="s">
        <v>49</v>
      </c>
      <c r="C14" s="19" t="s">
        <v>1115</v>
      </c>
      <c r="D14" s="216">
        <v>41365</v>
      </c>
      <c r="E14" s="216" t="s">
        <v>78</v>
      </c>
      <c r="F14" s="347">
        <v>41347</v>
      </c>
      <c r="G14" s="19">
        <v>1</v>
      </c>
      <c r="H14" s="348">
        <v>910.5</v>
      </c>
      <c r="I14" s="191"/>
      <c r="J14" s="305">
        <v>906.5</v>
      </c>
      <c r="K14" s="302">
        <v>898.5</v>
      </c>
      <c r="L14" s="218">
        <v>0.25</v>
      </c>
      <c r="M14" s="349">
        <v>25</v>
      </c>
      <c r="N14" s="214">
        <f>SUM((H14-K14)/L14*M14)*G14</f>
        <v>1200</v>
      </c>
      <c r="O14" s="216" t="s">
        <v>688</v>
      </c>
      <c r="P14" s="221">
        <v>1</v>
      </c>
      <c r="Q14" s="219">
        <f>SUM(N14*P14)</f>
        <v>1200</v>
      </c>
      <c r="R14" s="350"/>
    </row>
    <row r="16" spans="1:19" s="19" customFormat="1" ht="15" customHeight="1">
      <c r="D16" s="216"/>
      <c r="E16" s="216"/>
      <c r="F16" s="347"/>
      <c r="H16" s="348"/>
      <c r="I16" s="191"/>
      <c r="J16" s="305"/>
      <c r="K16" s="302"/>
      <c r="L16" s="218"/>
      <c r="M16" s="349"/>
      <c r="N16" s="214"/>
      <c r="O16" s="216"/>
      <c r="P16" s="221"/>
      <c r="Q16" s="219"/>
      <c r="R16" s="350"/>
    </row>
    <row r="17" spans="1:19" s="19" customFormat="1" ht="15" customHeight="1">
      <c r="D17" s="216"/>
      <c r="E17" s="216"/>
      <c r="F17" s="347"/>
      <c r="H17" s="348"/>
      <c r="I17" s="191"/>
      <c r="J17" s="305"/>
      <c r="K17" s="302"/>
      <c r="L17" s="218"/>
      <c r="M17" s="349"/>
      <c r="N17" s="214"/>
      <c r="O17" s="216"/>
      <c r="P17" s="221"/>
      <c r="Q17" s="219"/>
      <c r="R17" s="350"/>
    </row>
    <row r="18" spans="1:19" s="19" customFormat="1" ht="15" customHeight="1">
      <c r="D18" s="216"/>
      <c r="E18" s="216"/>
      <c r="F18" s="347"/>
      <c r="H18" s="348"/>
      <c r="I18" s="191"/>
      <c r="J18" s="305"/>
      <c r="K18" s="302"/>
      <c r="L18" s="218"/>
      <c r="M18" s="349"/>
      <c r="N18" s="214"/>
      <c r="O18" s="216"/>
      <c r="P18" s="221"/>
      <c r="Q18" s="219"/>
      <c r="R18" s="350"/>
    </row>
    <row r="19" spans="1:19" s="19" customFormat="1" ht="15" customHeight="1">
      <c r="D19" s="216"/>
      <c r="E19" s="216"/>
      <c r="F19" s="347"/>
      <c r="H19" s="348"/>
      <c r="I19" s="191"/>
      <c r="J19" s="305"/>
      <c r="K19" s="302"/>
      <c r="L19" s="218"/>
      <c r="M19" s="349"/>
      <c r="N19" s="214"/>
      <c r="O19" s="216"/>
      <c r="P19" s="221"/>
      <c r="Q19" s="219"/>
      <c r="R19" s="350"/>
    </row>
    <row r="20" spans="1:19" s="2" customFormat="1" ht="15" customHeight="1">
      <c r="D20" s="74"/>
      <c r="E20" s="74"/>
      <c r="F20" s="66"/>
      <c r="H20" s="310"/>
      <c r="I20" s="210"/>
      <c r="J20" s="305"/>
      <c r="K20" s="303"/>
      <c r="L20" s="342"/>
      <c r="M20" s="36"/>
      <c r="N20" s="211"/>
      <c r="O20" s="74"/>
      <c r="P20" s="220"/>
      <c r="Q20" s="212"/>
      <c r="R20" s="67"/>
    </row>
    <row r="21" spans="1:19" s="9" customFormat="1" ht="15" customHeight="1">
      <c r="A21" s="20"/>
      <c r="B21" s="20"/>
      <c r="C21" s="20"/>
      <c r="D21" s="213"/>
      <c r="E21" s="216"/>
      <c r="F21" s="112"/>
      <c r="G21" s="20"/>
      <c r="H21" s="302"/>
      <c r="I21" s="112"/>
      <c r="J21" s="343"/>
      <c r="K21" s="302"/>
      <c r="L21" s="342"/>
      <c r="M21" s="36"/>
      <c r="N21" s="211"/>
      <c r="O21" s="213"/>
      <c r="P21" s="221"/>
      <c r="Q21" s="219"/>
      <c r="R21" s="207"/>
    </row>
    <row r="22" spans="1:19" s="16" customFormat="1" ht="16.2" thickBot="1">
      <c r="A22" s="39" t="s">
        <v>38</v>
      </c>
      <c r="B22" s="39"/>
      <c r="C22" s="39"/>
      <c r="D22" s="77"/>
      <c r="E22" s="77"/>
      <c r="F22" s="39"/>
      <c r="G22" s="39"/>
      <c r="H22" s="313"/>
      <c r="I22" s="41"/>
      <c r="J22" s="42"/>
      <c r="K22" s="313"/>
      <c r="L22" s="107"/>
      <c r="M22" s="40"/>
      <c r="N22" s="121"/>
      <c r="O22" s="77"/>
      <c r="P22" s="200"/>
      <c r="Q22" s="298">
        <f>SUM(Q12:Q21)</f>
        <v>1200</v>
      </c>
      <c r="R22" s="41"/>
      <c r="S22" s="3"/>
    </row>
    <row r="23" spans="1:19" s="16" customFormat="1" ht="16.2" thickTop="1">
      <c r="A23" s="52"/>
      <c r="B23" s="52"/>
      <c r="C23" s="52"/>
      <c r="D23" s="78"/>
      <c r="E23" s="78"/>
      <c r="F23" s="52"/>
      <c r="G23" s="52"/>
      <c r="H23" s="314"/>
      <c r="I23" s="54"/>
      <c r="J23" s="55"/>
      <c r="K23" s="314"/>
      <c r="L23" s="108"/>
      <c r="M23" s="53"/>
      <c r="N23" s="122"/>
      <c r="O23" s="78"/>
      <c r="P23" s="201"/>
      <c r="Q23" s="166"/>
      <c r="R23" s="54"/>
      <c r="S23" s="3"/>
    </row>
    <row r="24" spans="1:19">
      <c r="A24" s="47"/>
      <c r="B24" s="47"/>
      <c r="C24" s="47"/>
      <c r="D24" s="79"/>
      <c r="E24" s="160"/>
      <c r="F24" s="48"/>
      <c r="G24" s="47"/>
      <c r="H24" s="315"/>
      <c r="I24" s="48"/>
      <c r="J24" s="50"/>
      <c r="K24" s="315"/>
      <c r="L24" s="109"/>
      <c r="M24" s="49"/>
      <c r="N24" s="123"/>
      <c r="O24" s="79"/>
      <c r="P24" s="202"/>
      <c r="Q24" s="167"/>
      <c r="R24" s="48"/>
    </row>
    <row r="25" spans="1:19">
      <c r="A25" s="47"/>
      <c r="B25" s="47"/>
      <c r="C25" s="47"/>
      <c r="D25" s="79"/>
      <c r="E25" s="160"/>
      <c r="F25" s="47"/>
      <c r="G25" s="47"/>
      <c r="H25" s="315"/>
      <c r="I25" s="47"/>
      <c r="J25" s="50"/>
      <c r="K25" s="315"/>
      <c r="L25" s="109"/>
      <c r="M25" s="49"/>
      <c r="N25" s="123"/>
      <c r="O25" s="79"/>
      <c r="P25" s="202"/>
      <c r="Q25" s="167"/>
      <c r="R25" s="48"/>
    </row>
    <row r="26" spans="1:19">
      <c r="A26" s="11"/>
      <c r="B26" s="11"/>
      <c r="C26" s="11"/>
      <c r="D26" s="75"/>
      <c r="E26" s="76"/>
      <c r="F26" s="11"/>
      <c r="G26" s="11"/>
      <c r="H26" s="312"/>
      <c r="I26" s="11"/>
      <c r="J26" s="29"/>
      <c r="K26" s="312"/>
      <c r="L26" s="105"/>
      <c r="M26" s="35"/>
      <c r="N26" s="120"/>
      <c r="O26" s="75"/>
      <c r="P26" s="199"/>
      <c r="Q26" s="165"/>
      <c r="R26" s="10"/>
    </row>
    <row r="27" spans="1:19" s="25" customFormat="1" ht="18">
      <c r="A27" s="253"/>
      <c r="B27" s="254"/>
      <c r="C27" s="254"/>
      <c r="D27" s="279"/>
      <c r="E27" s="279"/>
      <c r="F27" s="254"/>
      <c r="G27" s="254" t="s">
        <v>37</v>
      </c>
      <c r="H27" s="316"/>
      <c r="I27" s="254"/>
      <c r="J27" s="256"/>
      <c r="K27" s="316"/>
      <c r="L27" s="280"/>
      <c r="M27" s="281"/>
      <c r="N27" s="296">
        <f>SUM(Q63)</f>
        <v>4947.2968499999924</v>
      </c>
      <c r="O27" s="279"/>
      <c r="P27" s="290"/>
      <c r="Q27" s="282"/>
      <c r="R27" s="254"/>
      <c r="S27" s="1"/>
    </row>
    <row r="28" spans="1:19" s="9" customFormat="1" ht="15" customHeight="1">
      <c r="D28" s="209"/>
      <c r="E28" s="74"/>
      <c r="H28" s="303"/>
      <c r="J28" s="415"/>
      <c r="K28" s="303"/>
      <c r="L28" s="342"/>
      <c r="M28" s="36"/>
      <c r="N28" s="211"/>
      <c r="O28" s="209"/>
      <c r="P28" s="220"/>
      <c r="Q28" s="212"/>
      <c r="R28" s="21" t="s">
        <v>3</v>
      </c>
    </row>
    <row r="29" spans="1:19" s="2" customFormat="1" ht="15" customHeight="1">
      <c r="D29" s="74"/>
      <c r="E29" s="74"/>
      <c r="H29" s="310"/>
      <c r="J29" s="415"/>
      <c r="K29" s="310"/>
      <c r="L29" s="104"/>
      <c r="M29" s="65"/>
      <c r="N29" s="119"/>
      <c r="O29" s="74"/>
      <c r="P29" s="197"/>
      <c r="Q29" s="164"/>
      <c r="R29" s="67"/>
    </row>
    <row r="30" spans="1:19" s="2" customFormat="1" ht="15" customHeight="1">
      <c r="B30" s="2" t="s">
        <v>680</v>
      </c>
      <c r="D30" s="74" t="s">
        <v>9</v>
      </c>
      <c r="E30" s="74"/>
      <c r="F30" s="2" t="s">
        <v>17</v>
      </c>
      <c r="G30" s="2" t="s">
        <v>41</v>
      </c>
      <c r="H30" s="310" t="s">
        <v>19</v>
      </c>
      <c r="J30" s="66" t="s">
        <v>29</v>
      </c>
      <c r="K30" s="310" t="s">
        <v>683</v>
      </c>
      <c r="L30" s="104" t="s">
        <v>5</v>
      </c>
      <c r="M30" s="65" t="s">
        <v>16</v>
      </c>
      <c r="N30" s="119" t="s">
        <v>684</v>
      </c>
      <c r="O30" s="74" t="s">
        <v>680</v>
      </c>
      <c r="P30" s="197" t="s">
        <v>10</v>
      </c>
      <c r="Q30" s="126" t="s">
        <v>15</v>
      </c>
      <c r="R30" s="67" t="s">
        <v>4</v>
      </c>
    </row>
    <row r="31" spans="1:19" s="2" customFormat="1" ht="15" customHeight="1">
      <c r="B31" s="2" t="s">
        <v>0</v>
      </c>
      <c r="C31" s="2" t="s">
        <v>8</v>
      </c>
      <c r="D31" s="74" t="s">
        <v>681</v>
      </c>
      <c r="E31" s="74" t="s">
        <v>181</v>
      </c>
      <c r="F31" s="2" t="s">
        <v>25</v>
      </c>
      <c r="H31" s="310"/>
      <c r="J31" s="66" t="s">
        <v>7</v>
      </c>
      <c r="K31" s="310" t="s">
        <v>18</v>
      </c>
      <c r="L31" s="104"/>
      <c r="M31" s="65" t="s">
        <v>42</v>
      </c>
      <c r="N31" s="119" t="s">
        <v>685</v>
      </c>
      <c r="O31" s="74" t="s">
        <v>682</v>
      </c>
      <c r="P31" s="197" t="s">
        <v>14</v>
      </c>
      <c r="Q31" s="126" t="s">
        <v>378</v>
      </c>
      <c r="R31" s="67"/>
    </row>
    <row r="32" spans="1:19" s="19" customFormat="1" ht="15" customHeight="1">
      <c r="D32" s="216"/>
      <c r="E32" s="216"/>
      <c r="F32" s="347"/>
      <c r="H32" s="348"/>
      <c r="I32" s="191"/>
      <c r="J32" s="169"/>
      <c r="K32" s="302"/>
      <c r="L32" s="218"/>
      <c r="M32" s="349"/>
      <c r="N32" s="214"/>
      <c r="O32" s="216"/>
      <c r="P32" s="221"/>
      <c r="Q32" s="219"/>
      <c r="R32" s="350"/>
    </row>
    <row r="33" spans="1:18" s="19" customFormat="1" ht="15" customHeight="1">
      <c r="D33" s="216"/>
      <c r="E33" s="216"/>
      <c r="F33" s="347"/>
      <c r="H33" s="348"/>
      <c r="I33" s="191"/>
      <c r="J33" s="169"/>
      <c r="K33" s="302"/>
      <c r="L33" s="218"/>
      <c r="M33" s="349"/>
      <c r="N33" s="214"/>
      <c r="O33" s="216"/>
      <c r="P33" s="221"/>
      <c r="Q33" s="219"/>
      <c r="R33" s="350"/>
    </row>
    <row r="34" spans="1:18" s="20" customFormat="1" ht="15" customHeight="1">
      <c r="A34" s="19" t="s">
        <v>903</v>
      </c>
      <c r="B34" s="19" t="s">
        <v>904</v>
      </c>
      <c r="C34" s="19" t="s">
        <v>905</v>
      </c>
      <c r="D34" s="216">
        <v>41334</v>
      </c>
      <c r="E34" s="216" t="s">
        <v>78</v>
      </c>
      <c r="F34" s="347">
        <v>41302</v>
      </c>
      <c r="G34" s="19">
        <v>1</v>
      </c>
      <c r="H34" s="348">
        <v>2169</v>
      </c>
      <c r="I34" s="191"/>
      <c r="J34" s="169">
        <v>41305</v>
      </c>
      <c r="K34" s="302">
        <v>2209</v>
      </c>
      <c r="L34" s="218">
        <v>1</v>
      </c>
      <c r="M34" s="349">
        <v>10</v>
      </c>
      <c r="N34" s="214">
        <f>SUM((H34-K34)/L34*M34)*G34</f>
        <v>-400</v>
      </c>
      <c r="O34" s="216" t="s">
        <v>888</v>
      </c>
      <c r="P34" s="221">
        <v>0.95920000000000005</v>
      </c>
      <c r="Q34" s="219">
        <f t="shared" ref="Q34:Q40" si="0">SUM(N34*P34)</f>
        <v>-383.68</v>
      </c>
      <c r="R34" s="207"/>
    </row>
    <row r="35" spans="1:18" s="2" customFormat="1" ht="15" customHeight="1">
      <c r="A35" s="2" t="s">
        <v>80</v>
      </c>
      <c r="B35" s="2" t="s">
        <v>79</v>
      </c>
      <c r="C35" s="2" t="s">
        <v>914</v>
      </c>
      <c r="D35" s="74">
        <v>41334</v>
      </c>
      <c r="E35" s="74" t="s">
        <v>53</v>
      </c>
      <c r="F35" s="66">
        <v>41303</v>
      </c>
      <c r="G35" s="2">
        <v>1</v>
      </c>
      <c r="H35" s="310">
        <v>97.63</v>
      </c>
      <c r="I35" s="210"/>
      <c r="J35" s="425">
        <v>41309</v>
      </c>
      <c r="K35" s="303">
        <v>96.15</v>
      </c>
      <c r="L35" s="342">
        <v>0.01</v>
      </c>
      <c r="M35" s="36">
        <v>10</v>
      </c>
      <c r="N35" s="211">
        <f t="shared" ref="N35:N40" si="1">SUM((K35-H35)/L35*M35)*G35</f>
        <v>-1479.9999999999898</v>
      </c>
      <c r="O35" s="74" t="s">
        <v>888</v>
      </c>
      <c r="P35" s="220">
        <v>0.9607</v>
      </c>
      <c r="Q35" s="212">
        <f t="shared" si="0"/>
        <v>-1421.8359999999902</v>
      </c>
      <c r="R35" s="67"/>
    </row>
    <row r="36" spans="1:18" s="2" customFormat="1" ht="15" customHeight="1">
      <c r="A36" s="2" t="s">
        <v>920</v>
      </c>
      <c r="B36" s="2" t="s">
        <v>81</v>
      </c>
      <c r="C36" s="2" t="s">
        <v>921</v>
      </c>
      <c r="D36" s="74">
        <v>41306</v>
      </c>
      <c r="E36" s="74" t="s">
        <v>53</v>
      </c>
      <c r="F36" s="66">
        <v>41304</v>
      </c>
      <c r="G36" s="2">
        <v>1</v>
      </c>
      <c r="H36" s="310">
        <v>97.62</v>
      </c>
      <c r="I36" s="210"/>
      <c r="J36" s="425">
        <v>41309</v>
      </c>
      <c r="K36" s="303">
        <v>96.22</v>
      </c>
      <c r="L36" s="342">
        <v>0.01</v>
      </c>
      <c r="M36" s="36">
        <v>10</v>
      </c>
      <c r="N36" s="211">
        <f t="shared" si="1"/>
        <v>-1400.0000000000057</v>
      </c>
      <c r="O36" s="74" t="s">
        <v>888</v>
      </c>
      <c r="P36" s="220">
        <v>0.95730000000000004</v>
      </c>
      <c r="Q36" s="212">
        <f t="shared" si="0"/>
        <v>-1340.2200000000055</v>
      </c>
      <c r="R36" s="67"/>
    </row>
    <row r="37" spans="1:18" s="2" customFormat="1" ht="15" customHeight="1">
      <c r="A37" s="2" t="s">
        <v>925</v>
      </c>
      <c r="B37" s="2" t="s">
        <v>926</v>
      </c>
      <c r="C37" s="2" t="s">
        <v>927</v>
      </c>
      <c r="D37" s="74">
        <v>41334</v>
      </c>
      <c r="E37" s="74" t="s">
        <v>53</v>
      </c>
      <c r="F37" s="66">
        <v>41306</v>
      </c>
      <c r="G37" s="2">
        <v>1</v>
      </c>
      <c r="H37" s="310">
        <v>53.42</v>
      </c>
      <c r="I37" s="210"/>
      <c r="J37" s="305">
        <v>41311</v>
      </c>
      <c r="K37" s="303">
        <v>52.56</v>
      </c>
      <c r="L37" s="342">
        <v>0.01</v>
      </c>
      <c r="M37" s="36">
        <v>6</v>
      </c>
      <c r="N37" s="211">
        <f t="shared" si="1"/>
        <v>-515.99999999999966</v>
      </c>
      <c r="O37" s="74" t="s">
        <v>888</v>
      </c>
      <c r="P37" s="220">
        <v>0.95989999999999998</v>
      </c>
      <c r="Q37" s="212">
        <f t="shared" si="0"/>
        <v>-495.30839999999966</v>
      </c>
      <c r="R37" s="67"/>
    </row>
    <row r="38" spans="1:18" s="2" customFormat="1" ht="15" customHeight="1">
      <c r="A38" s="2" t="s">
        <v>919</v>
      </c>
      <c r="B38" s="2" t="s">
        <v>917</v>
      </c>
      <c r="C38" s="2" t="s">
        <v>918</v>
      </c>
      <c r="D38" s="74">
        <v>41334</v>
      </c>
      <c r="E38" s="74" t="s">
        <v>53</v>
      </c>
      <c r="F38" s="66">
        <v>41304</v>
      </c>
      <c r="G38" s="2">
        <v>1</v>
      </c>
      <c r="H38" s="310">
        <v>429.9</v>
      </c>
      <c r="I38" s="210"/>
      <c r="J38" s="425">
        <v>41313</v>
      </c>
      <c r="K38" s="303">
        <v>426.9</v>
      </c>
      <c r="L38" s="342">
        <v>0.1</v>
      </c>
      <c r="M38" s="36">
        <v>10</v>
      </c>
      <c r="N38" s="211">
        <f t="shared" si="1"/>
        <v>-300</v>
      </c>
      <c r="O38" s="74" t="s">
        <v>888</v>
      </c>
      <c r="P38" s="220">
        <v>0.95730000000000004</v>
      </c>
      <c r="Q38" s="212">
        <f t="shared" si="0"/>
        <v>-287.19</v>
      </c>
      <c r="R38" s="67"/>
    </row>
    <row r="39" spans="1:18" s="2" customFormat="1" ht="15" customHeight="1">
      <c r="A39" s="2" t="s">
        <v>50</v>
      </c>
      <c r="B39" s="2" t="s">
        <v>49</v>
      </c>
      <c r="C39" s="2" t="s">
        <v>915</v>
      </c>
      <c r="D39" s="74">
        <v>41306</v>
      </c>
      <c r="E39" s="74" t="s">
        <v>53</v>
      </c>
      <c r="F39" s="66">
        <v>41304</v>
      </c>
      <c r="G39" s="2">
        <v>1</v>
      </c>
      <c r="H39" s="310">
        <v>992</v>
      </c>
      <c r="I39" s="210"/>
      <c r="J39" s="425">
        <v>41317</v>
      </c>
      <c r="K39" s="303">
        <v>1017.5</v>
      </c>
      <c r="L39" s="342">
        <v>0.25</v>
      </c>
      <c r="M39" s="36">
        <v>25</v>
      </c>
      <c r="N39" s="211">
        <f t="shared" si="1"/>
        <v>2550</v>
      </c>
      <c r="O39" s="74" t="s">
        <v>888</v>
      </c>
      <c r="P39" s="220">
        <v>0.95730000000000004</v>
      </c>
      <c r="Q39" s="212">
        <f t="shared" si="0"/>
        <v>2441.1150000000002</v>
      </c>
      <c r="R39" s="67"/>
    </row>
    <row r="40" spans="1:18" s="2" customFormat="1" ht="15" customHeight="1">
      <c r="A40" s="2" t="s">
        <v>1</v>
      </c>
      <c r="B40" s="2" t="s">
        <v>2</v>
      </c>
      <c r="C40" s="2" t="s">
        <v>916</v>
      </c>
      <c r="D40" s="74">
        <v>41334</v>
      </c>
      <c r="E40" s="74" t="s">
        <v>53</v>
      </c>
      <c r="F40" s="66">
        <v>41304</v>
      </c>
      <c r="G40" s="2">
        <v>1</v>
      </c>
      <c r="H40" s="310">
        <v>114</v>
      </c>
      <c r="I40" s="210"/>
      <c r="J40" s="425">
        <v>41317</v>
      </c>
      <c r="K40" s="303">
        <v>118.71</v>
      </c>
      <c r="L40" s="342">
        <v>0.01</v>
      </c>
      <c r="M40" s="36">
        <v>10</v>
      </c>
      <c r="N40" s="211">
        <f t="shared" si="1"/>
        <v>4709.9999999999936</v>
      </c>
      <c r="O40" s="74" t="s">
        <v>888</v>
      </c>
      <c r="P40" s="220">
        <v>0.95730000000000004</v>
      </c>
      <c r="Q40" s="212">
        <f t="shared" si="0"/>
        <v>4508.8829999999944</v>
      </c>
      <c r="R40" s="67"/>
    </row>
    <row r="41" spans="1:18" s="2" customFormat="1" ht="15" customHeight="1">
      <c r="A41" s="2" t="s">
        <v>922</v>
      </c>
      <c r="B41" s="2" t="s">
        <v>923</v>
      </c>
      <c r="C41" s="2" t="s">
        <v>924</v>
      </c>
      <c r="D41" s="74">
        <v>41334</v>
      </c>
      <c r="E41" s="74" t="s">
        <v>53</v>
      </c>
      <c r="F41" s="66">
        <v>41306</v>
      </c>
      <c r="G41" s="2">
        <v>1</v>
      </c>
      <c r="H41" s="310">
        <v>2020</v>
      </c>
      <c r="I41" s="210"/>
      <c r="J41" s="425">
        <v>41319</v>
      </c>
      <c r="K41" s="303">
        <v>2036</v>
      </c>
      <c r="L41" s="342">
        <v>1</v>
      </c>
      <c r="M41" s="36">
        <v>10</v>
      </c>
      <c r="N41" s="211">
        <f>SUM((K41-H41)/L41*M41)*G41</f>
        <v>160</v>
      </c>
      <c r="O41" s="74" t="s">
        <v>888</v>
      </c>
      <c r="P41" s="220">
        <v>0.95989999999999998</v>
      </c>
      <c r="Q41" s="212">
        <f t="shared" ref="Q41:Q47" si="2">SUM(N41*P41)</f>
        <v>153.584</v>
      </c>
      <c r="R41" s="67"/>
    </row>
    <row r="42" spans="1:18" s="2" customFormat="1" ht="15" customHeight="1">
      <c r="A42" s="2" t="s">
        <v>84</v>
      </c>
      <c r="B42" s="2" t="s">
        <v>83</v>
      </c>
      <c r="C42" s="2" t="s">
        <v>928</v>
      </c>
      <c r="D42" s="74">
        <v>41334</v>
      </c>
      <c r="E42" s="74" t="s">
        <v>53</v>
      </c>
      <c r="F42" s="66">
        <v>41306</v>
      </c>
      <c r="G42" s="2">
        <v>1</v>
      </c>
      <c r="H42" s="310">
        <v>313.3</v>
      </c>
      <c r="I42" s="210"/>
      <c r="J42" s="425">
        <v>41320</v>
      </c>
      <c r="K42" s="303">
        <v>318.3</v>
      </c>
      <c r="L42" s="342">
        <v>0.01</v>
      </c>
      <c r="M42" s="36">
        <v>4.2</v>
      </c>
      <c r="N42" s="211">
        <f>SUM((K42-H42)/L42*M42)*G42</f>
        <v>2100</v>
      </c>
      <c r="O42" s="74" t="s">
        <v>888</v>
      </c>
      <c r="P42" s="220">
        <v>0.95989999999999998</v>
      </c>
      <c r="Q42" s="212">
        <f t="shared" si="2"/>
        <v>2015.79</v>
      </c>
      <c r="R42" s="67"/>
    </row>
    <row r="43" spans="1:18" s="19" customFormat="1" ht="15" customHeight="1">
      <c r="A43" s="19" t="s">
        <v>995</v>
      </c>
      <c r="B43" s="19" t="s">
        <v>741</v>
      </c>
      <c r="C43" s="19" t="s">
        <v>996</v>
      </c>
      <c r="D43" s="216">
        <v>41334</v>
      </c>
      <c r="E43" s="216" t="s">
        <v>78</v>
      </c>
      <c r="F43" s="347">
        <v>41319</v>
      </c>
      <c r="G43" s="19">
        <v>1</v>
      </c>
      <c r="H43" s="348">
        <v>317.2</v>
      </c>
      <c r="I43" s="191"/>
      <c r="J43" s="425">
        <v>41324</v>
      </c>
      <c r="K43" s="428">
        <v>329.3</v>
      </c>
      <c r="L43" s="218">
        <v>0.1</v>
      </c>
      <c r="M43" s="349">
        <v>10</v>
      </c>
      <c r="N43" s="214">
        <f>SUM((H43-K43)/L43*M43)*G43</f>
        <v>-1210.0000000000023</v>
      </c>
      <c r="O43" s="216" t="s">
        <v>888</v>
      </c>
      <c r="P43" s="221">
        <v>0.9647</v>
      </c>
      <c r="Q43" s="219">
        <f t="shared" si="2"/>
        <v>-1167.2870000000023</v>
      </c>
      <c r="R43" s="350"/>
    </row>
    <row r="44" spans="1:18" s="2" customFormat="1" ht="15" customHeight="1">
      <c r="A44" s="2" t="s">
        <v>50</v>
      </c>
      <c r="B44" s="2" t="s">
        <v>49</v>
      </c>
      <c r="C44" s="2" t="s">
        <v>981</v>
      </c>
      <c r="D44" s="74">
        <v>41365</v>
      </c>
      <c r="E44" s="74" t="s">
        <v>53</v>
      </c>
      <c r="F44" s="66">
        <v>41376</v>
      </c>
      <c r="G44" s="2">
        <v>1</v>
      </c>
      <c r="H44" s="310">
        <v>999.5</v>
      </c>
      <c r="I44" s="210"/>
      <c r="J44" s="425">
        <v>41325</v>
      </c>
      <c r="K44" s="303">
        <v>995.7</v>
      </c>
      <c r="L44" s="342">
        <v>0.25</v>
      </c>
      <c r="M44" s="36">
        <v>25</v>
      </c>
      <c r="N44" s="211">
        <f t="shared" ref="N44:N50" si="3">SUM((K44-H44)/L44*M44)*G44</f>
        <v>-379.99999999999545</v>
      </c>
      <c r="O44" s="74" t="s">
        <v>888</v>
      </c>
      <c r="P44" s="220">
        <v>0.95730000000000004</v>
      </c>
      <c r="Q44" s="212">
        <f t="shared" si="2"/>
        <v>-363.77399999999568</v>
      </c>
      <c r="R44" s="67"/>
    </row>
    <row r="45" spans="1:18" s="2" customFormat="1" ht="15" customHeight="1">
      <c r="A45" s="2" t="s">
        <v>1</v>
      </c>
      <c r="B45" s="2" t="s">
        <v>2</v>
      </c>
      <c r="C45" s="2" t="s">
        <v>982</v>
      </c>
      <c r="D45" s="74">
        <v>41365</v>
      </c>
      <c r="E45" s="74" t="s">
        <v>53</v>
      </c>
      <c r="F45" s="66">
        <v>41317</v>
      </c>
      <c r="G45" s="2">
        <v>1</v>
      </c>
      <c r="H45" s="310">
        <v>116.76</v>
      </c>
      <c r="I45" s="210"/>
      <c r="J45" s="425">
        <v>41325</v>
      </c>
      <c r="K45" s="303">
        <v>115.3</v>
      </c>
      <c r="L45" s="342">
        <v>0.01</v>
      </c>
      <c r="M45" s="36">
        <v>10</v>
      </c>
      <c r="N45" s="211">
        <f t="shared" si="3"/>
        <v>-1460.000000000008</v>
      </c>
      <c r="O45" s="74" t="s">
        <v>888</v>
      </c>
      <c r="P45" s="220">
        <v>0.95730000000000004</v>
      </c>
      <c r="Q45" s="212">
        <f t="shared" si="2"/>
        <v>-1397.6580000000076</v>
      </c>
      <c r="R45" s="67"/>
    </row>
    <row r="46" spans="1:18" s="2" customFormat="1" ht="15" customHeight="1">
      <c r="A46" s="2" t="s">
        <v>989</v>
      </c>
      <c r="B46" s="2" t="s">
        <v>990</v>
      </c>
      <c r="C46" s="2" t="s">
        <v>993</v>
      </c>
      <c r="D46" s="74">
        <v>41334</v>
      </c>
      <c r="E46" s="74" t="s">
        <v>53</v>
      </c>
      <c r="F46" s="66">
        <v>41317</v>
      </c>
      <c r="G46" s="2">
        <v>1</v>
      </c>
      <c r="H46" s="310">
        <v>125.8</v>
      </c>
      <c r="I46" s="210"/>
      <c r="J46" s="425">
        <v>41325</v>
      </c>
      <c r="K46" s="303">
        <v>123.4</v>
      </c>
      <c r="L46" s="342">
        <v>0.05</v>
      </c>
      <c r="M46" s="36">
        <v>7.5</v>
      </c>
      <c r="N46" s="211">
        <f t="shared" si="3"/>
        <v>-359.99999999999875</v>
      </c>
      <c r="O46" s="74" t="s">
        <v>888</v>
      </c>
      <c r="P46" s="220">
        <v>0.97189999999999999</v>
      </c>
      <c r="Q46" s="212">
        <f t="shared" si="2"/>
        <v>-349.88399999999876</v>
      </c>
      <c r="R46" s="67"/>
    </row>
    <row r="47" spans="1:18" s="9" customFormat="1" ht="15" customHeight="1">
      <c r="A47" s="2" t="s">
        <v>901</v>
      </c>
      <c r="B47" s="2" t="s">
        <v>902</v>
      </c>
      <c r="C47" s="2" t="s">
        <v>994</v>
      </c>
      <c r="D47" s="74">
        <v>41334</v>
      </c>
      <c r="E47" s="74" t="s">
        <v>53</v>
      </c>
      <c r="F47" s="66">
        <v>41302</v>
      </c>
      <c r="G47" s="2">
        <v>1</v>
      </c>
      <c r="H47" s="310">
        <v>289.60000000000002</v>
      </c>
      <c r="I47" s="210"/>
      <c r="J47" s="425">
        <v>41325</v>
      </c>
      <c r="K47" s="303">
        <v>305.10000000000002</v>
      </c>
      <c r="L47" s="342">
        <v>0.01</v>
      </c>
      <c r="M47" s="36">
        <v>4.2</v>
      </c>
      <c r="N47" s="211">
        <f t="shared" si="3"/>
        <v>6510</v>
      </c>
      <c r="O47" s="74" t="s">
        <v>888</v>
      </c>
      <c r="P47" s="220">
        <v>0.95920000000000005</v>
      </c>
      <c r="Q47" s="212">
        <f t="shared" si="2"/>
        <v>6244.3920000000007</v>
      </c>
      <c r="R47" s="21"/>
    </row>
    <row r="48" spans="1:18" s="2" customFormat="1" ht="15" customHeight="1">
      <c r="A48" s="2" t="s">
        <v>1034</v>
      </c>
      <c r="B48" s="2" t="s">
        <v>1035</v>
      </c>
      <c r="C48" s="2" t="s">
        <v>1041</v>
      </c>
      <c r="D48" s="74">
        <v>41395</v>
      </c>
      <c r="E48" s="74" t="s">
        <v>53</v>
      </c>
      <c r="F48" s="66">
        <v>41324</v>
      </c>
      <c r="G48" s="2">
        <v>1</v>
      </c>
      <c r="H48" s="310">
        <v>2168</v>
      </c>
      <c r="I48" s="210"/>
      <c r="J48" s="425">
        <v>41325</v>
      </c>
      <c r="K48" s="303">
        <v>2113</v>
      </c>
      <c r="L48" s="342">
        <v>1</v>
      </c>
      <c r="M48" s="36">
        <v>10</v>
      </c>
      <c r="N48" s="211">
        <f t="shared" si="3"/>
        <v>-550</v>
      </c>
      <c r="O48" s="74" t="s">
        <v>888</v>
      </c>
      <c r="P48" s="220">
        <v>0.96589999999999998</v>
      </c>
      <c r="Q48" s="212">
        <f t="shared" ref="Q48:Q54" si="4">SUM(N48*P48)</f>
        <v>-531.245</v>
      </c>
      <c r="R48" s="67"/>
    </row>
    <row r="49" spans="1:19" s="2" customFormat="1" ht="15" customHeight="1">
      <c r="A49" s="2" t="s">
        <v>1037</v>
      </c>
      <c r="B49" s="2" t="s">
        <v>1036</v>
      </c>
      <c r="C49" s="2" t="s">
        <v>1042</v>
      </c>
      <c r="D49" s="74">
        <v>41334</v>
      </c>
      <c r="E49" s="74" t="s">
        <v>53</v>
      </c>
      <c r="F49" s="66">
        <v>41324</v>
      </c>
      <c r="G49" s="2">
        <v>1</v>
      </c>
      <c r="H49" s="310">
        <v>2785</v>
      </c>
      <c r="I49" s="210"/>
      <c r="J49" s="425">
        <v>41325</v>
      </c>
      <c r="K49" s="303">
        <v>2753</v>
      </c>
      <c r="L49" s="342">
        <v>0.25</v>
      </c>
      <c r="M49" s="36">
        <v>5</v>
      </c>
      <c r="N49" s="211">
        <f t="shared" si="3"/>
        <v>-640</v>
      </c>
      <c r="O49" s="74" t="s">
        <v>888</v>
      </c>
      <c r="P49" s="220">
        <v>0.96589999999999998</v>
      </c>
      <c r="Q49" s="212">
        <f t="shared" si="4"/>
        <v>-618.17599999999993</v>
      </c>
      <c r="R49" s="67"/>
    </row>
    <row r="50" spans="1:19" s="2" customFormat="1" ht="15" customHeight="1">
      <c r="A50" s="2" t="s">
        <v>1038</v>
      </c>
      <c r="B50" s="2" t="s">
        <v>1039</v>
      </c>
      <c r="C50" s="2" t="s">
        <v>1040</v>
      </c>
      <c r="D50" s="74">
        <v>41334</v>
      </c>
      <c r="E50" s="74" t="s">
        <v>53</v>
      </c>
      <c r="F50" s="66">
        <v>41324</v>
      </c>
      <c r="G50" s="2">
        <v>1</v>
      </c>
      <c r="H50" s="310">
        <v>14022</v>
      </c>
      <c r="I50" s="210"/>
      <c r="J50" s="425">
        <v>41325</v>
      </c>
      <c r="K50" s="303">
        <v>13902</v>
      </c>
      <c r="L50" s="342">
        <v>1</v>
      </c>
      <c r="M50" s="36">
        <v>5</v>
      </c>
      <c r="N50" s="211">
        <f t="shared" si="3"/>
        <v>-600</v>
      </c>
      <c r="O50" s="74" t="s">
        <v>888</v>
      </c>
      <c r="P50" s="220">
        <v>0.96589999999999998</v>
      </c>
      <c r="Q50" s="212">
        <f t="shared" si="4"/>
        <v>-579.54</v>
      </c>
      <c r="R50" s="67"/>
    </row>
    <row r="51" spans="1:19" s="19" customFormat="1" ht="15" customHeight="1">
      <c r="A51" s="19" t="s">
        <v>898</v>
      </c>
      <c r="B51" s="19" t="s">
        <v>361</v>
      </c>
      <c r="C51" s="19" t="s">
        <v>967</v>
      </c>
      <c r="D51" s="216">
        <v>41334</v>
      </c>
      <c r="E51" s="216" t="s">
        <v>78</v>
      </c>
      <c r="F51" s="347">
        <v>41312</v>
      </c>
      <c r="G51" s="19">
        <v>1</v>
      </c>
      <c r="H51" s="348">
        <v>140</v>
      </c>
      <c r="I51" s="191"/>
      <c r="J51" s="425">
        <v>41327</v>
      </c>
      <c r="K51" s="302">
        <v>142.9</v>
      </c>
      <c r="L51" s="218">
        <v>0.05</v>
      </c>
      <c r="M51" s="349">
        <v>18.75</v>
      </c>
      <c r="N51" s="214">
        <f>SUM((H51-K51)/L51*M51)*G51</f>
        <v>-1087.500000000002</v>
      </c>
      <c r="O51" s="216" t="s">
        <v>888</v>
      </c>
      <c r="P51" s="221">
        <v>0.95850000000000002</v>
      </c>
      <c r="Q51" s="219">
        <f t="shared" si="4"/>
        <v>-1042.3687500000019</v>
      </c>
      <c r="R51" s="350"/>
    </row>
    <row r="52" spans="1:19" s="2" customFormat="1" ht="15" customHeight="1">
      <c r="A52" s="2" t="s">
        <v>69</v>
      </c>
      <c r="B52" s="2" t="s">
        <v>68</v>
      </c>
      <c r="C52" s="2" t="s">
        <v>1078</v>
      </c>
      <c r="D52" s="74">
        <v>41334</v>
      </c>
      <c r="E52" s="74" t="s">
        <v>53</v>
      </c>
      <c r="F52" s="66">
        <v>41330</v>
      </c>
      <c r="G52" s="2">
        <v>1</v>
      </c>
      <c r="H52" s="310">
        <v>394.3</v>
      </c>
      <c r="I52" s="210"/>
      <c r="J52" s="425">
        <v>41330</v>
      </c>
      <c r="K52" s="303">
        <v>385.3</v>
      </c>
      <c r="L52" s="342">
        <v>0.25</v>
      </c>
      <c r="M52" s="36">
        <v>12.5</v>
      </c>
      <c r="N52" s="211">
        <f>SUM((K52-H52)/L52*M52)*G52</f>
        <v>-450</v>
      </c>
      <c r="O52" s="74" t="s">
        <v>888</v>
      </c>
      <c r="P52" s="220">
        <v>0.97399999999999998</v>
      </c>
      <c r="Q52" s="212">
        <f t="shared" si="4"/>
        <v>-438.3</v>
      </c>
      <c r="R52" s="67"/>
    </row>
    <row r="53" spans="1:19" s="19" customFormat="1" ht="15" customHeight="1">
      <c r="A53" s="19" t="s">
        <v>997</v>
      </c>
      <c r="B53" s="19" t="s">
        <v>998</v>
      </c>
      <c r="C53" s="19" t="s">
        <v>999</v>
      </c>
      <c r="D53" s="216">
        <v>41334</v>
      </c>
      <c r="E53" s="216" t="s">
        <v>78</v>
      </c>
      <c r="F53" s="347">
        <v>41319</v>
      </c>
      <c r="G53" s="19">
        <v>1</v>
      </c>
      <c r="H53" s="348">
        <v>17.87</v>
      </c>
      <c r="I53" s="191"/>
      <c r="J53" s="425">
        <v>41330</v>
      </c>
      <c r="K53" s="302">
        <v>18.25</v>
      </c>
      <c r="L53" s="218">
        <v>0.01</v>
      </c>
      <c r="M53" s="349">
        <v>11.2</v>
      </c>
      <c r="N53" s="214">
        <f>SUM((H53-K53)/L53*M53)*G53</f>
        <v>-425.59999999999889</v>
      </c>
      <c r="O53" s="216" t="s">
        <v>888</v>
      </c>
      <c r="P53" s="221">
        <v>0.97399999999999998</v>
      </c>
      <c r="Q53" s="219">
        <f t="shared" si="4"/>
        <v>-414.53439999999893</v>
      </c>
      <c r="R53" s="350"/>
    </row>
    <row r="54" spans="1:19" s="20" customFormat="1" ht="15" customHeight="1">
      <c r="A54" s="19" t="s">
        <v>903</v>
      </c>
      <c r="B54" s="19" t="s">
        <v>904</v>
      </c>
      <c r="C54" s="19" t="s">
        <v>1041</v>
      </c>
      <c r="D54" s="216">
        <v>41395</v>
      </c>
      <c r="E54" s="216" t="s">
        <v>78</v>
      </c>
      <c r="F54" s="347">
        <v>41324</v>
      </c>
      <c r="G54" s="19">
        <v>1</v>
      </c>
      <c r="H54" s="348">
        <v>2168</v>
      </c>
      <c r="I54" s="191"/>
      <c r="J54" s="169">
        <v>41341</v>
      </c>
      <c r="K54" s="302">
        <v>2095</v>
      </c>
      <c r="L54" s="218">
        <v>1</v>
      </c>
      <c r="M54" s="349">
        <v>10</v>
      </c>
      <c r="N54" s="214">
        <f>SUM((H54-K54)/L54*M54)*G54</f>
        <v>730</v>
      </c>
      <c r="O54" s="216" t="s">
        <v>888</v>
      </c>
      <c r="P54" s="221">
        <v>0.95920000000000005</v>
      </c>
      <c r="Q54" s="219">
        <f t="shared" si="4"/>
        <v>700.21600000000001</v>
      </c>
      <c r="R54" s="207"/>
    </row>
    <row r="55" spans="1:19" s="19" customFormat="1" ht="15" customHeight="1">
      <c r="A55" s="19" t="s">
        <v>1080</v>
      </c>
      <c r="B55" s="19" t="s">
        <v>70</v>
      </c>
      <c r="C55" s="19" t="s">
        <v>1079</v>
      </c>
      <c r="D55" s="216">
        <v>41365</v>
      </c>
      <c r="E55" s="216" t="s">
        <v>78</v>
      </c>
      <c r="F55" s="347">
        <v>41334</v>
      </c>
      <c r="G55" s="19">
        <v>1</v>
      </c>
      <c r="H55" s="348">
        <v>350.7</v>
      </c>
      <c r="I55" s="191"/>
      <c r="J55" s="425">
        <v>41345</v>
      </c>
      <c r="K55" s="302">
        <v>354.7</v>
      </c>
      <c r="L55" s="218">
        <v>0.05</v>
      </c>
      <c r="M55" s="349">
        <v>12.5</v>
      </c>
      <c r="N55" s="214">
        <f>SUM((H55-K55)/L55*M55)*G55</f>
        <v>-1000</v>
      </c>
      <c r="O55" s="216" t="s">
        <v>888</v>
      </c>
      <c r="P55" s="221">
        <v>0.97970000000000002</v>
      </c>
      <c r="Q55" s="219">
        <f>SUM(N55*P55)</f>
        <v>-979.7</v>
      </c>
      <c r="R55" s="350"/>
    </row>
    <row r="56" spans="1:19" s="19" customFormat="1" ht="15" customHeight="1">
      <c r="A56" s="19" t="s">
        <v>46</v>
      </c>
      <c r="B56" s="19" t="s">
        <v>991</v>
      </c>
      <c r="C56" s="19" t="s">
        <v>992</v>
      </c>
      <c r="D56" s="216">
        <v>41334</v>
      </c>
      <c r="E56" s="216" t="s">
        <v>78</v>
      </c>
      <c r="F56" s="347">
        <v>41317</v>
      </c>
      <c r="G56" s="19">
        <v>1</v>
      </c>
      <c r="H56" s="348">
        <v>731.35</v>
      </c>
      <c r="I56" s="191"/>
      <c r="J56" s="425">
        <v>41347</v>
      </c>
      <c r="K56" s="302">
        <v>709.75</v>
      </c>
      <c r="L56" s="218">
        <v>0.25</v>
      </c>
      <c r="M56" s="349">
        <v>12.5</v>
      </c>
      <c r="N56" s="214">
        <f>SUM((H56-K56)/L56*M56)*G56</f>
        <v>1080.0000000000011</v>
      </c>
      <c r="O56" s="74" t="s">
        <v>888</v>
      </c>
      <c r="P56" s="221">
        <v>0.97189999999999999</v>
      </c>
      <c r="Q56" s="219">
        <f>SUM(N56*P56)</f>
        <v>1049.6520000000012</v>
      </c>
      <c r="R56" s="350"/>
    </row>
    <row r="57" spans="1:19" s="2" customFormat="1" ht="15" customHeight="1">
      <c r="A57" s="2" t="s">
        <v>46</v>
      </c>
      <c r="B57" s="2" t="s">
        <v>991</v>
      </c>
      <c r="C57" s="2" t="s">
        <v>1135</v>
      </c>
      <c r="D57" s="74">
        <v>41395</v>
      </c>
      <c r="E57" s="74" t="s">
        <v>53</v>
      </c>
      <c r="F57" s="66">
        <v>41353</v>
      </c>
      <c r="G57" s="2">
        <v>1</v>
      </c>
      <c r="H57" s="310">
        <v>736</v>
      </c>
      <c r="I57" s="210"/>
      <c r="J57" s="425">
        <v>41355</v>
      </c>
      <c r="K57" s="303">
        <v>718.8</v>
      </c>
      <c r="L57" s="342">
        <v>0.25</v>
      </c>
      <c r="M57" s="36">
        <v>12.5</v>
      </c>
      <c r="N57" s="211">
        <f>SUM((K57-H57)/L57*M57)*G57</f>
        <v>-860.00000000000227</v>
      </c>
      <c r="O57" s="74" t="s">
        <v>888</v>
      </c>
      <c r="P57" s="220">
        <v>0.97399999999999998</v>
      </c>
      <c r="Q57" s="212">
        <f t="shared" ref="Q57" si="5">SUM(N57*P57)</f>
        <v>-837.64000000000215</v>
      </c>
      <c r="R57" s="67"/>
    </row>
    <row r="58" spans="1:19" s="2" customFormat="1" ht="15" customHeight="1">
      <c r="D58" s="74"/>
      <c r="E58" s="74"/>
      <c r="F58" s="66"/>
      <c r="H58" s="310"/>
      <c r="I58" s="210"/>
      <c r="J58" s="305"/>
      <c r="K58" s="303"/>
      <c r="L58" s="342"/>
      <c r="M58" s="36"/>
      <c r="N58" s="211"/>
      <c r="O58" s="74"/>
      <c r="P58" s="220"/>
      <c r="Q58" s="212"/>
      <c r="R58" s="67"/>
    </row>
    <row r="59" spans="1:19" s="2" customFormat="1" ht="15" customHeight="1">
      <c r="D59" s="74"/>
      <c r="E59" s="74"/>
      <c r="F59" s="66"/>
      <c r="H59" s="310"/>
      <c r="I59" s="210"/>
      <c r="J59" s="305"/>
      <c r="K59" s="303"/>
      <c r="L59" s="342"/>
      <c r="M59" s="36"/>
      <c r="N59" s="211"/>
      <c r="O59" s="74"/>
      <c r="P59" s="220"/>
      <c r="Q59" s="212"/>
      <c r="R59" s="67"/>
    </row>
    <row r="60" spans="1:19" s="2" customFormat="1" ht="15" customHeight="1">
      <c r="D60" s="74"/>
      <c r="E60" s="74"/>
      <c r="F60" s="66"/>
      <c r="H60" s="310"/>
      <c r="I60" s="210"/>
      <c r="J60" s="305"/>
      <c r="K60" s="303"/>
      <c r="L60" s="342"/>
      <c r="M60" s="36"/>
      <c r="N60" s="211"/>
      <c r="O60" s="74"/>
      <c r="P60" s="220"/>
      <c r="Q60" s="212"/>
      <c r="R60" s="67"/>
    </row>
    <row r="61" spans="1:19" s="2" customFormat="1" ht="15" customHeight="1">
      <c r="D61" s="74"/>
      <c r="E61" s="74"/>
      <c r="F61" s="66"/>
      <c r="H61" s="310"/>
      <c r="I61" s="210"/>
      <c r="J61" s="305"/>
      <c r="K61" s="303"/>
      <c r="L61" s="342"/>
      <c r="M61" s="36"/>
      <c r="N61" s="211"/>
      <c r="O61" s="74"/>
      <c r="P61" s="220"/>
      <c r="Q61" s="212"/>
      <c r="R61" s="67"/>
    </row>
    <row r="62" spans="1:19" s="2" customFormat="1" ht="15" customHeight="1">
      <c r="D62" s="74"/>
      <c r="E62" s="74"/>
      <c r="F62" s="66"/>
      <c r="H62" s="310"/>
      <c r="I62" s="210"/>
      <c r="J62" s="305"/>
      <c r="K62" s="303"/>
      <c r="L62" s="342"/>
      <c r="M62" s="36"/>
      <c r="N62" s="211"/>
      <c r="O62" s="74"/>
      <c r="P62" s="220"/>
      <c r="Q62" s="212"/>
      <c r="R62" s="67"/>
    </row>
    <row r="63" spans="1:19" s="16" customFormat="1" ht="16.2" thickBot="1">
      <c r="A63" s="43" t="s">
        <v>39</v>
      </c>
      <c r="B63" s="43"/>
      <c r="C63" s="43"/>
      <c r="D63" s="80"/>
      <c r="E63" s="80"/>
      <c r="F63" s="43"/>
      <c r="G63" s="43"/>
      <c r="H63" s="317"/>
      <c r="I63" s="45"/>
      <c r="J63" s="46"/>
      <c r="K63" s="317"/>
      <c r="L63" s="111"/>
      <c r="M63" s="44"/>
      <c r="N63" s="124"/>
      <c r="O63" s="80"/>
      <c r="P63" s="205"/>
      <c r="Q63" s="297">
        <f>SUM(Q34:Q52)</f>
        <v>4947.2968499999924</v>
      </c>
      <c r="R63" s="45"/>
      <c r="S63" s="3"/>
    </row>
    <row r="64" spans="1:19" ht="11.25" customHeight="1" thickTop="1">
      <c r="A64" s="11"/>
      <c r="B64" s="11"/>
      <c r="C64" s="11"/>
      <c r="D64" s="75"/>
      <c r="E64" s="76"/>
      <c r="F64" s="10"/>
      <c r="G64" s="11"/>
      <c r="H64" s="312"/>
      <c r="I64" s="10"/>
      <c r="J64" s="29"/>
      <c r="K64" s="312"/>
      <c r="L64" s="105"/>
      <c r="M64" s="35"/>
      <c r="N64" s="120"/>
      <c r="O64" s="75"/>
      <c r="P64" s="199"/>
      <c r="Q64" s="165"/>
      <c r="R64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workbookViewId="0">
      <selection activeCell="S20" sqref="S20"/>
    </sheetView>
  </sheetViews>
  <sheetFormatPr defaultColWidth="9.109375" defaultRowHeight="10.199999999999999"/>
  <cols>
    <col min="1" max="1" width="23.5546875" style="1" customWidth="1"/>
    <col min="2" max="2" width="7" style="1" customWidth="1"/>
    <col min="3" max="3" width="4.88671875" style="71" bestFit="1" customWidth="1"/>
    <col min="4" max="4" width="11.44140625" style="1" bestFit="1" customWidth="1"/>
    <col min="5" max="5" width="2.88671875" style="1" customWidth="1"/>
    <col min="6" max="6" width="8.88671875" style="306" bestFit="1" customWidth="1"/>
    <col min="7" max="7" width="2.33203125" style="1" customWidth="1"/>
    <col min="8" max="8" width="10.88671875" style="18" bestFit="1" customWidth="1"/>
    <col min="9" max="9" width="11.33203125" style="306" bestFit="1" customWidth="1"/>
    <col min="10" max="10" width="9.44140625" style="102" bestFit="1" customWidth="1"/>
    <col min="11" max="11" width="9.44140625" style="34" bestFit="1" customWidth="1"/>
    <col min="12" max="12" width="14.33203125" style="117" bestFit="1" customWidth="1"/>
    <col min="13" max="13" width="8" style="72" bestFit="1" customWidth="1"/>
    <col min="14" max="14" width="7.109375" style="194" bestFit="1" customWidth="1"/>
    <col min="15" max="15" width="12.44140625" style="162" bestFit="1" customWidth="1"/>
    <col min="16" max="16" width="10.88671875" style="5" bestFit="1" customWidth="1"/>
    <col min="17" max="16384" width="9.109375" style="1"/>
  </cols>
  <sheetData>
    <row r="2" spans="1:16" ht="18">
      <c r="A2" s="37" t="s">
        <v>907</v>
      </c>
    </row>
    <row r="3" spans="1:16" ht="18">
      <c r="A3" s="37"/>
    </row>
    <row r="4" spans="1:16" s="8" customFormat="1" ht="18.600000000000001" thickBot="1">
      <c r="A4" s="38">
        <f>SUM(L6,L23)</f>
        <v>159.99999999996021</v>
      </c>
      <c r="C4" s="151"/>
      <c r="D4" s="7"/>
      <c r="F4" s="307"/>
      <c r="H4" s="27"/>
      <c r="I4" s="318"/>
      <c r="J4" s="103"/>
      <c r="K4" s="33"/>
      <c r="L4" s="118"/>
      <c r="M4" s="73"/>
      <c r="N4" s="206"/>
      <c r="O4" s="163"/>
      <c r="P4" s="14"/>
    </row>
    <row r="5" spans="1:16" s="8" customFormat="1" ht="18.600000000000001" thickTop="1">
      <c r="A5" s="161"/>
      <c r="C5" s="73"/>
      <c r="D5" s="7"/>
      <c r="F5" s="308"/>
      <c r="H5" s="27"/>
      <c r="I5" s="318"/>
      <c r="J5" s="103"/>
      <c r="K5" s="33"/>
      <c r="L5" s="118"/>
      <c r="M5" s="73"/>
      <c r="N5" s="206"/>
      <c r="O5" s="163"/>
      <c r="P5" s="14"/>
    </row>
    <row r="6" spans="1:16" s="16" customFormat="1" ht="18">
      <c r="A6" s="257"/>
      <c r="B6" s="258"/>
      <c r="C6" s="283"/>
      <c r="D6" s="258"/>
      <c r="E6" s="259" t="s">
        <v>908</v>
      </c>
      <c r="F6" s="309"/>
      <c r="G6" s="258"/>
      <c r="H6" s="261"/>
      <c r="I6" s="319"/>
      <c r="J6" s="284"/>
      <c r="K6" s="285"/>
      <c r="L6" s="286">
        <f>SUM(O18)</f>
        <v>1809.9999999999893</v>
      </c>
      <c r="M6" s="283"/>
      <c r="N6" s="293"/>
      <c r="O6" s="287"/>
      <c r="P6" s="288"/>
    </row>
    <row r="7" spans="1:16" s="2" customFormat="1" ht="15" customHeight="1">
      <c r="B7" s="2" t="s">
        <v>911</v>
      </c>
      <c r="C7" s="74"/>
      <c r="D7" s="2" t="s">
        <v>17</v>
      </c>
      <c r="E7" s="2" t="s">
        <v>41</v>
      </c>
      <c r="F7" s="310" t="s">
        <v>19</v>
      </c>
      <c r="H7" s="66" t="s">
        <v>890</v>
      </c>
      <c r="I7" s="310" t="s">
        <v>683</v>
      </c>
      <c r="J7" s="104" t="s">
        <v>26</v>
      </c>
      <c r="K7" s="65" t="s">
        <v>16</v>
      </c>
      <c r="L7" s="119" t="s">
        <v>684</v>
      </c>
      <c r="M7" s="74" t="s">
        <v>680</v>
      </c>
      <c r="N7" s="197" t="s">
        <v>10</v>
      </c>
      <c r="O7" s="164" t="s">
        <v>15</v>
      </c>
      <c r="P7" s="67" t="s">
        <v>4</v>
      </c>
    </row>
    <row r="8" spans="1:16" s="2" customFormat="1" ht="15" customHeight="1">
      <c r="B8" s="2" t="s">
        <v>912</v>
      </c>
      <c r="C8" s="74" t="s">
        <v>181</v>
      </c>
      <c r="D8" s="2" t="s">
        <v>25</v>
      </c>
      <c r="F8" s="310"/>
      <c r="H8" s="66" t="s">
        <v>891</v>
      </c>
      <c r="I8" s="310" t="s">
        <v>18</v>
      </c>
      <c r="J8" s="104" t="s">
        <v>1053</v>
      </c>
      <c r="K8" s="65" t="s">
        <v>1054</v>
      </c>
      <c r="L8" s="119" t="s">
        <v>913</v>
      </c>
      <c r="M8" s="74" t="s">
        <v>682</v>
      </c>
      <c r="N8" s="197" t="s">
        <v>842</v>
      </c>
      <c r="O8" s="126" t="s">
        <v>378</v>
      </c>
      <c r="P8" s="67"/>
    </row>
    <row r="9" spans="1:16" s="2" customFormat="1" ht="15" customHeight="1">
      <c r="C9" s="74"/>
      <c r="F9" s="310"/>
      <c r="H9" s="310"/>
      <c r="I9" s="310"/>
      <c r="J9" s="104"/>
      <c r="K9" s="65"/>
      <c r="L9" s="119"/>
      <c r="M9" s="74"/>
      <c r="N9" s="197" t="s">
        <v>19</v>
      </c>
      <c r="O9" s="164"/>
      <c r="P9" s="67"/>
    </row>
    <row r="10" spans="1:16" s="2" customFormat="1" ht="15" customHeight="1">
      <c r="A10" s="2" t="s">
        <v>948</v>
      </c>
      <c r="B10" s="2" t="s">
        <v>3</v>
      </c>
      <c r="C10" s="74" t="s">
        <v>53</v>
      </c>
      <c r="D10" s="66">
        <v>40544</v>
      </c>
      <c r="E10" s="2">
        <v>1</v>
      </c>
      <c r="F10" s="310">
        <v>1</v>
      </c>
      <c r="G10" s="210"/>
      <c r="H10" s="413"/>
      <c r="I10" s="303">
        <v>1</v>
      </c>
      <c r="J10" s="429">
        <f>SUM(I10-F10)*10000</f>
        <v>0</v>
      </c>
      <c r="K10" s="36">
        <v>10</v>
      </c>
      <c r="L10" s="211" t="e">
        <f>SUM((I10-F10)/J10*K10)*E10</f>
        <v>#DIV/0!</v>
      </c>
      <c r="M10" s="74" t="s">
        <v>378</v>
      </c>
      <c r="N10" s="220">
        <v>1</v>
      </c>
      <c r="O10" s="212">
        <f>SUM(J10*K10)</f>
        <v>0</v>
      </c>
      <c r="P10" s="67"/>
    </row>
    <row r="11" spans="1:16" s="19" customFormat="1" ht="15" customHeight="1">
      <c r="A11" s="19" t="s">
        <v>949</v>
      </c>
      <c r="B11" s="19" t="s">
        <v>3</v>
      </c>
      <c r="C11" s="216" t="s">
        <v>78</v>
      </c>
      <c r="D11" s="347">
        <v>40544</v>
      </c>
      <c r="E11" s="19">
        <v>1</v>
      </c>
      <c r="F11" s="348">
        <v>1</v>
      </c>
      <c r="G11" s="191"/>
      <c r="H11" s="413"/>
      <c r="I11" s="302">
        <v>1</v>
      </c>
      <c r="J11" s="429">
        <f>SUM(F11-I11)*10000</f>
        <v>0</v>
      </c>
      <c r="K11" s="349">
        <v>10</v>
      </c>
      <c r="L11" s="214" t="e">
        <f>SUM((F11-I11)/J11*K11)*E11</f>
        <v>#DIV/0!</v>
      </c>
      <c r="M11" s="216" t="s">
        <v>378</v>
      </c>
      <c r="N11" s="221">
        <v>1</v>
      </c>
      <c r="O11" s="212">
        <f>SUM(J11*K11)</f>
        <v>0</v>
      </c>
      <c r="P11" s="350"/>
    </row>
    <row r="12" spans="1:16" s="19" customFormat="1" ht="15" customHeight="1">
      <c r="C12" s="216"/>
      <c r="D12" s="347"/>
      <c r="F12" s="348"/>
      <c r="G12" s="191"/>
      <c r="H12" s="413"/>
      <c r="I12" s="302"/>
      <c r="J12" s="218"/>
      <c r="K12" s="349"/>
      <c r="L12" s="214"/>
      <c r="M12" s="216"/>
      <c r="N12" s="221"/>
      <c r="O12" s="219"/>
      <c r="P12" s="350"/>
    </row>
    <row r="13" spans="1:16" s="2" customFormat="1" ht="15" customHeight="1">
      <c r="A13" s="2" t="s">
        <v>1049</v>
      </c>
      <c r="B13" s="2" t="s">
        <v>3</v>
      </c>
      <c r="C13" s="74" t="s">
        <v>53</v>
      </c>
      <c r="D13" s="66">
        <v>41325</v>
      </c>
      <c r="E13" s="2">
        <v>1</v>
      </c>
      <c r="F13" s="310">
        <v>0.67100000000000004</v>
      </c>
      <c r="G13" s="210"/>
      <c r="H13" s="413">
        <v>0.67800000000000005</v>
      </c>
      <c r="I13" s="303">
        <v>0.6885</v>
      </c>
      <c r="J13" s="429">
        <f>SUM(I13-F13)*10000</f>
        <v>174.9999999999996</v>
      </c>
      <c r="K13" s="36">
        <v>10</v>
      </c>
      <c r="L13" s="211">
        <f>SUM((I13-F13)/J13*K13)*E13</f>
        <v>1E-3</v>
      </c>
      <c r="M13" s="74" t="s">
        <v>378</v>
      </c>
      <c r="N13" s="220">
        <v>1</v>
      </c>
      <c r="O13" s="212">
        <f>SUM(J13*K13)</f>
        <v>1749.9999999999959</v>
      </c>
      <c r="P13" s="67"/>
    </row>
    <row r="14" spans="1:16" s="19" customFormat="1" ht="15" customHeight="1">
      <c r="A14" s="19" t="s">
        <v>1057</v>
      </c>
      <c r="B14" s="19" t="s">
        <v>3</v>
      </c>
      <c r="C14" s="216" t="s">
        <v>78</v>
      </c>
      <c r="D14" s="347">
        <v>41331</v>
      </c>
      <c r="E14" s="19">
        <v>1</v>
      </c>
      <c r="F14" s="348">
        <v>1.3083</v>
      </c>
      <c r="G14" s="191"/>
      <c r="H14" s="413">
        <v>1.3172999999999999</v>
      </c>
      <c r="I14" s="302">
        <v>1.3073999999999999</v>
      </c>
      <c r="J14" s="429">
        <f>SUM(F14-I14)*10000</f>
        <v>9.0000000000012292</v>
      </c>
      <c r="K14" s="349">
        <v>10</v>
      </c>
      <c r="L14" s="214">
        <f>SUM((F14-I14)/J14*K14)*E14</f>
        <v>1E-3</v>
      </c>
      <c r="M14" s="216" t="s">
        <v>378</v>
      </c>
      <c r="N14" s="221">
        <v>1</v>
      </c>
      <c r="O14" s="212">
        <f>SUM(J14*K14)</f>
        <v>90.000000000012292</v>
      </c>
      <c r="P14" s="350"/>
    </row>
    <row r="15" spans="1:16" s="2" customFormat="1" ht="15" customHeight="1">
      <c r="A15" s="2" t="s">
        <v>1082</v>
      </c>
      <c r="B15" s="2" t="s">
        <v>3</v>
      </c>
      <c r="C15" s="74" t="s">
        <v>53</v>
      </c>
      <c r="D15" s="66">
        <v>41337</v>
      </c>
      <c r="E15" s="2">
        <v>1</v>
      </c>
      <c r="F15" s="310">
        <v>1.2471000000000001</v>
      </c>
      <c r="G15" s="210"/>
      <c r="H15" s="413">
        <v>1.2434000000000001</v>
      </c>
      <c r="I15" s="303">
        <v>1.2467999999999999</v>
      </c>
      <c r="J15" s="429">
        <f>SUM(I15-F15)*10000</f>
        <v>-3.00000000000189</v>
      </c>
      <c r="K15" s="36">
        <v>10</v>
      </c>
      <c r="L15" s="211">
        <f>SUM((I15-F15)/J15*K15)*E15</f>
        <v>1E-3</v>
      </c>
      <c r="M15" s="74" t="s">
        <v>378</v>
      </c>
      <c r="N15" s="220">
        <v>1</v>
      </c>
      <c r="O15" s="212">
        <f>SUM(J15*K15)</f>
        <v>-30.0000000000189</v>
      </c>
      <c r="P15" s="67"/>
    </row>
    <row r="16" spans="1:16" s="113" customFormat="1" ht="15" customHeight="1">
      <c r="A16" s="20"/>
      <c r="B16" s="20"/>
      <c r="C16" s="216"/>
      <c r="D16" s="169"/>
      <c r="E16" s="20"/>
      <c r="F16" s="302"/>
      <c r="G16" s="112"/>
      <c r="H16" s="414"/>
      <c r="I16" s="302"/>
      <c r="J16" s="342"/>
      <c r="K16" s="36"/>
      <c r="L16" s="211"/>
      <c r="M16" s="213"/>
      <c r="N16" s="221"/>
      <c r="O16" s="219"/>
      <c r="P16" s="207"/>
    </row>
    <row r="17" spans="1:16" s="9" customFormat="1" ht="15" customHeight="1">
      <c r="A17" s="20"/>
      <c r="B17" s="20"/>
      <c r="C17" s="216"/>
      <c r="D17" s="112"/>
      <c r="E17" s="20"/>
      <c r="F17" s="302"/>
      <c r="G17" s="112"/>
      <c r="H17" s="414"/>
      <c r="I17" s="302"/>
      <c r="J17" s="342"/>
      <c r="K17" s="36"/>
      <c r="L17" s="211"/>
      <c r="M17" s="213"/>
      <c r="N17" s="221"/>
      <c r="O17" s="219"/>
      <c r="P17" s="207"/>
    </row>
    <row r="18" spans="1:16" s="16" customFormat="1" ht="16.2" thickBot="1">
      <c r="A18" s="39" t="s">
        <v>38</v>
      </c>
      <c r="B18" s="39"/>
      <c r="C18" s="77"/>
      <c r="D18" s="39"/>
      <c r="E18" s="39"/>
      <c r="F18" s="313"/>
      <c r="G18" s="41"/>
      <c r="H18" s="42"/>
      <c r="I18" s="313"/>
      <c r="J18" s="107"/>
      <c r="K18" s="40"/>
      <c r="L18" s="121"/>
      <c r="M18" s="77"/>
      <c r="N18" s="200"/>
      <c r="O18" s="298">
        <f>SUM(O12:O17)</f>
        <v>1809.9999999999893</v>
      </c>
      <c r="P18" s="41"/>
    </row>
    <row r="19" spans="1:16" s="16" customFormat="1" ht="16.2" thickTop="1">
      <c r="A19" s="52"/>
      <c r="B19" s="52"/>
      <c r="C19" s="78"/>
      <c r="D19" s="52"/>
      <c r="E19" s="52"/>
      <c r="F19" s="314"/>
      <c r="G19" s="54"/>
      <c r="H19" s="55"/>
      <c r="I19" s="314"/>
      <c r="J19" s="108"/>
      <c r="K19" s="53"/>
      <c r="L19" s="122"/>
      <c r="M19" s="78"/>
      <c r="N19" s="201"/>
      <c r="O19" s="166"/>
      <c r="P19" s="54"/>
    </row>
    <row r="20" spans="1:16">
      <c r="A20" s="47"/>
      <c r="B20" s="47"/>
      <c r="C20" s="160"/>
      <c r="D20" s="48"/>
      <c r="E20" s="47"/>
      <c r="F20" s="315"/>
      <c r="G20" s="48"/>
      <c r="H20" s="50"/>
      <c r="I20" s="315"/>
      <c r="J20" s="109"/>
      <c r="K20" s="49"/>
      <c r="L20" s="123"/>
      <c r="M20" s="79"/>
      <c r="N20" s="202"/>
      <c r="O20" s="167"/>
      <c r="P20" s="48"/>
    </row>
    <row r="21" spans="1:16">
      <c r="A21" s="47"/>
      <c r="B21" s="47"/>
      <c r="C21" s="160"/>
      <c r="D21" s="47"/>
      <c r="E21" s="47"/>
      <c r="F21" s="315"/>
      <c r="G21" s="47"/>
      <c r="H21" s="50"/>
      <c r="I21" s="315"/>
      <c r="J21" s="109"/>
      <c r="K21" s="49"/>
      <c r="L21" s="123"/>
      <c r="M21" s="79"/>
      <c r="N21" s="202"/>
      <c r="O21" s="167"/>
      <c r="P21" s="48"/>
    </row>
    <row r="22" spans="1:16">
      <c r="A22" s="11"/>
      <c r="B22" s="11"/>
      <c r="C22" s="76"/>
      <c r="D22" s="11"/>
      <c r="E22" s="11"/>
      <c r="F22" s="312"/>
      <c r="G22" s="11"/>
      <c r="H22" s="29"/>
      <c r="I22" s="312"/>
      <c r="J22" s="105"/>
      <c r="K22" s="35"/>
      <c r="L22" s="120"/>
      <c r="M22" s="75"/>
      <c r="N22" s="199"/>
      <c r="O22" s="165"/>
      <c r="P22" s="10"/>
    </row>
    <row r="23" spans="1:16" s="25" customFormat="1" ht="18">
      <c r="A23" s="253"/>
      <c r="B23" s="254"/>
      <c r="C23" s="279"/>
      <c r="D23" s="254"/>
      <c r="E23" s="254" t="s">
        <v>909</v>
      </c>
      <c r="F23" s="316"/>
      <c r="G23" s="254"/>
      <c r="H23" s="256"/>
      <c r="I23" s="316"/>
      <c r="J23" s="280"/>
      <c r="K23" s="281"/>
      <c r="L23" s="296">
        <f>SUM(O41)</f>
        <v>-1650.0000000000291</v>
      </c>
      <c r="M23" s="279"/>
      <c r="N23" s="290"/>
      <c r="O23" s="282"/>
      <c r="P23" s="254"/>
    </row>
    <row r="24" spans="1:16" s="9" customFormat="1" ht="15" customHeight="1">
      <c r="C24" s="74"/>
      <c r="F24" s="303"/>
      <c r="H24" s="415"/>
      <c r="I24" s="303"/>
      <c r="J24" s="342"/>
      <c r="K24" s="36"/>
      <c r="L24" s="211"/>
      <c r="M24" s="209"/>
      <c r="N24" s="220"/>
      <c r="O24" s="212"/>
      <c r="P24" s="21" t="s">
        <v>3</v>
      </c>
    </row>
    <row r="25" spans="1:16" s="2" customFormat="1" ht="15" customHeight="1">
      <c r="C25" s="74"/>
      <c r="F25" s="310"/>
      <c r="H25" s="415"/>
      <c r="I25" s="310"/>
      <c r="J25" s="104"/>
      <c r="K25" s="65"/>
      <c r="L25" s="119"/>
      <c r="M25" s="74"/>
      <c r="N25" s="197"/>
      <c r="O25" s="164"/>
      <c r="P25" s="67"/>
    </row>
    <row r="26" spans="1:16" s="2" customFormat="1" ht="15" customHeight="1">
      <c r="B26" s="2" t="s">
        <v>680</v>
      </c>
      <c r="C26" s="74"/>
      <c r="D26" s="2" t="s">
        <v>17</v>
      </c>
      <c r="E26" s="2" t="s">
        <v>41</v>
      </c>
      <c r="F26" s="310" t="s">
        <v>19</v>
      </c>
      <c r="H26" s="66" t="s">
        <v>29</v>
      </c>
      <c r="I26" s="310" t="s">
        <v>683</v>
      </c>
      <c r="J26" s="104" t="s">
        <v>5</v>
      </c>
      <c r="K26" s="65" t="s">
        <v>16</v>
      </c>
      <c r="L26" s="119" t="s">
        <v>684</v>
      </c>
      <c r="M26" s="74" t="s">
        <v>680</v>
      </c>
      <c r="N26" s="197" t="s">
        <v>10</v>
      </c>
      <c r="O26" s="126" t="s">
        <v>15</v>
      </c>
      <c r="P26" s="67" t="s">
        <v>4</v>
      </c>
    </row>
    <row r="27" spans="1:16" s="2" customFormat="1" ht="15" customHeight="1">
      <c r="B27" s="2" t="s">
        <v>0</v>
      </c>
      <c r="C27" s="74" t="s">
        <v>181</v>
      </c>
      <c r="D27" s="2" t="s">
        <v>25</v>
      </c>
      <c r="F27" s="310"/>
      <c r="H27" s="66" t="s">
        <v>7</v>
      </c>
      <c r="I27" s="310" t="s">
        <v>18</v>
      </c>
      <c r="J27" s="104"/>
      <c r="K27" s="65" t="s">
        <v>42</v>
      </c>
      <c r="L27" s="119" t="s">
        <v>685</v>
      </c>
      <c r="M27" s="74" t="s">
        <v>682</v>
      </c>
      <c r="N27" s="197" t="s">
        <v>14</v>
      </c>
      <c r="O27" s="126" t="s">
        <v>378</v>
      </c>
      <c r="P27" s="67"/>
    </row>
    <row r="28" spans="1:16" s="9" customFormat="1" ht="15" customHeight="1">
      <c r="C28" s="74"/>
      <c r="D28" s="223"/>
      <c r="F28" s="303"/>
      <c r="G28" s="210"/>
      <c r="H28" s="415"/>
      <c r="I28" s="303"/>
      <c r="J28" s="342"/>
      <c r="K28" s="36"/>
      <c r="L28" s="211"/>
      <c r="M28" s="209"/>
      <c r="N28" s="220"/>
      <c r="O28" s="212"/>
      <c r="P28" s="21"/>
    </row>
    <row r="29" spans="1:16" s="2" customFormat="1" ht="15" customHeight="1">
      <c r="A29" s="2" t="s">
        <v>1050</v>
      </c>
      <c r="B29" s="2" t="s">
        <v>3</v>
      </c>
      <c r="C29" s="74" t="s">
        <v>53</v>
      </c>
      <c r="D29" s="66">
        <v>41325</v>
      </c>
      <c r="E29" s="2">
        <v>1</v>
      </c>
      <c r="F29" s="310">
        <v>0.87450000000000006</v>
      </c>
      <c r="G29" s="210"/>
      <c r="H29" s="425">
        <v>41327</v>
      </c>
      <c r="I29" s="303">
        <v>0.86419999999999997</v>
      </c>
      <c r="J29" s="429">
        <f>SUM(I29-F29)*10000</f>
        <v>-103.00000000000087</v>
      </c>
      <c r="K29" s="36">
        <v>10</v>
      </c>
      <c r="L29" s="211">
        <f>SUM((I29-F29)/J29*K29)*E29</f>
        <v>1E-3</v>
      </c>
      <c r="M29" s="74" t="s">
        <v>378</v>
      </c>
      <c r="N29" s="220">
        <v>1</v>
      </c>
      <c r="O29" s="212">
        <f>SUM(J29*K29)</f>
        <v>-1030.0000000000086</v>
      </c>
      <c r="P29" s="67"/>
    </row>
    <row r="30" spans="1:16" s="19" customFormat="1" ht="15" customHeight="1">
      <c r="A30" s="19" t="s">
        <v>1081</v>
      </c>
      <c r="B30" s="19" t="s">
        <v>3</v>
      </c>
      <c r="C30" s="216" t="s">
        <v>78</v>
      </c>
      <c r="D30" s="347">
        <v>40972</v>
      </c>
      <c r="E30" s="19">
        <v>1</v>
      </c>
      <c r="F30" s="348">
        <v>1.0129999999999999</v>
      </c>
      <c r="G30" s="191"/>
      <c r="H30" s="425">
        <v>41339</v>
      </c>
      <c r="I30" s="302">
        <v>1.0175000000000001</v>
      </c>
      <c r="J30" s="429">
        <f>SUM(F30-I30)*10000</f>
        <v>-45.000000000001705</v>
      </c>
      <c r="K30" s="349">
        <v>10</v>
      </c>
      <c r="L30" s="214">
        <f>SUM((F30-I30)/J30*K30)*E30</f>
        <v>1E-3</v>
      </c>
      <c r="M30" s="216" t="s">
        <v>378</v>
      </c>
      <c r="N30" s="221">
        <v>1</v>
      </c>
      <c r="O30" s="212">
        <f>SUM(J30*K30)</f>
        <v>-450.00000000001705</v>
      </c>
      <c r="P30" s="350"/>
    </row>
    <row r="31" spans="1:16" s="19" customFormat="1" ht="15" customHeight="1">
      <c r="A31" s="19" t="s">
        <v>1052</v>
      </c>
      <c r="B31" s="19" t="s">
        <v>3</v>
      </c>
      <c r="C31" s="216" t="s">
        <v>78</v>
      </c>
      <c r="D31" s="66">
        <v>41325</v>
      </c>
      <c r="E31" s="19">
        <v>1</v>
      </c>
      <c r="F31" s="348">
        <v>1.4133</v>
      </c>
      <c r="G31" s="191"/>
      <c r="H31" s="425">
        <v>41340</v>
      </c>
      <c r="I31" s="302">
        <v>1.4257</v>
      </c>
      <c r="J31" s="429">
        <f>SUM(F31-I31)*10000</f>
        <v>-123.99999999999966</v>
      </c>
      <c r="K31" s="349">
        <v>10</v>
      </c>
      <c r="L31" s="214">
        <f>SUM((F31-I31)/J31*K31)*E31</f>
        <v>1E-3</v>
      </c>
      <c r="M31" s="216" t="s">
        <v>380</v>
      </c>
      <c r="N31" s="221">
        <v>1</v>
      </c>
      <c r="O31" s="212">
        <f>SUM(J31*K31)</f>
        <v>-1239.9999999999966</v>
      </c>
      <c r="P31" s="350"/>
    </row>
    <row r="32" spans="1:16" s="2" customFormat="1" ht="15" customHeight="1">
      <c r="A32" s="2" t="s">
        <v>1051</v>
      </c>
      <c r="B32" s="2" t="s">
        <v>3</v>
      </c>
      <c r="C32" s="74" t="s">
        <v>53</v>
      </c>
      <c r="D32" s="66">
        <v>41325</v>
      </c>
      <c r="E32" s="2">
        <v>1</v>
      </c>
      <c r="F32" s="310">
        <v>1.0124</v>
      </c>
      <c r="G32" s="210"/>
      <c r="H32" s="425">
        <v>41347</v>
      </c>
      <c r="I32" s="303">
        <v>1.0230999999999999</v>
      </c>
      <c r="J32" s="429">
        <f>SUM(I32-F32)*10000</f>
        <v>106.99999999999932</v>
      </c>
      <c r="K32" s="36">
        <v>10</v>
      </c>
      <c r="L32" s="211">
        <f>SUM((I32-F32)/J32*K32)*E32</f>
        <v>1E-3</v>
      </c>
      <c r="M32" s="74" t="s">
        <v>888</v>
      </c>
      <c r="N32" s="220">
        <v>1</v>
      </c>
      <c r="O32" s="212">
        <f>SUM(J32*K32)</f>
        <v>1069.9999999999932</v>
      </c>
      <c r="P32" s="67"/>
    </row>
    <row r="33" spans="1:16" s="19" customFormat="1" ht="15" customHeight="1">
      <c r="C33" s="216"/>
      <c r="D33" s="347"/>
      <c r="F33" s="348"/>
      <c r="G33" s="191"/>
      <c r="H33" s="169"/>
      <c r="I33" s="302"/>
      <c r="J33" s="218"/>
      <c r="K33" s="349"/>
      <c r="L33" s="214"/>
      <c r="M33" s="216"/>
      <c r="N33" s="221"/>
      <c r="O33" s="219"/>
      <c r="P33" s="350"/>
    </row>
    <row r="34" spans="1:16" s="19" customFormat="1" ht="15" customHeight="1">
      <c r="C34" s="216"/>
      <c r="D34" s="347"/>
      <c r="F34" s="348"/>
      <c r="G34" s="191"/>
      <c r="H34" s="169"/>
      <c r="I34" s="302"/>
      <c r="J34" s="218"/>
      <c r="K34" s="349"/>
      <c r="L34" s="214"/>
      <c r="M34" s="216"/>
      <c r="N34" s="221"/>
      <c r="O34" s="219"/>
      <c r="P34" s="350"/>
    </row>
    <row r="35" spans="1:16" s="19" customFormat="1" ht="15" customHeight="1">
      <c r="C35" s="216"/>
      <c r="D35" s="347"/>
      <c r="F35" s="348"/>
      <c r="G35" s="191"/>
      <c r="H35" s="169"/>
      <c r="I35" s="302"/>
      <c r="J35" s="218"/>
      <c r="K35" s="349"/>
      <c r="L35" s="214"/>
      <c r="M35" s="216"/>
      <c r="N35" s="221"/>
      <c r="O35" s="219"/>
      <c r="P35" s="350"/>
    </row>
    <row r="36" spans="1:16" s="19" customFormat="1" ht="15" customHeight="1">
      <c r="C36" s="216"/>
      <c r="D36" s="347"/>
      <c r="F36" s="348"/>
      <c r="G36" s="191"/>
      <c r="H36" s="169"/>
      <c r="I36" s="302"/>
      <c r="J36" s="218"/>
      <c r="K36" s="349"/>
      <c r="L36" s="214"/>
      <c r="M36" s="216"/>
      <c r="N36" s="221"/>
      <c r="O36" s="219"/>
      <c r="P36" s="350"/>
    </row>
    <row r="37" spans="1:16" s="19" customFormat="1" ht="15" customHeight="1">
      <c r="C37" s="216"/>
      <c r="D37" s="347"/>
      <c r="F37" s="348"/>
      <c r="G37" s="191"/>
      <c r="H37" s="169"/>
      <c r="I37" s="302"/>
      <c r="J37" s="218"/>
      <c r="K37" s="349"/>
      <c r="L37" s="214"/>
      <c r="M37" s="216"/>
      <c r="N37" s="221"/>
      <c r="O37" s="219"/>
      <c r="P37" s="350"/>
    </row>
    <row r="38" spans="1:16" s="2" customFormat="1" ht="15" customHeight="1">
      <c r="C38" s="74"/>
      <c r="D38" s="66"/>
      <c r="F38" s="310"/>
      <c r="G38" s="210"/>
      <c r="H38" s="223"/>
      <c r="I38" s="303"/>
      <c r="J38" s="342"/>
      <c r="K38" s="36"/>
      <c r="L38" s="211"/>
      <c r="M38" s="74"/>
      <c r="N38" s="220"/>
      <c r="O38" s="212"/>
      <c r="P38" s="67"/>
    </row>
    <row r="39" spans="1:16" s="113" customFormat="1" ht="15" customHeight="1">
      <c r="A39" s="20"/>
      <c r="B39" s="20"/>
      <c r="C39" s="216"/>
      <c r="D39" s="169"/>
      <c r="E39" s="20"/>
      <c r="F39" s="302"/>
      <c r="G39" s="112"/>
      <c r="H39" s="169"/>
      <c r="I39" s="302"/>
      <c r="J39" s="218"/>
      <c r="K39" s="349"/>
      <c r="L39" s="214"/>
      <c r="M39" s="213"/>
      <c r="N39" s="221"/>
      <c r="O39" s="219"/>
      <c r="P39" s="207"/>
    </row>
    <row r="40" spans="1:16" s="9" customFormat="1" ht="15" customHeight="1">
      <c r="A40" s="20"/>
      <c r="B40" s="20"/>
      <c r="C40" s="216"/>
      <c r="D40" s="112"/>
      <c r="E40" s="20"/>
      <c r="F40" s="302"/>
      <c r="G40" s="112"/>
      <c r="H40" s="171"/>
      <c r="I40" s="302"/>
      <c r="J40" s="218"/>
      <c r="K40" s="349"/>
      <c r="L40" s="214"/>
      <c r="M40" s="213"/>
      <c r="N40" s="221"/>
      <c r="O40" s="219"/>
      <c r="P40" s="207"/>
    </row>
    <row r="41" spans="1:16" s="16" customFormat="1" ht="16.2" thickBot="1">
      <c r="A41" s="43" t="s">
        <v>39</v>
      </c>
      <c r="B41" s="43"/>
      <c r="C41" s="80"/>
      <c r="D41" s="43"/>
      <c r="E41" s="43"/>
      <c r="F41" s="317"/>
      <c r="G41" s="45"/>
      <c r="H41" s="46"/>
      <c r="I41" s="317"/>
      <c r="J41" s="111"/>
      <c r="K41" s="44"/>
      <c r="L41" s="124"/>
      <c r="M41" s="80"/>
      <c r="N41" s="205"/>
      <c r="O41" s="297">
        <f>SUM(O29:O40)</f>
        <v>-1650.0000000000291</v>
      </c>
      <c r="P41" s="45"/>
    </row>
    <row r="42" spans="1:16" ht="10.8" thickTop="1">
      <c r="A42" s="11"/>
      <c r="B42" s="11"/>
      <c r="C42" s="76"/>
      <c r="D42" s="10"/>
      <c r="E42" s="11"/>
      <c r="F42" s="312"/>
      <c r="G42" s="10"/>
      <c r="H42" s="29"/>
      <c r="I42" s="312"/>
      <c r="J42" s="105"/>
      <c r="K42" s="35"/>
      <c r="L42" s="120"/>
      <c r="M42" s="75"/>
      <c r="N42" s="199"/>
      <c r="O42" s="165"/>
      <c r="P4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FUTURES WKLY</vt:lpstr>
      <vt:lpstr>ASX WKLY</vt:lpstr>
      <vt:lpstr>S&amp;P500 WKLY </vt:lpstr>
      <vt:lpstr>LSE WKLY</vt:lpstr>
      <vt:lpstr>Futures Daily</vt:lpstr>
      <vt:lpstr>Forex 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2013-01-27T18:41:00Z</cp:lastPrinted>
  <dcterms:created xsi:type="dcterms:W3CDTF">2010-12-04T03:53:07Z</dcterms:created>
  <dcterms:modified xsi:type="dcterms:W3CDTF">2013-03-27T00:57:57Z</dcterms:modified>
</cp:coreProperties>
</file>