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9100" windowHeight="1360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WKLY'!$A$7:$O$548</definedName>
    <definedName name="_xlnm._FilterDatabase" localSheetId="4" hidden="1">'FUTURES WKLY'!$A$7:$R$10</definedName>
    <definedName name="_xlnm._FilterDatabase" localSheetId="3" hidden="1">'LSE WKLY'!$A$7:$O$389</definedName>
    <definedName name="_xlnm._FilterDatabase" localSheetId="2" hidden="1">'S&amp;P500 WKLY '!$A$48:$G$590</definedName>
    <definedName name="Z_A7296B6C_B361_4C91_913A_AEEA647C891F_.wvu.FilterData" localSheetId="1" hidden="1">'ASX WKLY'!$A$7:$O$548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WKLY'!$A$7:$O$389</definedName>
    <definedName name="Z_A7296B6C_B361_4C91_913A_AEEA647C891F_.wvu.FilterData" localSheetId="2" hidden="1">'S&amp;P500 WKLY '!$A$7:$N$342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35" i="12" l="1"/>
  <c r="G35" i="12"/>
  <c r="K37" i="10"/>
  <c r="G37" i="10"/>
  <c r="K33" i="10"/>
  <c r="G33" i="10"/>
  <c r="K32" i="8"/>
  <c r="G32" i="8"/>
  <c r="K26" i="8"/>
  <c r="G26" i="8"/>
  <c r="K24" i="8"/>
  <c r="G24" i="8"/>
  <c r="K44" i="12"/>
  <c r="G44" i="12"/>
  <c r="K36" i="12"/>
  <c r="G36" i="12"/>
  <c r="K34" i="12"/>
  <c r="G34" i="12"/>
  <c r="K32" i="12"/>
  <c r="G32" i="12"/>
  <c r="K31" i="12"/>
  <c r="G31" i="12"/>
  <c r="K18" i="12"/>
  <c r="G18" i="12"/>
  <c r="K16" i="12"/>
  <c r="G16" i="12"/>
  <c r="K14" i="12"/>
  <c r="G14" i="12"/>
  <c r="K38" i="10"/>
  <c r="G38" i="10"/>
  <c r="K18" i="15"/>
  <c r="J18" i="15"/>
  <c r="O18" i="15" s="1"/>
  <c r="K1243" i="15"/>
  <c r="J1243" i="15"/>
  <c r="O1243" i="15" s="1"/>
  <c r="L35" i="12" l="1"/>
  <c r="N35" i="12" s="1"/>
  <c r="N37" i="10"/>
  <c r="L37" i="10"/>
  <c r="N33" i="10"/>
  <c r="L33" i="10"/>
  <c r="L34" i="12"/>
  <c r="N34" i="12" s="1"/>
  <c r="L32" i="8"/>
  <c r="N32" i="8" s="1"/>
  <c r="L26" i="8"/>
  <c r="N26" i="8" s="1"/>
  <c r="L24" i="8"/>
  <c r="N24" i="8" s="1"/>
  <c r="L44" i="12"/>
  <c r="N44" i="12" s="1"/>
  <c r="L36" i="12"/>
  <c r="N36" i="12" s="1"/>
  <c r="L32" i="12"/>
  <c r="N32" i="12" s="1"/>
  <c r="L31" i="12"/>
  <c r="N31" i="12" s="1"/>
  <c r="L18" i="12"/>
  <c r="N18" i="12" s="1"/>
  <c r="L16" i="12"/>
  <c r="N16" i="12" s="1"/>
  <c r="L14" i="12"/>
  <c r="N14" i="12" s="1"/>
  <c r="N38" i="10"/>
  <c r="L38" i="10"/>
  <c r="L18" i="15"/>
  <c r="L1243" i="15"/>
  <c r="K19" i="12"/>
  <c r="G19" i="12"/>
  <c r="K41" i="10"/>
  <c r="G41" i="10"/>
  <c r="K26" i="10"/>
  <c r="G26" i="10"/>
  <c r="K19" i="10"/>
  <c r="G19" i="10"/>
  <c r="K1242" i="15"/>
  <c r="J1242" i="15"/>
  <c r="L1242" i="15" s="1"/>
  <c r="K1241" i="15"/>
  <c r="J1241" i="15"/>
  <c r="L1241" i="15" s="1"/>
  <c r="K1240" i="15"/>
  <c r="J1240" i="15"/>
  <c r="O1240" i="15" s="1"/>
  <c r="L19" i="12" l="1"/>
  <c r="N19" i="12" s="1"/>
  <c r="N41" i="10"/>
  <c r="L26" i="10"/>
  <c r="L19" i="10"/>
  <c r="N19" i="10"/>
  <c r="N26" i="10"/>
  <c r="L41" i="10"/>
  <c r="O1242" i="15"/>
  <c r="O1241" i="15"/>
  <c r="L1240" i="15"/>
  <c r="J1247" i="15" l="1"/>
  <c r="K1250" i="15"/>
  <c r="J1250" i="15"/>
  <c r="K14" i="15"/>
  <c r="J14" i="15"/>
  <c r="K860" i="12"/>
  <c r="G860" i="12"/>
  <c r="K31" i="10"/>
  <c r="G31" i="10"/>
  <c r="K16" i="10"/>
  <c r="G16" i="10"/>
  <c r="K31" i="8"/>
  <c r="G31" i="8"/>
  <c r="K30" i="8"/>
  <c r="G30" i="8"/>
  <c r="K16" i="15"/>
  <c r="J16" i="15"/>
  <c r="K1239" i="15"/>
  <c r="J1239" i="15"/>
  <c r="K1238" i="15"/>
  <c r="J1238" i="15"/>
  <c r="K1247" i="15"/>
  <c r="K1244" i="15"/>
  <c r="J1244" i="15"/>
  <c r="K12" i="15"/>
  <c r="J12" i="15"/>
  <c r="K11" i="15"/>
  <c r="J11" i="15"/>
  <c r="O14" i="15" l="1"/>
  <c r="O1250" i="15"/>
  <c r="L14" i="15"/>
  <c r="L1250" i="15"/>
  <c r="L860" i="12"/>
  <c r="N860" i="12" s="1"/>
  <c r="N31" i="10"/>
  <c r="L31" i="10"/>
  <c r="N16" i="10"/>
  <c r="L16" i="10"/>
  <c r="L31" i="8"/>
  <c r="N31" i="8" s="1"/>
  <c r="L30" i="8"/>
  <c r="N30" i="8" s="1"/>
  <c r="O16" i="15"/>
  <c r="L16" i="15"/>
  <c r="O11" i="15"/>
  <c r="O12" i="15"/>
  <c r="O1238" i="15"/>
  <c r="O1239" i="15"/>
  <c r="O1244" i="15"/>
  <c r="O1247" i="15"/>
  <c r="L1239" i="15"/>
  <c r="L1238" i="15"/>
  <c r="L1244" i="15"/>
  <c r="L1247" i="15"/>
  <c r="L11" i="15"/>
  <c r="L12" i="15"/>
  <c r="J1249" i="15"/>
  <c r="J15" i="15"/>
  <c r="K17" i="15"/>
  <c r="J17" i="15"/>
  <c r="K15" i="15"/>
  <c r="K1237" i="15"/>
  <c r="J1237" i="15"/>
  <c r="K1249" i="15"/>
  <c r="K1236" i="15"/>
  <c r="J1236" i="15"/>
  <c r="K1248" i="15"/>
  <c r="J1248" i="15"/>
  <c r="K1234" i="15"/>
  <c r="J1234" i="15"/>
  <c r="K1218" i="15"/>
  <c r="J1218" i="15"/>
  <c r="K1217" i="15"/>
  <c r="J1217" i="15"/>
  <c r="K1219" i="15"/>
  <c r="J1219" i="15"/>
  <c r="K27" i="10"/>
  <c r="G27" i="10"/>
  <c r="K25" i="10"/>
  <c r="G25" i="10"/>
  <c r="K23" i="10"/>
  <c r="G23" i="10"/>
  <c r="K18" i="10"/>
  <c r="G18" i="10"/>
  <c r="K38" i="12"/>
  <c r="G38" i="12"/>
  <c r="K26" i="12"/>
  <c r="G26" i="12"/>
  <c r="K17" i="12"/>
  <c r="G17" i="12"/>
  <c r="K861" i="12"/>
  <c r="G861" i="12"/>
  <c r="K33" i="12"/>
  <c r="G33" i="12"/>
  <c r="K25" i="12"/>
  <c r="G25" i="12"/>
  <c r="K40" i="10"/>
  <c r="G40" i="10"/>
  <c r="K36" i="10"/>
  <c r="G36" i="10"/>
  <c r="K19" i="8"/>
  <c r="G19" i="8"/>
  <c r="O1219" i="15" l="1"/>
  <c r="O1217" i="15"/>
  <c r="O1218" i="15"/>
  <c r="O1234" i="15"/>
  <c r="O15" i="15"/>
  <c r="O1248" i="15"/>
  <c r="O1236" i="15"/>
  <c r="O1237" i="15"/>
  <c r="O17" i="15"/>
  <c r="O1249" i="15"/>
  <c r="L1237" i="15"/>
  <c r="L15" i="15"/>
  <c r="L17" i="15"/>
  <c r="L1249" i="15"/>
  <c r="L1236" i="15"/>
  <c r="L1234" i="15"/>
  <c r="L1248" i="15"/>
  <c r="L1218" i="15"/>
  <c r="L1217" i="15"/>
  <c r="L1219" i="15"/>
  <c r="N27" i="10"/>
  <c r="N25" i="10"/>
  <c r="N23" i="10"/>
  <c r="N18" i="10"/>
  <c r="L18" i="10"/>
  <c r="L23" i="10"/>
  <c r="L25" i="10"/>
  <c r="L27" i="10"/>
  <c r="L38" i="12"/>
  <c r="N38" i="12" s="1"/>
  <c r="L861" i="12"/>
  <c r="N861" i="12" s="1"/>
  <c r="L26" i="12"/>
  <c r="N26" i="12" s="1"/>
  <c r="L17" i="12"/>
  <c r="N17" i="12" s="1"/>
  <c r="L33" i="12"/>
  <c r="N33" i="12" s="1"/>
  <c r="L25" i="12"/>
  <c r="N25" i="12" s="1"/>
  <c r="N40" i="10"/>
  <c r="L40" i="10"/>
  <c r="N36" i="10"/>
  <c r="L36" i="10"/>
  <c r="L19" i="8"/>
  <c r="N19" i="8" s="1"/>
  <c r="J1232" i="15"/>
  <c r="K1232" i="15"/>
  <c r="K1226" i="15"/>
  <c r="J1226" i="15"/>
  <c r="J1213" i="15"/>
  <c r="K1213" i="15"/>
  <c r="J1215" i="15"/>
  <c r="K1230" i="15"/>
  <c r="J1230" i="15"/>
  <c r="K1215" i="15"/>
  <c r="K1224" i="15"/>
  <c r="J1224" i="15"/>
  <c r="K1220" i="15"/>
  <c r="J1220" i="15"/>
  <c r="K1216" i="15"/>
  <c r="J1216" i="15"/>
  <c r="O1226" i="15" l="1"/>
  <c r="O1213" i="15"/>
  <c r="O1232" i="15"/>
  <c r="L1232" i="15"/>
  <c r="L1226" i="15"/>
  <c r="O1215" i="15"/>
  <c r="O1216" i="15"/>
  <c r="O1220" i="15"/>
  <c r="O1224" i="15"/>
  <c r="O1230" i="15"/>
  <c r="L1213" i="15"/>
  <c r="L1220" i="15"/>
  <c r="L1224" i="15"/>
  <c r="L1215" i="15"/>
  <c r="L1230" i="15"/>
  <c r="L1216" i="15"/>
  <c r="K1214" i="15"/>
  <c r="J1214" i="15"/>
  <c r="K1212" i="15"/>
  <c r="J1212" i="15"/>
  <c r="O1212" i="15" l="1"/>
  <c r="O1214" i="15"/>
  <c r="L1212" i="15"/>
  <c r="L1214" i="15"/>
  <c r="J1231" i="15" l="1"/>
  <c r="J1233" i="15"/>
  <c r="K1231" i="15"/>
  <c r="K1233" i="15"/>
  <c r="K23" i="12"/>
  <c r="G23" i="12"/>
  <c r="O1233" i="15" l="1"/>
  <c r="O1231" i="15"/>
  <c r="L1233" i="15"/>
  <c r="L1231" i="15"/>
  <c r="L23" i="12"/>
  <c r="N23" i="12" s="1"/>
  <c r="J1222" i="15"/>
  <c r="K29" i="12"/>
  <c r="G29" i="12"/>
  <c r="K16" i="8"/>
  <c r="G16" i="8"/>
  <c r="J1211" i="15"/>
  <c r="J1229" i="15"/>
  <c r="K1211" i="15"/>
  <c r="K1229" i="15"/>
  <c r="K1222" i="15"/>
  <c r="K1235" i="15"/>
  <c r="J1235" i="15"/>
  <c r="K27" i="12"/>
  <c r="G27" i="12"/>
  <c r="K15" i="12"/>
  <c r="G15" i="12"/>
  <c r="K21" i="12"/>
  <c r="G21" i="12"/>
  <c r="K22" i="10"/>
  <c r="G22" i="10"/>
  <c r="K29" i="8"/>
  <c r="G29" i="8"/>
  <c r="K18" i="8"/>
  <c r="G18" i="8"/>
  <c r="K27" i="8"/>
  <c r="G27" i="8"/>
  <c r="K14" i="8"/>
  <c r="G14" i="8"/>
  <c r="O1235" i="15" l="1"/>
  <c r="O1211" i="15"/>
  <c r="L29" i="12"/>
  <c r="N29" i="12" s="1"/>
  <c r="L16" i="8"/>
  <c r="N16" i="8" s="1"/>
  <c r="O1229" i="15"/>
  <c r="O1222" i="15"/>
  <c r="L1211" i="15"/>
  <c r="L1229" i="15"/>
  <c r="L1222" i="15"/>
  <c r="L1235" i="15"/>
  <c r="L27" i="12"/>
  <c r="N27" i="12" s="1"/>
  <c r="L15" i="12"/>
  <c r="N15" i="12" s="1"/>
  <c r="L21" i="12"/>
  <c r="N21" i="12" s="1"/>
  <c r="N22" i="10"/>
  <c r="L22" i="10"/>
  <c r="L27" i="8"/>
  <c r="N27" i="8" s="1"/>
  <c r="L29" i="8"/>
  <c r="N29" i="8" s="1"/>
  <c r="L18" i="8"/>
  <c r="N18" i="8" s="1"/>
  <c r="L14" i="8"/>
  <c r="N14" i="8" s="1"/>
  <c r="K1204" i="15"/>
  <c r="J1204" i="15"/>
  <c r="K1203" i="15"/>
  <c r="J1203" i="15"/>
  <c r="J1221" i="15"/>
  <c r="J1228" i="15"/>
  <c r="K1228" i="15"/>
  <c r="K1221" i="15"/>
  <c r="K1225" i="15"/>
  <c r="J1225" i="15"/>
  <c r="O1203" i="15" l="1"/>
  <c r="O1204" i="15"/>
  <c r="L1204" i="15"/>
  <c r="O1221" i="15"/>
  <c r="O1225" i="15"/>
  <c r="O1228" i="15"/>
  <c r="L1203" i="15"/>
  <c r="L1228" i="15"/>
  <c r="L1225" i="15"/>
  <c r="L1221" i="15"/>
  <c r="K1200" i="15"/>
  <c r="J1200" i="15"/>
  <c r="K1202" i="15"/>
  <c r="J1202" i="15"/>
  <c r="K1205" i="15"/>
  <c r="J1205" i="15"/>
  <c r="K1207" i="15"/>
  <c r="J1207" i="15"/>
  <c r="K1206" i="15"/>
  <c r="J1206" i="15"/>
  <c r="K1210" i="15"/>
  <c r="J1210" i="15"/>
  <c r="K22" i="12"/>
  <c r="G22" i="12"/>
  <c r="K21" i="10"/>
  <c r="G21" i="10"/>
  <c r="K15" i="10"/>
  <c r="G15" i="10"/>
  <c r="K35" i="10"/>
  <c r="G35" i="10"/>
  <c r="K1194" i="15"/>
  <c r="J1194" i="15"/>
  <c r="K1193" i="15"/>
  <c r="J1193" i="15"/>
  <c r="K43" i="12"/>
  <c r="G43" i="12"/>
  <c r="K39" i="12"/>
  <c r="G39" i="12"/>
  <c r="K862" i="12"/>
  <c r="G862" i="12"/>
  <c r="K28" i="12"/>
  <c r="G28" i="12"/>
  <c r="K855" i="12"/>
  <c r="G855" i="12"/>
  <c r="K13" i="12"/>
  <c r="G13" i="12"/>
  <c r="K29" i="10"/>
  <c r="G29" i="10"/>
  <c r="K39" i="10"/>
  <c r="G39" i="10"/>
  <c r="K17" i="10"/>
  <c r="G17" i="10"/>
  <c r="K28" i="8"/>
  <c r="G28" i="8"/>
  <c r="K21" i="8"/>
  <c r="G21" i="8"/>
  <c r="K1191" i="15"/>
  <c r="J1191" i="15"/>
  <c r="J1195" i="15"/>
  <c r="K1195" i="15"/>
  <c r="K1192" i="15"/>
  <c r="J1192" i="15"/>
  <c r="K1198" i="15"/>
  <c r="J1198" i="15"/>
  <c r="K1209" i="15"/>
  <c r="J1209" i="15"/>
  <c r="K1223" i="15"/>
  <c r="J1223" i="15"/>
  <c r="K1208" i="15"/>
  <c r="J1208" i="15"/>
  <c r="K1197" i="15"/>
  <c r="J1197" i="15"/>
  <c r="O1192" i="15" l="1"/>
  <c r="O1200" i="15"/>
  <c r="O1202" i="15"/>
  <c r="O1197" i="15"/>
  <c r="O1209" i="15"/>
  <c r="O1210" i="15"/>
  <c r="O1208" i="15"/>
  <c r="O1207" i="15"/>
  <c r="O1223" i="15"/>
  <c r="O1206" i="15"/>
  <c r="O1205" i="15"/>
  <c r="L13" i="12"/>
  <c r="N13" i="12" s="1"/>
  <c r="L28" i="12"/>
  <c r="N28" i="12" s="1"/>
  <c r="L22" i="12"/>
  <c r="N22" i="12" s="1"/>
  <c r="L1200" i="15"/>
  <c r="O1193" i="15"/>
  <c r="O1191" i="15"/>
  <c r="O1194" i="15"/>
  <c r="L1202" i="15"/>
  <c r="L1207" i="15"/>
  <c r="L1205" i="15"/>
  <c r="L1210" i="15"/>
  <c r="L1206" i="15"/>
  <c r="L21" i="8"/>
  <c r="N21" i="8" s="1"/>
  <c r="N15" i="10"/>
  <c r="N21" i="10"/>
  <c r="L21" i="10"/>
  <c r="N35" i="10"/>
  <c r="L35" i="10"/>
  <c r="L15" i="10"/>
  <c r="L1194" i="15"/>
  <c r="L1193" i="15"/>
  <c r="L43" i="12"/>
  <c r="N43" i="12" s="1"/>
  <c r="L39" i="12"/>
  <c r="N39" i="12" s="1"/>
  <c r="L862" i="12"/>
  <c r="N862" i="12" s="1"/>
  <c r="L855" i="12"/>
  <c r="N855" i="12" s="1"/>
  <c r="N39" i="10"/>
  <c r="N29" i="10"/>
  <c r="N17" i="10"/>
  <c r="L29" i="10"/>
  <c r="L39" i="10"/>
  <c r="L17" i="10"/>
  <c r="L28" i="8"/>
  <c r="N28" i="8" s="1"/>
  <c r="O1195" i="15"/>
  <c r="L1191" i="15"/>
  <c r="L1195" i="15"/>
  <c r="O1198" i="15"/>
  <c r="L1192" i="15"/>
  <c r="L1198" i="15"/>
  <c r="L1223" i="15"/>
  <c r="L1209" i="15"/>
  <c r="L1197" i="15"/>
  <c r="L1208" i="15"/>
  <c r="K1190" i="15" l="1"/>
  <c r="J1190" i="15"/>
  <c r="J1201" i="15"/>
  <c r="K1201" i="15"/>
  <c r="K1227" i="15"/>
  <c r="J1227" i="15"/>
  <c r="O1190" i="15" l="1"/>
  <c r="O1201" i="15"/>
  <c r="O1227" i="15"/>
  <c r="L1190" i="15"/>
  <c r="L1227" i="15"/>
  <c r="L1201" i="15"/>
  <c r="J1196" i="15"/>
  <c r="K1196" i="15"/>
  <c r="K41" i="12"/>
  <c r="G41" i="12"/>
  <c r="K30" i="12"/>
  <c r="G30" i="12"/>
  <c r="K34" i="10"/>
  <c r="G34" i="10"/>
  <c r="K28" i="10"/>
  <c r="G28" i="10"/>
  <c r="K538" i="8"/>
  <c r="G538" i="8"/>
  <c r="K1189" i="15"/>
  <c r="J1189" i="15"/>
  <c r="K1199" i="15"/>
  <c r="J1199" i="15"/>
  <c r="K1187" i="15"/>
  <c r="J1187" i="15"/>
  <c r="O1196" i="15" l="1"/>
  <c r="L1196" i="15"/>
  <c r="L41" i="12"/>
  <c r="N41" i="12" s="1"/>
  <c r="L30" i="12"/>
  <c r="N30" i="12" s="1"/>
  <c r="L34" i="10"/>
  <c r="L28" i="10"/>
  <c r="N28" i="10"/>
  <c r="N34" i="10"/>
  <c r="L538" i="8"/>
  <c r="N538" i="8" s="1"/>
  <c r="O1187" i="15"/>
  <c r="O1199" i="15"/>
  <c r="O1189" i="15"/>
  <c r="L1189" i="15"/>
  <c r="L1187" i="15"/>
  <c r="L1199" i="15"/>
  <c r="J1188" i="15" l="1"/>
  <c r="K1188" i="15"/>
  <c r="K1183" i="15"/>
  <c r="J1183" i="15"/>
  <c r="K1184" i="15"/>
  <c r="J1184" i="15"/>
  <c r="O1183" i="15" l="1"/>
  <c r="O1184" i="15"/>
  <c r="O1188" i="15"/>
  <c r="L1188" i="15"/>
  <c r="L1183" i="15"/>
  <c r="L1184" i="15"/>
  <c r="K858" i="12" l="1"/>
  <c r="G858" i="12"/>
  <c r="K849" i="12"/>
  <c r="G849" i="12"/>
  <c r="K850" i="12"/>
  <c r="G850" i="12"/>
  <c r="K24" i="12"/>
  <c r="G24" i="12"/>
  <c r="K474" i="10"/>
  <c r="G474" i="10"/>
  <c r="K42" i="10"/>
  <c r="G42" i="10"/>
  <c r="K486" i="10"/>
  <c r="G486" i="10"/>
  <c r="K488" i="10"/>
  <c r="G488" i="10"/>
  <c r="K544" i="8"/>
  <c r="G544" i="8"/>
  <c r="K11" i="8"/>
  <c r="G11" i="8"/>
  <c r="K10" i="8"/>
  <c r="G10" i="8"/>
  <c r="K1181" i="15"/>
  <c r="J1181" i="15"/>
  <c r="K1186" i="15"/>
  <c r="J1186" i="15"/>
  <c r="K1182" i="15"/>
  <c r="J1182" i="15"/>
  <c r="K1180" i="15"/>
  <c r="J1180" i="15"/>
  <c r="K1178" i="15"/>
  <c r="J1178" i="15"/>
  <c r="J1176" i="15"/>
  <c r="J1175" i="15"/>
  <c r="K1176" i="15"/>
  <c r="K1175" i="15"/>
  <c r="K1174" i="15"/>
  <c r="J1174" i="15"/>
  <c r="K846" i="12"/>
  <c r="G846" i="12"/>
  <c r="K1179" i="15"/>
  <c r="J1179" i="15"/>
  <c r="K1172" i="15"/>
  <c r="J1172" i="15"/>
  <c r="N474" i="10" l="1"/>
  <c r="L858" i="12"/>
  <c r="N858" i="12" s="1"/>
  <c r="L849" i="12"/>
  <c r="N849" i="12" s="1"/>
  <c r="L850" i="12"/>
  <c r="N850" i="12" s="1"/>
  <c r="L24" i="12"/>
  <c r="N24" i="12" s="1"/>
  <c r="L474" i="10"/>
  <c r="N42" i="10"/>
  <c r="L42" i="10"/>
  <c r="N486" i="10"/>
  <c r="N488" i="10"/>
  <c r="L486" i="10"/>
  <c r="L488" i="10"/>
  <c r="L544" i="8"/>
  <c r="N544" i="8" s="1"/>
  <c r="L11" i="8"/>
  <c r="N11" i="8" s="1"/>
  <c r="L10" i="8"/>
  <c r="N10" i="8" s="1"/>
  <c r="O1181" i="15"/>
  <c r="L1181" i="15"/>
  <c r="O1178" i="15"/>
  <c r="O1182" i="15"/>
  <c r="O1186" i="15"/>
  <c r="L1182" i="15"/>
  <c r="L1186" i="15"/>
  <c r="O1180" i="15"/>
  <c r="L1180" i="15"/>
  <c r="L1178" i="15"/>
  <c r="O1175" i="15"/>
  <c r="O1172" i="15"/>
  <c r="O1179" i="15"/>
  <c r="O1174" i="15"/>
  <c r="O1176" i="15"/>
  <c r="L1175" i="15"/>
  <c r="L1176" i="15"/>
  <c r="L1174" i="15"/>
  <c r="L846" i="12"/>
  <c r="N846" i="12" s="1"/>
  <c r="L1172" i="15"/>
  <c r="L1179" i="15"/>
  <c r="K480" i="10" l="1"/>
  <c r="G480" i="10"/>
  <c r="J1171" i="15"/>
  <c r="K1171" i="15"/>
  <c r="K1170" i="15"/>
  <c r="J1170" i="15"/>
  <c r="K1173" i="15"/>
  <c r="J1173" i="15"/>
  <c r="K1169" i="15"/>
  <c r="J1169" i="15"/>
  <c r="K23" i="8"/>
  <c r="G23" i="8"/>
  <c r="K537" i="8"/>
  <c r="G537" i="8"/>
  <c r="K1177" i="15"/>
  <c r="J1177" i="15"/>
  <c r="K1167" i="15"/>
  <c r="J1167" i="15"/>
  <c r="K1166" i="15"/>
  <c r="J1166" i="15"/>
  <c r="O1171" i="15" l="1"/>
  <c r="O1166" i="15"/>
  <c r="O1169" i="15"/>
  <c r="O1173" i="15"/>
  <c r="O1170" i="15"/>
  <c r="L1171" i="15"/>
  <c r="N480" i="10"/>
  <c r="L480" i="10"/>
  <c r="L23" i="8"/>
  <c r="N23" i="8" s="1"/>
  <c r="O1167" i="15"/>
  <c r="L1173" i="15"/>
  <c r="L1170" i="15"/>
  <c r="L1169" i="15"/>
  <c r="L537" i="8"/>
  <c r="N537" i="8" s="1"/>
  <c r="O1177" i="15"/>
  <c r="L1177" i="15"/>
  <c r="L1167" i="15"/>
  <c r="L1166" i="15"/>
  <c r="J1168" i="15"/>
  <c r="K1163" i="15"/>
  <c r="J1163" i="15"/>
  <c r="K1185" i="15"/>
  <c r="J1185" i="15"/>
  <c r="K1164" i="15"/>
  <c r="J1164" i="15"/>
  <c r="K1165" i="15"/>
  <c r="J1165" i="15"/>
  <c r="K1162" i="15"/>
  <c r="J1162" i="15"/>
  <c r="K1168" i="15"/>
  <c r="K37" i="12"/>
  <c r="G37" i="12"/>
  <c r="K857" i="12"/>
  <c r="G857" i="12"/>
  <c r="K848" i="12"/>
  <c r="G848" i="12"/>
  <c r="K847" i="12"/>
  <c r="G847" i="12"/>
  <c r="K845" i="12"/>
  <c r="G845" i="12"/>
  <c r="K482" i="10"/>
  <c r="G482" i="10"/>
  <c r="K24" i="10"/>
  <c r="G24" i="10"/>
  <c r="L857" i="12" l="1"/>
  <c r="N857" i="12" s="1"/>
  <c r="O1162" i="15"/>
  <c r="O1165" i="15"/>
  <c r="O1164" i="15"/>
  <c r="L1185" i="15"/>
  <c r="L1163" i="15"/>
  <c r="L1168" i="15"/>
  <c r="O1168" i="15"/>
  <c r="O1185" i="15"/>
  <c r="P1218" i="15" s="1"/>
  <c r="O1163" i="15"/>
  <c r="L1164" i="15"/>
  <c r="L1165" i="15"/>
  <c r="L1162" i="15"/>
  <c r="L848" i="12"/>
  <c r="N848" i="12" s="1"/>
  <c r="L847" i="12"/>
  <c r="N847" i="12" s="1"/>
  <c r="L37" i="12"/>
  <c r="N37" i="12" s="1"/>
  <c r="L845" i="12"/>
  <c r="N845" i="12" s="1"/>
  <c r="N482" i="10"/>
  <c r="L482" i="10"/>
  <c r="L24" i="10"/>
  <c r="N24" i="10"/>
  <c r="K529" i="8"/>
  <c r="G529" i="8"/>
  <c r="K25" i="8"/>
  <c r="G25" i="8"/>
  <c r="K532" i="8"/>
  <c r="G532" i="8"/>
  <c r="K22" i="8"/>
  <c r="G22" i="8"/>
  <c r="K17" i="8"/>
  <c r="L17" i="8" s="1"/>
  <c r="N17" i="8" s="1"/>
  <c r="G17" i="8"/>
  <c r="K547" i="8"/>
  <c r="G547" i="8"/>
  <c r="K535" i="8"/>
  <c r="G535" i="8"/>
  <c r="G526" i="8"/>
  <c r="L526" i="8" s="1"/>
  <c r="N526" i="8" s="1"/>
  <c r="K526" i="8"/>
  <c r="L532" i="8" l="1"/>
  <c r="N532" i="8" s="1"/>
  <c r="L547" i="8"/>
  <c r="N547" i="8" s="1"/>
  <c r="L529" i="8"/>
  <c r="N529" i="8" s="1"/>
  <c r="L25" i="8"/>
  <c r="N25" i="8" s="1"/>
  <c r="L22" i="8"/>
  <c r="N22" i="8" s="1"/>
  <c r="L535" i="8"/>
  <c r="N535" i="8" s="1"/>
  <c r="K1161" i="15" l="1"/>
  <c r="J1161" i="15"/>
  <c r="O1161" i="15" l="1"/>
  <c r="L1161" i="15"/>
  <c r="K1160" i="15"/>
  <c r="J1160" i="15"/>
  <c r="K1154" i="15"/>
  <c r="J1154" i="15"/>
  <c r="L1154" i="15" l="1"/>
  <c r="L1160" i="15"/>
  <c r="O1160" i="15"/>
  <c r="O1154" i="15"/>
  <c r="K527" i="8"/>
  <c r="G527" i="8"/>
  <c r="K20" i="8"/>
  <c r="G20" i="8"/>
  <c r="K484" i="10"/>
  <c r="G484" i="10"/>
  <c r="K13" i="10"/>
  <c r="G13" i="10"/>
  <c r="K852" i="12"/>
  <c r="G852" i="12"/>
  <c r="K840" i="12"/>
  <c r="G840" i="12"/>
  <c r="K839" i="12"/>
  <c r="G839" i="12"/>
  <c r="K854" i="12"/>
  <c r="G854" i="12"/>
  <c r="K859" i="12"/>
  <c r="G859" i="12"/>
  <c r="K843" i="12"/>
  <c r="G843" i="12"/>
  <c r="K844" i="12"/>
  <c r="G844" i="12"/>
  <c r="N484" i="10" l="1"/>
  <c r="L527" i="8"/>
  <c r="N527" i="8" s="1"/>
  <c r="L20" i="8"/>
  <c r="N20" i="8" s="1"/>
  <c r="N13" i="10"/>
  <c r="L13" i="10"/>
  <c r="L484" i="10"/>
  <c r="L843" i="12"/>
  <c r="N843" i="12" s="1"/>
  <c r="L859" i="12"/>
  <c r="N859" i="12" s="1"/>
  <c r="L854" i="12"/>
  <c r="N854" i="12" s="1"/>
  <c r="L839" i="12"/>
  <c r="N839" i="12" s="1"/>
  <c r="L840" i="12"/>
  <c r="N840" i="12" s="1"/>
  <c r="L852" i="12"/>
  <c r="N852" i="12" s="1"/>
  <c r="L844" i="12"/>
  <c r="N844" i="12" s="1"/>
  <c r="K1152" i="15"/>
  <c r="J1152" i="15"/>
  <c r="K1151" i="15"/>
  <c r="J1151" i="15"/>
  <c r="K831" i="12"/>
  <c r="G831" i="12"/>
  <c r="K487" i="10"/>
  <c r="G487" i="10"/>
  <c r="K472" i="10"/>
  <c r="G472" i="10"/>
  <c r="K477" i="10"/>
  <c r="G477" i="10"/>
  <c r="K462" i="10"/>
  <c r="G462" i="10"/>
  <c r="K485" i="10"/>
  <c r="G485" i="10"/>
  <c r="K534" i="8"/>
  <c r="G534" i="8"/>
  <c r="K520" i="8"/>
  <c r="G520" i="8"/>
  <c r="K470" i="10"/>
  <c r="G470" i="10"/>
  <c r="K478" i="10"/>
  <c r="G478" i="10"/>
  <c r="K483" i="10"/>
  <c r="G483" i="10"/>
  <c r="K1153" i="15"/>
  <c r="J1153" i="15"/>
  <c r="J1157" i="15"/>
  <c r="J1156" i="15"/>
  <c r="K1157" i="15"/>
  <c r="K1159" i="15"/>
  <c r="J1159" i="15"/>
  <c r="K1156" i="15"/>
  <c r="K1149" i="15"/>
  <c r="J1149" i="15"/>
  <c r="K827" i="12"/>
  <c r="G827" i="12"/>
  <c r="K824" i="12"/>
  <c r="G824" i="12"/>
  <c r="K838" i="12"/>
  <c r="G838" i="12"/>
  <c r="K473" i="10"/>
  <c r="G473" i="10"/>
  <c r="K467" i="10"/>
  <c r="G467" i="10"/>
  <c r="K524" i="8"/>
  <c r="G524" i="8"/>
  <c r="K539" i="8"/>
  <c r="G539" i="8"/>
  <c r="O1151" i="15" l="1"/>
  <c r="O1152" i="15"/>
  <c r="O1149" i="15"/>
  <c r="L1152" i="15"/>
  <c r="O1157" i="15"/>
  <c r="L1151" i="15"/>
  <c r="L831" i="12"/>
  <c r="N831" i="12" s="1"/>
  <c r="N487" i="10"/>
  <c r="L487" i="10"/>
  <c r="N472" i="10"/>
  <c r="L472" i="10"/>
  <c r="N477" i="10"/>
  <c r="L477" i="10"/>
  <c r="N462" i="10"/>
  <c r="L462" i="10"/>
  <c r="N485" i="10"/>
  <c r="L485" i="10"/>
  <c r="L534" i="8"/>
  <c r="N534" i="8" s="1"/>
  <c r="L520" i="8"/>
  <c r="N520" i="8" s="1"/>
  <c r="N467" i="10"/>
  <c r="N470" i="10"/>
  <c r="N483" i="10"/>
  <c r="L478" i="10"/>
  <c r="L470" i="10"/>
  <c r="N478" i="10"/>
  <c r="L483" i="10"/>
  <c r="O1153" i="15"/>
  <c r="O1156" i="15"/>
  <c r="O1159" i="15"/>
  <c r="L1153" i="15"/>
  <c r="L539" i="8"/>
  <c r="N539" i="8" s="1"/>
  <c r="L1157" i="15"/>
  <c r="L1156" i="15"/>
  <c r="L1159" i="15"/>
  <c r="L1149" i="15"/>
  <c r="L827" i="12"/>
  <c r="N827" i="12" s="1"/>
  <c r="L838" i="12"/>
  <c r="N838" i="12" s="1"/>
  <c r="L824" i="12"/>
  <c r="N824" i="12" s="1"/>
  <c r="N473" i="10"/>
  <c r="L473" i="10"/>
  <c r="L467" i="10"/>
  <c r="L524" i="8"/>
  <c r="N524" i="8" s="1"/>
  <c r="J1147" i="15"/>
  <c r="J1145" i="15"/>
  <c r="K1145" i="15"/>
  <c r="K1137" i="15"/>
  <c r="J1137" i="15"/>
  <c r="K1138" i="15"/>
  <c r="J1138" i="15"/>
  <c r="K1133" i="15"/>
  <c r="J1133" i="15"/>
  <c r="K817" i="12"/>
  <c r="G817" i="12"/>
  <c r="K466" i="10"/>
  <c r="G466" i="10"/>
  <c r="K523" i="8"/>
  <c r="G523" i="8"/>
  <c r="K546" i="8"/>
  <c r="G546" i="8"/>
  <c r="K542" i="8"/>
  <c r="G542" i="8"/>
  <c r="J1142" i="15"/>
  <c r="K1147" i="15"/>
  <c r="K1142" i="15"/>
  <c r="K1128" i="15"/>
  <c r="J1128" i="15"/>
  <c r="K815" i="12"/>
  <c r="G815" i="12"/>
  <c r="K814" i="12"/>
  <c r="G814" i="12"/>
  <c r="K813" i="12"/>
  <c r="G813" i="12"/>
  <c r="K812" i="12"/>
  <c r="G812" i="12"/>
  <c r="K811" i="12"/>
  <c r="G811" i="12"/>
  <c r="K810" i="12"/>
  <c r="G810" i="12"/>
  <c r="K842" i="12"/>
  <c r="G842" i="12"/>
  <c r="K851" i="12"/>
  <c r="G851" i="12"/>
  <c r="K1123" i="15"/>
  <c r="J1123" i="15"/>
  <c r="K1120" i="15"/>
  <c r="J1120" i="15"/>
  <c r="K1122" i="15"/>
  <c r="J1122" i="15"/>
  <c r="K1121" i="15"/>
  <c r="J1121" i="15"/>
  <c r="K1125" i="15"/>
  <c r="J1125" i="15"/>
  <c r="K1124" i="15"/>
  <c r="J1124" i="15"/>
  <c r="K1129" i="15"/>
  <c r="J1129" i="15"/>
  <c r="K541" i="8"/>
  <c r="G541" i="8"/>
  <c r="K841" i="12"/>
  <c r="G841" i="12"/>
  <c r="K40" i="12"/>
  <c r="G40" i="12"/>
  <c r="K833" i="12"/>
  <c r="G833" i="12"/>
  <c r="K823" i="12"/>
  <c r="G823" i="12"/>
  <c r="K469" i="10"/>
  <c r="G469" i="10"/>
  <c r="K475" i="10"/>
  <c r="G475" i="10"/>
  <c r="K468" i="10"/>
  <c r="G468" i="10"/>
  <c r="K461" i="10"/>
  <c r="G461" i="10"/>
  <c r="K545" i="8"/>
  <c r="G545" i="8"/>
  <c r="K521" i="8"/>
  <c r="G521" i="8"/>
  <c r="K1155" i="15"/>
  <c r="J1155" i="15"/>
  <c r="K1132" i="15"/>
  <c r="J1132" i="15"/>
  <c r="K1130" i="15"/>
  <c r="J1130" i="15"/>
  <c r="K1148" i="15"/>
  <c r="J1148" i="15"/>
  <c r="K1118" i="15"/>
  <c r="J1118" i="15"/>
  <c r="J1139" i="15"/>
  <c r="K1139" i="15"/>
  <c r="K1158" i="15"/>
  <c r="J1158" i="15"/>
  <c r="K1143" i="15"/>
  <c r="J1143" i="15"/>
  <c r="K1131" i="15"/>
  <c r="J1131" i="15"/>
  <c r="K1135" i="15"/>
  <c r="J1135" i="15"/>
  <c r="K1119" i="15"/>
  <c r="J1119" i="15"/>
  <c r="K1144" i="15"/>
  <c r="J1144" i="15"/>
  <c r="K1134" i="15"/>
  <c r="J1134" i="15"/>
  <c r="K1136" i="15"/>
  <c r="J1136" i="15"/>
  <c r="K1113" i="15"/>
  <c r="J1113" i="15"/>
  <c r="K1112" i="15"/>
  <c r="J1112" i="15"/>
  <c r="J1141" i="15"/>
  <c r="K1141" i="15"/>
  <c r="K1115" i="15"/>
  <c r="J1115" i="15"/>
  <c r="K481" i="10"/>
  <c r="G481" i="10"/>
  <c r="K517" i="8"/>
  <c r="G517" i="8"/>
  <c r="K543" i="8"/>
  <c r="G543" i="8"/>
  <c r="K528" i="8"/>
  <c r="G528" i="8"/>
  <c r="K1111" i="15"/>
  <c r="J1111" i="15"/>
  <c r="K1109" i="15"/>
  <c r="J1109" i="15"/>
  <c r="L810" i="12" l="1"/>
  <c r="N810" i="12" s="1"/>
  <c r="O1145" i="15"/>
  <c r="L815" i="12"/>
  <c r="N815" i="12" s="1"/>
  <c r="L812" i="12"/>
  <c r="N812" i="12" s="1"/>
  <c r="L1145" i="15"/>
  <c r="O1133" i="15"/>
  <c r="O1138" i="15"/>
  <c r="O1137" i="15"/>
  <c r="L1137" i="15"/>
  <c r="L1138" i="15"/>
  <c r="L1133" i="15"/>
  <c r="L813" i="12"/>
  <c r="N813" i="12" s="1"/>
  <c r="L817" i="12"/>
  <c r="N817" i="12" s="1"/>
  <c r="N466" i="10"/>
  <c r="L466" i="10"/>
  <c r="L546" i="8"/>
  <c r="N546" i="8" s="1"/>
  <c r="L523" i="8"/>
  <c r="N523" i="8" s="1"/>
  <c r="L542" i="8"/>
  <c r="N542" i="8" s="1"/>
  <c r="O1142" i="15"/>
  <c r="O1147" i="15"/>
  <c r="L1142" i="15"/>
  <c r="L1147" i="15"/>
  <c r="O1129" i="15"/>
  <c r="O1124" i="15"/>
  <c r="O1125" i="15"/>
  <c r="O1121" i="15"/>
  <c r="O1122" i="15"/>
  <c r="O1120" i="15"/>
  <c r="O1128" i="15"/>
  <c r="L1128" i="15"/>
  <c r="L814" i="12"/>
  <c r="N814" i="12" s="1"/>
  <c r="L811" i="12"/>
  <c r="N811" i="12" s="1"/>
  <c r="L842" i="12"/>
  <c r="N842" i="12" s="1"/>
  <c r="L823" i="12"/>
  <c r="N823" i="12" s="1"/>
  <c r="L851" i="12"/>
  <c r="N851" i="12" s="1"/>
  <c r="O1123" i="15"/>
  <c r="O1148" i="15"/>
  <c r="O1130" i="15"/>
  <c r="O1132" i="15"/>
  <c r="O1155" i="15"/>
  <c r="L1123" i="15"/>
  <c r="L1120" i="15"/>
  <c r="L1122" i="15"/>
  <c r="L1121" i="15"/>
  <c r="L1125" i="15"/>
  <c r="L1124" i="15"/>
  <c r="L1129" i="15"/>
  <c r="L541" i="8"/>
  <c r="N541" i="8" s="1"/>
  <c r="L841" i="12"/>
  <c r="N841" i="12" s="1"/>
  <c r="L40" i="12"/>
  <c r="N40" i="12" s="1"/>
  <c r="L833" i="12"/>
  <c r="N833" i="12" s="1"/>
  <c r="N469" i="10"/>
  <c r="L469" i="10"/>
  <c r="N468" i="10"/>
  <c r="N475" i="10"/>
  <c r="L475" i="10"/>
  <c r="N461" i="10"/>
  <c r="L461" i="10"/>
  <c r="L468" i="10"/>
  <c r="L545" i="8"/>
  <c r="N545" i="8" s="1"/>
  <c r="L521" i="8"/>
  <c r="N521" i="8" s="1"/>
  <c r="L1132" i="15"/>
  <c r="L1155" i="15"/>
  <c r="L1148" i="15"/>
  <c r="L1130" i="15"/>
  <c r="O1139" i="15"/>
  <c r="O1118" i="15"/>
  <c r="L1118" i="15"/>
  <c r="O1112" i="15"/>
  <c r="O1136" i="15"/>
  <c r="O1134" i="15"/>
  <c r="O1144" i="15"/>
  <c r="O1119" i="15"/>
  <c r="L1135" i="15"/>
  <c r="O1131" i="15"/>
  <c r="O1143" i="15"/>
  <c r="O1158" i="15"/>
  <c r="O1135" i="15"/>
  <c r="L1143" i="15"/>
  <c r="L1158" i="15"/>
  <c r="L1139" i="15"/>
  <c r="L1131" i="15"/>
  <c r="O1113" i="15"/>
  <c r="L1144" i="15"/>
  <c r="L1119" i="15"/>
  <c r="L1136" i="15"/>
  <c r="L1134" i="15"/>
  <c r="O1141" i="15"/>
  <c r="L1113" i="15"/>
  <c r="L1112" i="15"/>
  <c r="O1115" i="15"/>
  <c r="L1141" i="15"/>
  <c r="L1115" i="15"/>
  <c r="N481" i="10"/>
  <c r="L481" i="10"/>
  <c r="L543" i="8"/>
  <c r="N543" i="8" s="1"/>
  <c r="L528" i="8"/>
  <c r="N528" i="8" s="1"/>
  <c r="L517" i="8"/>
  <c r="N517" i="8" s="1"/>
  <c r="L1109" i="15"/>
  <c r="O1111" i="15"/>
  <c r="O1109" i="15"/>
  <c r="L1111" i="15"/>
  <c r="K20" i="10" l="1"/>
  <c r="G20" i="10"/>
  <c r="K1102" i="15"/>
  <c r="J1102" i="15"/>
  <c r="K519" i="8"/>
  <c r="G519" i="8"/>
  <c r="K30" i="10"/>
  <c r="G30" i="10"/>
  <c r="K856" i="12"/>
  <c r="G856" i="12"/>
  <c r="K1106" i="15"/>
  <c r="J1106" i="15"/>
  <c r="J1110" i="15"/>
  <c r="K1140" i="15"/>
  <c r="J1140" i="15"/>
  <c r="K1114" i="15"/>
  <c r="J1114" i="15"/>
  <c r="K1110" i="15"/>
  <c r="K1117" i="15"/>
  <c r="J1117" i="15"/>
  <c r="K1116" i="15"/>
  <c r="J1116" i="15"/>
  <c r="K1095" i="15"/>
  <c r="J1095" i="15"/>
  <c r="K1103" i="15"/>
  <c r="J1103" i="15"/>
  <c r="K1108" i="15"/>
  <c r="J1108" i="15"/>
  <c r="K1107" i="15"/>
  <c r="J1107" i="15"/>
  <c r="K1150" i="15"/>
  <c r="J1150" i="15"/>
  <c r="K1097" i="15"/>
  <c r="J1097" i="15"/>
  <c r="K1092" i="15"/>
  <c r="J1092" i="15"/>
  <c r="K464" i="10"/>
  <c r="G464" i="10"/>
  <c r="K465" i="10"/>
  <c r="G465" i="10"/>
  <c r="K531" i="8"/>
  <c r="G531" i="8"/>
  <c r="K834" i="12"/>
  <c r="G834" i="12"/>
  <c r="K1091" i="15"/>
  <c r="J1091" i="15"/>
  <c r="K1090" i="15"/>
  <c r="J1090" i="15"/>
  <c r="K1094" i="15"/>
  <c r="J1094" i="15"/>
  <c r="J1126" i="15"/>
  <c r="K1127" i="15"/>
  <c r="J1127" i="15"/>
  <c r="K1126" i="15"/>
  <c r="K1104" i="15"/>
  <c r="J1104" i="15"/>
  <c r="K1082" i="15"/>
  <c r="J1082" i="15"/>
  <c r="K1086" i="15"/>
  <c r="J1086" i="15"/>
  <c r="J1096" i="15"/>
  <c r="K1083" i="15"/>
  <c r="J1083" i="15"/>
  <c r="K1085" i="15"/>
  <c r="J1085" i="15"/>
  <c r="K1096" i="15"/>
  <c r="K1089" i="15"/>
  <c r="J1089" i="15"/>
  <c r="K1146" i="15"/>
  <c r="J1146" i="15"/>
  <c r="K1088" i="15"/>
  <c r="J1088" i="15"/>
  <c r="K828" i="12"/>
  <c r="G828" i="12"/>
  <c r="K832" i="12"/>
  <c r="G832" i="12"/>
  <c r="K460" i="10"/>
  <c r="G460" i="10"/>
  <c r="K540" i="8"/>
  <c r="G540" i="8"/>
  <c r="J1100" i="15"/>
  <c r="K1074" i="15"/>
  <c r="J1074" i="15"/>
  <c r="K1078" i="15"/>
  <c r="J1078" i="15"/>
  <c r="K1105" i="15"/>
  <c r="J1105" i="15"/>
  <c r="K1087" i="15"/>
  <c r="J1087" i="15"/>
  <c r="K1100" i="15"/>
  <c r="K1098" i="15"/>
  <c r="J1098" i="15"/>
  <c r="K1093" i="15"/>
  <c r="J1093" i="15"/>
  <c r="J1077" i="15"/>
  <c r="K1077" i="15"/>
  <c r="K1076" i="15"/>
  <c r="J1076" i="15"/>
  <c r="K1075" i="15"/>
  <c r="J1075" i="15"/>
  <c r="J1099" i="15"/>
  <c r="K1099" i="15"/>
  <c r="N460" i="10" l="1"/>
  <c r="O1086" i="15"/>
  <c r="O1090" i="15"/>
  <c r="O1092" i="15"/>
  <c r="O1107" i="15"/>
  <c r="O1102" i="15"/>
  <c r="O1103" i="15"/>
  <c r="O1108" i="15"/>
  <c r="O1150" i="15"/>
  <c r="O1116" i="15"/>
  <c r="O1117" i="15"/>
  <c r="L1105" i="15"/>
  <c r="O1110" i="15"/>
  <c r="O1094" i="15"/>
  <c r="O1091" i="15"/>
  <c r="L1087" i="15"/>
  <c r="O1078" i="15"/>
  <c r="O1074" i="15"/>
  <c r="N20" i="10"/>
  <c r="L20" i="10"/>
  <c r="L1102" i="15"/>
  <c r="L519" i="8"/>
  <c r="N519" i="8" s="1"/>
  <c r="N30" i="10"/>
  <c r="L30" i="10"/>
  <c r="L856" i="12"/>
  <c r="N856" i="12" s="1"/>
  <c r="O1097" i="15"/>
  <c r="O1095" i="15"/>
  <c r="O1106" i="15"/>
  <c r="O1114" i="15"/>
  <c r="L1106" i="15"/>
  <c r="O1140" i="15"/>
  <c r="L1114" i="15"/>
  <c r="L1140" i="15"/>
  <c r="L1110" i="15"/>
  <c r="L1117" i="15"/>
  <c r="L1116" i="15"/>
  <c r="L1095" i="15"/>
  <c r="L1108" i="15"/>
  <c r="L1103" i="15"/>
  <c r="L1150" i="15"/>
  <c r="L1107" i="15"/>
  <c r="L1097" i="15"/>
  <c r="O1082" i="15"/>
  <c r="O1127" i="15"/>
  <c r="O1146" i="15"/>
  <c r="L1104" i="15"/>
  <c r="O1126" i="15"/>
  <c r="L1092" i="15"/>
  <c r="N464" i="10"/>
  <c r="N465" i="10"/>
  <c r="L465" i="10"/>
  <c r="L464" i="10"/>
  <c r="L531" i="8"/>
  <c r="N531" i="8" s="1"/>
  <c r="L834" i="12"/>
  <c r="N834" i="12" s="1"/>
  <c r="L1091" i="15"/>
  <c r="L1090" i="15"/>
  <c r="L1094" i="15"/>
  <c r="O1096" i="15"/>
  <c r="O1104" i="15"/>
  <c r="L1127" i="15"/>
  <c r="L1126" i="15"/>
  <c r="O1085" i="15"/>
  <c r="O1083" i="15"/>
  <c r="L1082" i="15"/>
  <c r="L1086" i="15"/>
  <c r="L1083" i="15"/>
  <c r="L1085" i="15"/>
  <c r="L1096" i="15"/>
  <c r="O1089" i="15"/>
  <c r="L1100" i="15"/>
  <c r="L1077" i="15"/>
  <c r="L1093" i="15"/>
  <c r="L1098" i="15"/>
  <c r="O1088" i="15"/>
  <c r="L1089" i="15"/>
  <c r="L1146" i="15"/>
  <c r="L1088" i="15"/>
  <c r="L828" i="12"/>
  <c r="N828" i="12" s="1"/>
  <c r="L832" i="12"/>
  <c r="N832" i="12" s="1"/>
  <c r="L460" i="10"/>
  <c r="L540" i="8"/>
  <c r="N540" i="8" s="1"/>
  <c r="O1075" i="15"/>
  <c r="O1077" i="15"/>
  <c r="O1098" i="15"/>
  <c r="O1105" i="15"/>
  <c r="O1087" i="15"/>
  <c r="O1100" i="15"/>
  <c r="L1074" i="15"/>
  <c r="O1093" i="15"/>
  <c r="L1078" i="15"/>
  <c r="O1076" i="15"/>
  <c r="O1099" i="15"/>
  <c r="L1076" i="15"/>
  <c r="L1075" i="15"/>
  <c r="L1099" i="15"/>
  <c r="J1072" i="15"/>
  <c r="K1072" i="15"/>
  <c r="K1081" i="15"/>
  <c r="J1081" i="15"/>
  <c r="K1068" i="15"/>
  <c r="J1068" i="15"/>
  <c r="K1065" i="15"/>
  <c r="J1065" i="15"/>
  <c r="K1064" i="15"/>
  <c r="J1064" i="15"/>
  <c r="K1066" i="15"/>
  <c r="J1066" i="15"/>
  <c r="J1101" i="15"/>
  <c r="K1084" i="15"/>
  <c r="J1084" i="15"/>
  <c r="K1101" i="15"/>
  <c r="K1080" i="15"/>
  <c r="J1080" i="15"/>
  <c r="K1071" i="15"/>
  <c r="J1071" i="15"/>
  <c r="P1178" i="15" l="1"/>
  <c r="L1072" i="15"/>
  <c r="O1072" i="15"/>
  <c r="O1081" i="15"/>
  <c r="L1081" i="15"/>
  <c r="O1068" i="15"/>
  <c r="L1068" i="15"/>
  <c r="O1066" i="15"/>
  <c r="O1064" i="15"/>
  <c r="O1065" i="15"/>
  <c r="L1065" i="15"/>
  <c r="L1064" i="15"/>
  <c r="L1066" i="15"/>
  <c r="O1084" i="15"/>
  <c r="O1080" i="15"/>
  <c r="O1101" i="15"/>
  <c r="L1101" i="15"/>
  <c r="L1084" i="15"/>
  <c r="L1080" i="15"/>
  <c r="O1071" i="15"/>
  <c r="L1071" i="15"/>
  <c r="J1070" i="15"/>
  <c r="K1058" i="15"/>
  <c r="J1058" i="15"/>
  <c r="K1062" i="15"/>
  <c r="J1062" i="15"/>
  <c r="K1057" i="15"/>
  <c r="J1057" i="15"/>
  <c r="K1070" i="15"/>
  <c r="K1060" i="15"/>
  <c r="J1060" i="15"/>
  <c r="K1059" i="15"/>
  <c r="J1059" i="15"/>
  <c r="K1063" i="15"/>
  <c r="J1063" i="15"/>
  <c r="K853" i="12"/>
  <c r="K818" i="12"/>
  <c r="G818" i="12"/>
  <c r="K525" i="8"/>
  <c r="G525" i="8"/>
  <c r="K514" i="8"/>
  <c r="G514" i="8"/>
  <c r="K835" i="12"/>
  <c r="G835" i="12"/>
  <c r="K45" i="12"/>
  <c r="G45" i="12"/>
  <c r="K42" i="12"/>
  <c r="G42" i="12"/>
  <c r="K808" i="12"/>
  <c r="G808" i="12"/>
  <c r="G853" i="12"/>
  <c r="K805" i="12"/>
  <c r="G805" i="12"/>
  <c r="K816" i="12"/>
  <c r="G816" i="12"/>
  <c r="K804" i="12"/>
  <c r="G804" i="12"/>
  <c r="K453" i="10"/>
  <c r="G453" i="10"/>
  <c r="K471" i="10"/>
  <c r="G471" i="10"/>
  <c r="K479" i="10"/>
  <c r="G479" i="10"/>
  <c r="K452" i="10"/>
  <c r="G452" i="10"/>
  <c r="K476" i="10"/>
  <c r="G476" i="10"/>
  <c r="K530" i="8"/>
  <c r="G530" i="8"/>
  <c r="K1073" i="15"/>
  <c r="J1073" i="15"/>
  <c r="K1049" i="15"/>
  <c r="J1049" i="15"/>
  <c r="K1054" i="15"/>
  <c r="J1054" i="15"/>
  <c r="K1051" i="15"/>
  <c r="J1051" i="15"/>
  <c r="K1052" i="15"/>
  <c r="J1052" i="15"/>
  <c r="K1061" i="15"/>
  <c r="J1061" i="15"/>
  <c r="K1043" i="15"/>
  <c r="J1043" i="15"/>
  <c r="J1044" i="15"/>
  <c r="K1044" i="15"/>
  <c r="K1045" i="15"/>
  <c r="J1045" i="15"/>
  <c r="J1050" i="15"/>
  <c r="J1053" i="15"/>
  <c r="K1050" i="15"/>
  <c r="K1053" i="15"/>
  <c r="K1048" i="15"/>
  <c r="J1048" i="15"/>
  <c r="O1058" i="15" l="1"/>
  <c r="N476" i="10"/>
  <c r="L525" i="8"/>
  <c r="N525" i="8" s="1"/>
  <c r="O1062" i="15"/>
  <c r="O1073" i="15"/>
  <c r="O1070" i="15"/>
  <c r="L1044" i="15"/>
  <c r="O1063" i="15"/>
  <c r="O1059" i="15"/>
  <c r="O1060" i="15"/>
  <c r="O1057" i="15"/>
  <c r="L1057" i="15"/>
  <c r="L1062" i="15"/>
  <c r="L1058" i="15"/>
  <c r="L1063" i="15"/>
  <c r="L1059" i="15"/>
  <c r="L1060" i="15"/>
  <c r="L1070" i="15"/>
  <c r="L818" i="12"/>
  <c r="N818" i="12" s="1"/>
  <c r="L514" i="8"/>
  <c r="N514" i="8" s="1"/>
  <c r="L45" i="12"/>
  <c r="N45" i="12" s="1"/>
  <c r="L42" i="12"/>
  <c r="N42" i="12" s="1"/>
  <c r="L808" i="12"/>
  <c r="N808" i="12" s="1"/>
  <c r="L853" i="12"/>
  <c r="N853" i="12" s="1"/>
  <c r="L835" i="12"/>
  <c r="N835" i="12" s="1"/>
  <c r="L805" i="12"/>
  <c r="N805" i="12" s="1"/>
  <c r="L816" i="12"/>
  <c r="N816" i="12" s="1"/>
  <c r="L804" i="12"/>
  <c r="N804" i="12" s="1"/>
  <c r="N453" i="10"/>
  <c r="N471" i="10"/>
  <c r="N479" i="10"/>
  <c r="N452" i="10"/>
  <c r="L476" i="10"/>
  <c r="L452" i="10"/>
  <c r="L479" i="10"/>
  <c r="L471" i="10"/>
  <c r="L453" i="10"/>
  <c r="L530" i="8"/>
  <c r="N530" i="8" s="1"/>
  <c r="O1054" i="15"/>
  <c r="L1073" i="15"/>
  <c r="O1049" i="15"/>
  <c r="L1049" i="15"/>
  <c r="L1054" i="15"/>
  <c r="O1051" i="15"/>
  <c r="O1052" i="15"/>
  <c r="O1061" i="15"/>
  <c r="L1051" i="15"/>
  <c r="L1061" i="15"/>
  <c r="L1052" i="15"/>
  <c r="O1048" i="15"/>
  <c r="O1043" i="15"/>
  <c r="O1045" i="15"/>
  <c r="O1044" i="15"/>
  <c r="L1043" i="15"/>
  <c r="L1045" i="15"/>
  <c r="O1053" i="15"/>
  <c r="O1050" i="15"/>
  <c r="L1048" i="15"/>
  <c r="L1053" i="15"/>
  <c r="L1050" i="15"/>
  <c r="K1038" i="15" l="1"/>
  <c r="J1038" i="15"/>
  <c r="K1037" i="15"/>
  <c r="J1037" i="15"/>
  <c r="K1027" i="15"/>
  <c r="J1027" i="15"/>
  <c r="K1042" i="15"/>
  <c r="J1042" i="15"/>
  <c r="K1069" i="15"/>
  <c r="J1069" i="15"/>
  <c r="K1029" i="15"/>
  <c r="J1029" i="15"/>
  <c r="K1034" i="15"/>
  <c r="J1034" i="15"/>
  <c r="K1035" i="15"/>
  <c r="J1035" i="15"/>
  <c r="K1033" i="15"/>
  <c r="J1033" i="15"/>
  <c r="K1030" i="15"/>
  <c r="J1030" i="15"/>
  <c r="K822" i="12"/>
  <c r="G822" i="12"/>
  <c r="K821" i="12"/>
  <c r="G821" i="12"/>
  <c r="K825" i="12"/>
  <c r="G825" i="12"/>
  <c r="K454" i="10"/>
  <c r="G454" i="10"/>
  <c r="G497" i="8"/>
  <c r="K497" i="8"/>
  <c r="K506" i="8"/>
  <c r="G506" i="8"/>
  <c r="K516" i="8"/>
  <c r="G516" i="8"/>
  <c r="K515" i="8"/>
  <c r="G515" i="8"/>
  <c r="K511" i="8"/>
  <c r="G511" i="8"/>
  <c r="K15" i="8"/>
  <c r="G15" i="8"/>
  <c r="L497" i="8" l="1"/>
  <c r="N497" i="8" s="1"/>
  <c r="O1030" i="15"/>
  <c r="O1029" i="15"/>
  <c r="O1027" i="15"/>
  <c r="O1033" i="15"/>
  <c r="O1035" i="15"/>
  <c r="O1034" i="15"/>
  <c r="O1069" i="15"/>
  <c r="O1042" i="15"/>
  <c r="O1037" i="15"/>
  <c r="O1038" i="15"/>
  <c r="L1042" i="15"/>
  <c r="L1027" i="15"/>
  <c r="L1037" i="15"/>
  <c r="L1038" i="15"/>
  <c r="L1033" i="15"/>
  <c r="L1035" i="15"/>
  <c r="L1034" i="15"/>
  <c r="L1029" i="15"/>
  <c r="L1069" i="15"/>
  <c r="L1030" i="15"/>
  <c r="L822" i="12"/>
  <c r="N822" i="12" s="1"/>
  <c r="L821" i="12"/>
  <c r="N821" i="12" s="1"/>
  <c r="L825" i="12"/>
  <c r="N825" i="12" s="1"/>
  <c r="N454" i="10"/>
  <c r="L454" i="10"/>
  <c r="L506" i="8"/>
  <c r="N506" i="8" s="1"/>
  <c r="L516" i="8"/>
  <c r="N516" i="8" s="1"/>
  <c r="L515" i="8"/>
  <c r="N515" i="8" s="1"/>
  <c r="L511" i="8"/>
  <c r="N511" i="8" s="1"/>
  <c r="L15" i="8"/>
  <c r="N15" i="8" s="1"/>
  <c r="J1018" i="15"/>
  <c r="K1018" i="15"/>
  <c r="J1040" i="15"/>
  <c r="K1015" i="15"/>
  <c r="J1015" i="15"/>
  <c r="J1026" i="15"/>
  <c r="J1025" i="15"/>
  <c r="K1055" i="15"/>
  <c r="J1055" i="15"/>
  <c r="J1012" i="15"/>
  <c r="K1012" i="15"/>
  <c r="K1040" i="15"/>
  <c r="J1079" i="15"/>
  <c r="K1079" i="15"/>
  <c r="K1025" i="15"/>
  <c r="K1026" i="15"/>
  <c r="K1047" i="15"/>
  <c r="J1047" i="15"/>
  <c r="K1020" i="15"/>
  <c r="J1020" i="15"/>
  <c r="K1014" i="15"/>
  <c r="J1014" i="15"/>
  <c r="K1046" i="15"/>
  <c r="J1046" i="15"/>
  <c r="K1036" i="15"/>
  <c r="J1036" i="15"/>
  <c r="K1039" i="15"/>
  <c r="J1039" i="15"/>
  <c r="K1041" i="15"/>
  <c r="J1041" i="15"/>
  <c r="K1019" i="15"/>
  <c r="J1019" i="15"/>
  <c r="K1013" i="15"/>
  <c r="J1013" i="15"/>
  <c r="K1010" i="15"/>
  <c r="J1010" i="15"/>
  <c r="K1005" i="15"/>
  <c r="J1005" i="15"/>
  <c r="K1021" i="15"/>
  <c r="J1021" i="15"/>
  <c r="K1004" i="15"/>
  <c r="J1004" i="15"/>
  <c r="K1023" i="15"/>
  <c r="J1023" i="15"/>
  <c r="K1007" i="15"/>
  <c r="J1007" i="15"/>
  <c r="K826" i="12"/>
  <c r="G826" i="12"/>
  <c r="K807" i="12"/>
  <c r="G807" i="12"/>
  <c r="K463" i="10"/>
  <c r="G463" i="10"/>
  <c r="K458" i="10"/>
  <c r="G458" i="10"/>
  <c r="K502" i="8"/>
  <c r="G502" i="8"/>
  <c r="K501" i="8"/>
  <c r="G501" i="8"/>
  <c r="K505" i="8"/>
  <c r="G505" i="8"/>
  <c r="K500" i="8"/>
  <c r="G500" i="8"/>
  <c r="K522" i="8"/>
  <c r="G522" i="8"/>
  <c r="K503" i="8"/>
  <c r="G503" i="8"/>
  <c r="K518" i="8"/>
  <c r="G518" i="8"/>
  <c r="K513" i="8"/>
  <c r="G513" i="8"/>
  <c r="K504" i="8"/>
  <c r="G504" i="8"/>
  <c r="J1056" i="15"/>
  <c r="K1067" i="15"/>
  <c r="J1067" i="15"/>
  <c r="K1009" i="15"/>
  <c r="J1009" i="15"/>
  <c r="K1056" i="15"/>
  <c r="K1001" i="15"/>
  <c r="J1001" i="15"/>
  <c r="K1000" i="15"/>
  <c r="J1000" i="15"/>
  <c r="J1008" i="15"/>
  <c r="K1008" i="15"/>
  <c r="K1006" i="15"/>
  <c r="J1006" i="15"/>
  <c r="K991" i="15"/>
  <c r="J991" i="15"/>
  <c r="K997" i="15"/>
  <c r="J997" i="15"/>
  <c r="K990" i="15"/>
  <c r="J990" i="15"/>
  <c r="K1028" i="15"/>
  <c r="J1028" i="15"/>
  <c r="K982" i="15"/>
  <c r="J982" i="15"/>
  <c r="K993" i="15"/>
  <c r="J993" i="15"/>
  <c r="K1003" i="15"/>
  <c r="J1003" i="15"/>
  <c r="O1040" i="15" l="1"/>
  <c r="L1079" i="15"/>
  <c r="O1012" i="15"/>
  <c r="O1018" i="15"/>
  <c r="O1025" i="15"/>
  <c r="O1020" i="15"/>
  <c r="O1047" i="15"/>
  <c r="L1026" i="15"/>
  <c r="L1012" i="15"/>
  <c r="O1055" i="15"/>
  <c r="O1015" i="15"/>
  <c r="O1079" i="15"/>
  <c r="L1018" i="15"/>
  <c r="L1015" i="15"/>
  <c r="O1026" i="15"/>
  <c r="L1055" i="15"/>
  <c r="L1040" i="15"/>
  <c r="L1025" i="15"/>
  <c r="L1047" i="15"/>
  <c r="O1046" i="15"/>
  <c r="O1014" i="15"/>
  <c r="L1020" i="15"/>
  <c r="L1014" i="15"/>
  <c r="L1046" i="15"/>
  <c r="O1010" i="15"/>
  <c r="O1041" i="15"/>
  <c r="L1039" i="15"/>
  <c r="O1036" i="15"/>
  <c r="L1036" i="15"/>
  <c r="O1039" i="15"/>
  <c r="O1019" i="15"/>
  <c r="O1013" i="15"/>
  <c r="L1021" i="15"/>
  <c r="L1041" i="15"/>
  <c r="L1013" i="15"/>
  <c r="L1019" i="15"/>
  <c r="L1010" i="15"/>
  <c r="O1005" i="15"/>
  <c r="L1005" i="15"/>
  <c r="O1021" i="15"/>
  <c r="O1001" i="15"/>
  <c r="O1007" i="15"/>
  <c r="O1023" i="15"/>
  <c r="O1004" i="15"/>
  <c r="L1004" i="15"/>
  <c r="O1056" i="15"/>
  <c r="L1023" i="15"/>
  <c r="L1007" i="15"/>
  <c r="L807" i="12"/>
  <c r="N807" i="12" s="1"/>
  <c r="L826" i="12"/>
  <c r="N826" i="12" s="1"/>
  <c r="L463" i="10"/>
  <c r="L458" i="10"/>
  <c r="N458" i="10"/>
  <c r="N463" i="10"/>
  <c r="L504" i="8"/>
  <c r="N504" i="8" s="1"/>
  <c r="L502" i="8"/>
  <c r="N502" i="8" s="1"/>
  <c r="L501" i="8"/>
  <c r="N501" i="8" s="1"/>
  <c r="L505" i="8"/>
  <c r="N505" i="8" s="1"/>
  <c r="L500" i="8"/>
  <c r="N500" i="8" s="1"/>
  <c r="L522" i="8"/>
  <c r="N522" i="8" s="1"/>
  <c r="L503" i="8"/>
  <c r="N503" i="8" s="1"/>
  <c r="L518" i="8"/>
  <c r="N518" i="8" s="1"/>
  <c r="L513" i="8"/>
  <c r="N513" i="8" s="1"/>
  <c r="O1009" i="15"/>
  <c r="O1067" i="15"/>
  <c r="L1067" i="15"/>
  <c r="L1056" i="15"/>
  <c r="L1009" i="15"/>
  <c r="L1001" i="15"/>
  <c r="O1003" i="15"/>
  <c r="O993" i="15"/>
  <c r="O982" i="15"/>
  <c r="O1028" i="15"/>
  <c r="O990" i="15"/>
  <c r="O997" i="15"/>
  <c r="O991" i="15"/>
  <c r="O1006" i="15"/>
  <c r="O1000" i="15"/>
  <c r="O1008" i="15"/>
  <c r="L1000" i="15"/>
  <c r="L1008" i="15"/>
  <c r="L1006" i="15"/>
  <c r="L991" i="15"/>
  <c r="L997" i="15"/>
  <c r="L990" i="15"/>
  <c r="L1028" i="15"/>
  <c r="L982" i="15"/>
  <c r="L993" i="15"/>
  <c r="L1003" i="15"/>
  <c r="K986" i="15"/>
  <c r="J986" i="15"/>
  <c r="K984" i="15"/>
  <c r="J984" i="15"/>
  <c r="K983" i="15"/>
  <c r="J983" i="15"/>
  <c r="J985" i="15"/>
  <c r="J1032" i="15"/>
  <c r="K1032" i="15"/>
  <c r="K985" i="15"/>
  <c r="K994" i="15"/>
  <c r="J994" i="15"/>
  <c r="K976" i="15"/>
  <c r="J976" i="15"/>
  <c r="K1011" i="15"/>
  <c r="J1011" i="15"/>
  <c r="K999" i="15"/>
  <c r="J999" i="15"/>
  <c r="K988" i="15"/>
  <c r="J988" i="15"/>
  <c r="K977" i="15"/>
  <c r="J977" i="15"/>
  <c r="K996" i="15"/>
  <c r="J996" i="15"/>
  <c r="K1031" i="15"/>
  <c r="J1031" i="15"/>
  <c r="J995" i="15"/>
  <c r="K995" i="15"/>
  <c r="K1002" i="15"/>
  <c r="J1002" i="15"/>
  <c r="K448" i="10"/>
  <c r="G448" i="10"/>
  <c r="J1022" i="15"/>
  <c r="J1024" i="15"/>
  <c r="K987" i="15"/>
  <c r="J987" i="15"/>
  <c r="K1017" i="15"/>
  <c r="J1017" i="15"/>
  <c r="K992" i="15"/>
  <c r="J992" i="15"/>
  <c r="K1024" i="15"/>
  <c r="K1016" i="15"/>
  <c r="J1016" i="15"/>
  <c r="K1022" i="15"/>
  <c r="K510" i="8"/>
  <c r="G510" i="8"/>
  <c r="P1129" i="15" l="1"/>
  <c r="L510" i="8"/>
  <c r="N510" i="8" s="1"/>
  <c r="O1031" i="15"/>
  <c r="O1032" i="15"/>
  <c r="O983" i="15"/>
  <c r="O984" i="15"/>
  <c r="O986" i="15"/>
  <c r="L986" i="15"/>
  <c r="L983" i="15"/>
  <c r="L984" i="15"/>
  <c r="O977" i="15"/>
  <c r="O985" i="15"/>
  <c r="O1011" i="15"/>
  <c r="O976" i="15"/>
  <c r="O994" i="15"/>
  <c r="L1032" i="15"/>
  <c r="L985" i="15"/>
  <c r="L994" i="15"/>
  <c r="L976" i="15"/>
  <c r="L1011" i="15"/>
  <c r="O988" i="15"/>
  <c r="O999" i="15"/>
  <c r="L988" i="15"/>
  <c r="L999" i="15"/>
  <c r="O1002" i="15"/>
  <c r="O995" i="15"/>
  <c r="L977" i="15"/>
  <c r="O996" i="15"/>
  <c r="L995" i="15"/>
  <c r="L1031" i="15"/>
  <c r="L996" i="15"/>
  <c r="L1002" i="15"/>
  <c r="O987" i="15"/>
  <c r="L992" i="15"/>
  <c r="O1017" i="15"/>
  <c r="N448" i="10"/>
  <c r="L448" i="10"/>
  <c r="L1024" i="15"/>
  <c r="L1016" i="15"/>
  <c r="L1022" i="15"/>
  <c r="L987" i="15"/>
  <c r="O1016" i="15"/>
  <c r="O1024" i="15"/>
  <c r="O992" i="15"/>
  <c r="O1022" i="15"/>
  <c r="L1017" i="15"/>
  <c r="J964" i="15" l="1"/>
  <c r="K964" i="15"/>
  <c r="J974" i="15"/>
  <c r="K974" i="15"/>
  <c r="K989" i="15"/>
  <c r="J989" i="15"/>
  <c r="K973" i="15"/>
  <c r="J973" i="15"/>
  <c r="K969" i="15"/>
  <c r="J969" i="15"/>
  <c r="K972" i="15"/>
  <c r="J972" i="15"/>
  <c r="K975" i="15"/>
  <c r="J975" i="15"/>
  <c r="K966" i="15"/>
  <c r="J966" i="15"/>
  <c r="K963" i="15"/>
  <c r="J963" i="15"/>
  <c r="K509" i="8"/>
  <c r="G509" i="8"/>
  <c r="K792" i="12"/>
  <c r="G792" i="12"/>
  <c r="K450" i="10"/>
  <c r="G450" i="10"/>
  <c r="K978" i="15"/>
  <c r="J978" i="15"/>
  <c r="K508" i="8"/>
  <c r="G508" i="8"/>
  <c r="K490" i="8"/>
  <c r="G490" i="8"/>
  <c r="K496" i="8"/>
  <c r="G496" i="8"/>
  <c r="K533" i="8"/>
  <c r="G533" i="8"/>
  <c r="K498" i="8"/>
  <c r="G498" i="8"/>
  <c r="K459" i="10"/>
  <c r="G459" i="10"/>
  <c r="K445" i="10"/>
  <c r="G445" i="10"/>
  <c r="K447" i="10"/>
  <c r="G447" i="10"/>
  <c r="K800" i="12"/>
  <c r="G800" i="12"/>
  <c r="K803" i="12"/>
  <c r="G803" i="12"/>
  <c r="K799" i="12"/>
  <c r="G799" i="12"/>
  <c r="K958" i="15"/>
  <c r="J958" i="15"/>
  <c r="K957" i="15"/>
  <c r="J957" i="15"/>
  <c r="K956" i="15"/>
  <c r="J956" i="15"/>
  <c r="K955" i="15"/>
  <c r="J955" i="15"/>
  <c r="K945" i="15"/>
  <c r="J945" i="15"/>
  <c r="K944" i="15"/>
  <c r="J944" i="15"/>
  <c r="K951" i="15"/>
  <c r="J951" i="15"/>
  <c r="J953" i="15"/>
  <c r="K953" i="15"/>
  <c r="K947" i="15"/>
  <c r="J947" i="15"/>
  <c r="K946" i="15"/>
  <c r="J946" i="15"/>
  <c r="K965" i="15"/>
  <c r="J965" i="15"/>
  <c r="J960" i="15"/>
  <c r="K960" i="15"/>
  <c r="J968" i="15"/>
  <c r="K968" i="15"/>
  <c r="K796" i="12"/>
  <c r="G796" i="12"/>
  <c r="K797" i="12"/>
  <c r="G797" i="12"/>
  <c r="J952" i="15"/>
  <c r="J954" i="15"/>
  <c r="J949" i="15"/>
  <c r="K954" i="15"/>
  <c r="K952" i="15"/>
  <c r="K961" i="15"/>
  <c r="J961" i="15"/>
  <c r="K949" i="15"/>
  <c r="K959" i="15"/>
  <c r="J959" i="15"/>
  <c r="K971" i="15"/>
  <c r="J971" i="15"/>
  <c r="K981" i="15"/>
  <c r="J981" i="15"/>
  <c r="K980" i="15"/>
  <c r="J980" i="15"/>
  <c r="K967" i="15"/>
  <c r="J967" i="15"/>
  <c r="K970" i="15"/>
  <c r="J970" i="15"/>
  <c r="K948" i="15"/>
  <c r="J948" i="15"/>
  <c r="L972" i="15" l="1"/>
  <c r="L973" i="15"/>
  <c r="L964" i="15"/>
  <c r="L969" i="15"/>
  <c r="O966" i="15"/>
  <c r="O989" i="15"/>
  <c r="L975" i="15"/>
  <c r="O964" i="15"/>
  <c r="O963" i="15"/>
  <c r="N450" i="10"/>
  <c r="O955" i="15"/>
  <c r="O978" i="15"/>
  <c r="O974" i="15"/>
  <c r="O956" i="15"/>
  <c r="O957" i="15"/>
  <c r="O958" i="15"/>
  <c r="O973" i="15"/>
  <c r="O969" i="15"/>
  <c r="O972" i="15"/>
  <c r="O975" i="15"/>
  <c r="L989" i="15"/>
  <c r="L974" i="15"/>
  <c r="L963" i="15"/>
  <c r="L966" i="15"/>
  <c r="L509" i="8"/>
  <c r="N509" i="8" s="1"/>
  <c r="L792" i="12"/>
  <c r="N792" i="12" s="1"/>
  <c r="L450" i="10"/>
  <c r="L978" i="15"/>
  <c r="L508" i="8"/>
  <c r="N508" i="8" s="1"/>
  <c r="L490" i="8"/>
  <c r="N490" i="8" s="1"/>
  <c r="L496" i="8"/>
  <c r="N496" i="8" s="1"/>
  <c r="L533" i="8"/>
  <c r="N533" i="8" s="1"/>
  <c r="L498" i="8"/>
  <c r="N498" i="8" s="1"/>
  <c r="N459" i="10"/>
  <c r="N445" i="10"/>
  <c r="N447" i="10"/>
  <c r="L447" i="10"/>
  <c r="L445" i="10"/>
  <c r="L459" i="10"/>
  <c r="L800" i="12"/>
  <c r="N800" i="12" s="1"/>
  <c r="L803" i="12"/>
  <c r="N803" i="12" s="1"/>
  <c r="L799" i="12"/>
  <c r="N799" i="12" s="1"/>
  <c r="L958" i="15"/>
  <c r="L957" i="15"/>
  <c r="L956" i="15"/>
  <c r="L955" i="15"/>
  <c r="L953" i="15"/>
  <c r="O951" i="15"/>
  <c r="O944" i="15"/>
  <c r="O945" i="15"/>
  <c r="O961" i="15"/>
  <c r="O953" i="15"/>
  <c r="O946" i="15"/>
  <c r="O947" i="15"/>
  <c r="L945" i="15"/>
  <c r="L944" i="15"/>
  <c r="L951" i="15"/>
  <c r="L947" i="15"/>
  <c r="L946" i="15"/>
  <c r="O968" i="15"/>
  <c r="O965" i="15"/>
  <c r="L949" i="15"/>
  <c r="L796" i="12"/>
  <c r="N796" i="12" s="1"/>
  <c r="O952" i="15"/>
  <c r="O967" i="15"/>
  <c r="O980" i="15"/>
  <c r="O954" i="15"/>
  <c r="O960" i="15"/>
  <c r="L965" i="15"/>
  <c r="L968" i="15"/>
  <c r="L960" i="15"/>
  <c r="L797" i="12"/>
  <c r="N797" i="12" s="1"/>
  <c r="O949" i="15"/>
  <c r="L954" i="15"/>
  <c r="L961" i="15"/>
  <c r="L952" i="15"/>
  <c r="O981" i="15"/>
  <c r="O959" i="15"/>
  <c r="O970" i="15"/>
  <c r="O948" i="15"/>
  <c r="O971" i="15"/>
  <c r="L971" i="15"/>
  <c r="L959" i="15"/>
  <c r="L967" i="15"/>
  <c r="L980" i="15"/>
  <c r="L981" i="15"/>
  <c r="L948" i="15"/>
  <c r="L970" i="15"/>
  <c r="K934" i="15"/>
  <c r="J934" i="15"/>
  <c r="J941" i="15"/>
  <c r="J962" i="15"/>
  <c r="K962" i="15"/>
  <c r="K998" i="15"/>
  <c r="J998" i="15"/>
  <c r="K979" i="15"/>
  <c r="J979" i="15"/>
  <c r="O934" i="15" l="1"/>
  <c r="O962" i="15"/>
  <c r="O979" i="15"/>
  <c r="O998" i="15"/>
  <c r="L934" i="15"/>
  <c r="L962" i="15"/>
  <c r="L979" i="15"/>
  <c r="L998" i="15"/>
  <c r="J943" i="15"/>
  <c r="K435" i="10"/>
  <c r="K444" i="10"/>
  <c r="G444" i="10"/>
  <c r="K440" i="10"/>
  <c r="G440" i="10"/>
  <c r="K512" i="8"/>
  <c r="G512" i="8"/>
  <c r="K931" i="15"/>
  <c r="J931" i="15"/>
  <c r="K932" i="15"/>
  <c r="J932" i="15"/>
  <c r="K933" i="15"/>
  <c r="J933" i="15"/>
  <c r="K943" i="15"/>
  <c r="K941" i="15"/>
  <c r="K936" i="15"/>
  <c r="J936" i="15"/>
  <c r="L444" i="10" l="1"/>
  <c r="O933" i="15"/>
  <c r="O932" i="15"/>
  <c r="N440" i="10"/>
  <c r="N444" i="10"/>
  <c r="L440" i="10"/>
  <c r="L512" i="8"/>
  <c r="N512" i="8" s="1"/>
  <c r="O931" i="15"/>
  <c r="L931" i="15"/>
  <c r="L932" i="15"/>
  <c r="L933" i="15"/>
  <c r="O936" i="15"/>
  <c r="O941" i="15"/>
  <c r="O943" i="15"/>
  <c r="L943" i="15"/>
  <c r="L936" i="15"/>
  <c r="L941" i="15"/>
  <c r="K928" i="15" l="1"/>
  <c r="J928" i="15"/>
  <c r="O928" i="15" l="1"/>
  <c r="L928" i="15"/>
  <c r="K802" i="12"/>
  <c r="G802" i="12"/>
  <c r="K829" i="12"/>
  <c r="G829" i="12"/>
  <c r="K431" i="10"/>
  <c r="G431" i="10"/>
  <c r="K449" i="10"/>
  <c r="G449" i="10"/>
  <c r="K437" i="10"/>
  <c r="G437" i="10"/>
  <c r="K499" i="8"/>
  <c r="G499" i="8"/>
  <c r="K489" i="8"/>
  <c r="G489" i="8"/>
  <c r="K924" i="15"/>
  <c r="J924" i="15"/>
  <c r="K923" i="15"/>
  <c r="J923" i="15"/>
  <c r="K950" i="15"/>
  <c r="J950" i="15"/>
  <c r="J935" i="15"/>
  <c r="K935" i="15"/>
  <c r="K930" i="15"/>
  <c r="J930" i="15"/>
  <c r="K938" i="15"/>
  <c r="J938" i="15"/>
  <c r="K921" i="15"/>
  <c r="J921" i="15"/>
  <c r="O950" i="15" l="1"/>
  <c r="O923" i="15"/>
  <c r="O924" i="15"/>
  <c r="L499" i="8"/>
  <c r="N499" i="8" s="1"/>
  <c r="L802" i="12"/>
  <c r="N802" i="12" s="1"/>
  <c r="L829" i="12"/>
  <c r="N829" i="12" s="1"/>
  <c r="N431" i="10"/>
  <c r="N449" i="10"/>
  <c r="N437" i="10"/>
  <c r="L431" i="10"/>
  <c r="L437" i="10"/>
  <c r="L449" i="10"/>
  <c r="L489" i="8"/>
  <c r="N489" i="8" s="1"/>
  <c r="L924" i="15"/>
  <c r="O930" i="15"/>
  <c r="O935" i="15"/>
  <c r="L923" i="15"/>
  <c r="L935" i="15"/>
  <c r="L950" i="15"/>
  <c r="L930" i="15"/>
  <c r="O938" i="15"/>
  <c r="L938" i="15"/>
  <c r="O921" i="15"/>
  <c r="L921" i="15"/>
  <c r="K919" i="15" l="1"/>
  <c r="J919" i="15"/>
  <c r="O919" i="15" l="1"/>
  <c r="L919" i="15"/>
  <c r="K918" i="15" l="1"/>
  <c r="J918" i="15"/>
  <c r="K927" i="15"/>
  <c r="J927" i="15"/>
  <c r="L927" i="15" l="1"/>
  <c r="O918" i="15"/>
  <c r="L918" i="15"/>
  <c r="O927" i="15"/>
  <c r="J915" i="15"/>
  <c r="K495" i="8"/>
  <c r="G495" i="8"/>
  <c r="K929" i="15"/>
  <c r="J929" i="15"/>
  <c r="K920" i="15"/>
  <c r="J920" i="15"/>
  <c r="K922" i="15"/>
  <c r="J922" i="15"/>
  <c r="K917" i="15"/>
  <c r="J917" i="15"/>
  <c r="K916" i="15"/>
  <c r="J916" i="15"/>
  <c r="K915" i="15"/>
  <c r="K914" i="15"/>
  <c r="J914" i="15"/>
  <c r="K913" i="15"/>
  <c r="J913" i="15"/>
  <c r="K912" i="15"/>
  <c r="J912" i="15"/>
  <c r="K794" i="12"/>
  <c r="G794" i="12"/>
  <c r="K836" i="12"/>
  <c r="G836" i="12"/>
  <c r="K820" i="12"/>
  <c r="G820" i="12"/>
  <c r="L915" i="15" l="1"/>
  <c r="L794" i="12"/>
  <c r="N794" i="12" s="1"/>
  <c r="L914" i="15"/>
  <c r="O916" i="15"/>
  <c r="O917" i="15"/>
  <c r="O922" i="15"/>
  <c r="O920" i="15"/>
  <c r="O929" i="15"/>
  <c r="O915" i="15"/>
  <c r="O914" i="15"/>
  <c r="L495" i="8"/>
  <c r="N495" i="8" s="1"/>
  <c r="L929" i="15"/>
  <c r="L922" i="15"/>
  <c r="L920" i="15"/>
  <c r="L916" i="15"/>
  <c r="L917" i="15"/>
  <c r="O912" i="15"/>
  <c r="O913" i="15"/>
  <c r="L913" i="15"/>
  <c r="L912" i="15"/>
  <c r="L836" i="12"/>
  <c r="N836" i="12" s="1"/>
  <c r="L820" i="12"/>
  <c r="N820" i="12" s="1"/>
  <c r="K475" i="8"/>
  <c r="G475" i="8"/>
  <c r="K479" i="8"/>
  <c r="G479" i="8"/>
  <c r="L479" i="8" l="1"/>
  <c r="N479" i="8" s="1"/>
  <c r="L475" i="8"/>
  <c r="N475" i="8" s="1"/>
  <c r="K911" i="15" l="1"/>
  <c r="J911" i="15"/>
  <c r="K438" i="10"/>
  <c r="G438" i="10"/>
  <c r="G427" i="10"/>
  <c r="K427" i="10"/>
  <c r="J1246" i="15"/>
  <c r="J940" i="15"/>
  <c r="K937" i="15"/>
  <c r="J937" i="15"/>
  <c r="K940" i="15"/>
  <c r="K925" i="15"/>
  <c r="J925" i="15"/>
  <c r="K442" i="10"/>
  <c r="G442" i="10"/>
  <c r="K14" i="10"/>
  <c r="G14" i="10"/>
  <c r="K493" i="8"/>
  <c r="G493" i="8"/>
  <c r="K507" i="8"/>
  <c r="G507" i="8"/>
  <c r="K488" i="8"/>
  <c r="G488" i="8"/>
  <c r="K474" i="8"/>
  <c r="G474" i="8"/>
  <c r="K482" i="8"/>
  <c r="G482" i="8"/>
  <c r="K471" i="8"/>
  <c r="G471" i="8"/>
  <c r="J926" i="15"/>
  <c r="L427" i="10" l="1"/>
  <c r="N427" i="10"/>
  <c r="O911" i="15"/>
  <c r="L482" i="8"/>
  <c r="N482" i="8" s="1"/>
  <c r="L911" i="15"/>
  <c r="N438" i="10"/>
  <c r="L438" i="10"/>
  <c r="O940" i="15"/>
  <c r="L493" i="8"/>
  <c r="N493" i="8" s="1"/>
  <c r="O937" i="15"/>
  <c r="O925" i="15"/>
  <c r="L937" i="15"/>
  <c r="L925" i="15"/>
  <c r="L940" i="15"/>
  <c r="N442" i="10"/>
  <c r="N14" i="10"/>
  <c r="L14" i="10"/>
  <c r="L442" i="10"/>
  <c r="L507" i="8"/>
  <c r="N507" i="8" s="1"/>
  <c r="L488" i="8"/>
  <c r="N488" i="8" s="1"/>
  <c r="L474" i="8"/>
  <c r="N474" i="8" s="1"/>
  <c r="L471" i="8"/>
  <c r="N471" i="8" s="1"/>
  <c r="K939" i="15"/>
  <c r="J939" i="15"/>
  <c r="K926" i="15"/>
  <c r="O926" i="15" s="1"/>
  <c r="K942" i="15"/>
  <c r="J942" i="15"/>
  <c r="O939" i="15" l="1"/>
  <c r="O942" i="15"/>
  <c r="L939" i="15"/>
  <c r="L942" i="15"/>
  <c r="L926" i="15"/>
  <c r="P1032" i="15" l="1"/>
  <c r="K907" i="15"/>
  <c r="J907" i="15"/>
  <c r="K909" i="15"/>
  <c r="J909" i="15"/>
  <c r="K908" i="15"/>
  <c r="J908" i="15"/>
  <c r="J910" i="15"/>
  <c r="K910" i="15"/>
  <c r="K795" i="12"/>
  <c r="G795" i="12"/>
  <c r="K830" i="12"/>
  <c r="G830" i="12"/>
  <c r="K782" i="12"/>
  <c r="G782" i="12"/>
  <c r="K439" i="10"/>
  <c r="G439" i="10"/>
  <c r="K443" i="10"/>
  <c r="G443" i="10"/>
  <c r="K456" i="10"/>
  <c r="G456" i="10"/>
  <c r="K491" i="8"/>
  <c r="G491" i="8"/>
  <c r="K468" i="8"/>
  <c r="G468" i="8"/>
  <c r="J906" i="15"/>
  <c r="K906" i="15"/>
  <c r="K455" i="10"/>
  <c r="G455" i="10"/>
  <c r="K470" i="8"/>
  <c r="G470" i="8"/>
  <c r="K465" i="8"/>
  <c r="G465" i="8"/>
  <c r="K487" i="8"/>
  <c r="G487" i="8"/>
  <c r="K485" i="8"/>
  <c r="G485" i="8"/>
  <c r="K484" i="8"/>
  <c r="G484" i="8"/>
  <c r="K483" i="8"/>
  <c r="G483" i="8"/>
  <c r="K480" i="8"/>
  <c r="G480" i="8"/>
  <c r="K904" i="15"/>
  <c r="J904" i="15"/>
  <c r="L910" i="15" l="1"/>
  <c r="O908" i="15"/>
  <c r="O909" i="15"/>
  <c r="O907" i="15"/>
  <c r="O906" i="15"/>
  <c r="L907" i="15"/>
  <c r="L909" i="15"/>
  <c r="L908" i="15"/>
  <c r="O910" i="15"/>
  <c r="L795" i="12"/>
  <c r="N795" i="12" s="1"/>
  <c r="L782" i="12"/>
  <c r="N782" i="12" s="1"/>
  <c r="L830" i="12"/>
  <c r="N830" i="12" s="1"/>
  <c r="N439" i="10"/>
  <c r="L439" i="10"/>
  <c r="N443" i="10"/>
  <c r="L443" i="10"/>
  <c r="N456" i="10"/>
  <c r="L456" i="10"/>
  <c r="L484" i="8"/>
  <c r="N484" i="8" s="1"/>
  <c r="L487" i="8"/>
  <c r="N487" i="8" s="1"/>
  <c r="L491" i="8"/>
  <c r="N491" i="8" s="1"/>
  <c r="L468" i="8"/>
  <c r="N468" i="8" s="1"/>
  <c r="L906" i="15"/>
  <c r="L904" i="15"/>
  <c r="N455" i="10"/>
  <c r="L455" i="10"/>
  <c r="L470" i="8"/>
  <c r="N470" i="8" s="1"/>
  <c r="L465" i="8"/>
  <c r="N465" i="8" s="1"/>
  <c r="L485" i="8"/>
  <c r="N485" i="8" s="1"/>
  <c r="L483" i="8"/>
  <c r="N483" i="8" s="1"/>
  <c r="L480" i="8"/>
  <c r="N480" i="8" s="1"/>
  <c r="O904" i="15"/>
  <c r="K1246" i="15" l="1"/>
  <c r="K451" i="10"/>
  <c r="G451" i="10"/>
  <c r="K783" i="12"/>
  <c r="G783" i="12"/>
  <c r="K793" i="12"/>
  <c r="G793" i="12"/>
  <c r="K837" i="12"/>
  <c r="G837" i="12"/>
  <c r="K20" i="12"/>
  <c r="G20" i="12"/>
  <c r="K492" i="8"/>
  <c r="G492" i="8"/>
  <c r="K467" i="8"/>
  <c r="G467" i="8"/>
  <c r="L1246" i="15" l="1"/>
  <c r="L451" i="10"/>
  <c r="O1246" i="15"/>
  <c r="N451" i="10"/>
  <c r="L783" i="12"/>
  <c r="N783" i="12" s="1"/>
  <c r="L20" i="12"/>
  <c r="N20" i="12" s="1"/>
  <c r="L837" i="12"/>
  <c r="N837" i="12" s="1"/>
  <c r="L793" i="12"/>
  <c r="N793" i="12" s="1"/>
  <c r="L467" i="8"/>
  <c r="N467" i="8" s="1"/>
  <c r="L492" i="8"/>
  <c r="N492" i="8" s="1"/>
  <c r="K798" i="12" l="1"/>
  <c r="G798" i="12"/>
  <c r="K781" i="12"/>
  <c r="G781" i="12"/>
  <c r="K819" i="12"/>
  <c r="G819" i="12"/>
  <c r="G435" i="10"/>
  <c r="K433" i="10"/>
  <c r="G433" i="10"/>
  <c r="K432" i="10"/>
  <c r="G432" i="10"/>
  <c r="K434" i="10"/>
  <c r="G434" i="10"/>
  <c r="K425" i="10"/>
  <c r="G425" i="10"/>
  <c r="K424" i="10"/>
  <c r="G424" i="10"/>
  <c r="K430" i="10"/>
  <c r="G430" i="10"/>
  <c r="K423" i="10"/>
  <c r="G423" i="10"/>
  <c r="K494" i="8"/>
  <c r="G494" i="8"/>
  <c r="K466" i="8"/>
  <c r="G466" i="8"/>
  <c r="K486" i="8"/>
  <c r="G486" i="8"/>
  <c r="K902" i="15"/>
  <c r="J902" i="15"/>
  <c r="K895" i="15"/>
  <c r="J895" i="15"/>
  <c r="K894" i="15"/>
  <c r="J894" i="15"/>
  <c r="K893" i="15"/>
  <c r="J893" i="15"/>
  <c r="K892" i="15"/>
  <c r="J892" i="15"/>
  <c r="K896" i="15"/>
  <c r="J896" i="15"/>
  <c r="K899" i="15"/>
  <c r="J899" i="15"/>
  <c r="K890" i="15"/>
  <c r="J890" i="15"/>
  <c r="K889" i="15"/>
  <c r="J889" i="15"/>
  <c r="N424" i="10" l="1"/>
  <c r="L494" i="8"/>
  <c r="N494" i="8" s="1"/>
  <c r="L798" i="12"/>
  <c r="N798" i="12" s="1"/>
  <c r="N435" i="10"/>
  <c r="L781" i="12"/>
  <c r="N781" i="12" s="1"/>
  <c r="L819" i="12"/>
  <c r="N819" i="12" s="1"/>
  <c r="N433" i="10"/>
  <c r="N432" i="10"/>
  <c r="N434" i="10"/>
  <c r="N425" i="10"/>
  <c r="N430" i="10"/>
  <c r="N423" i="10"/>
  <c r="L424" i="10"/>
  <c r="L425" i="10"/>
  <c r="L434" i="10"/>
  <c r="L432" i="10"/>
  <c r="L433" i="10"/>
  <c r="L435" i="10"/>
  <c r="L430" i="10"/>
  <c r="L423" i="10"/>
  <c r="L466" i="8"/>
  <c r="N466" i="8" s="1"/>
  <c r="L486" i="8"/>
  <c r="N486" i="8" s="1"/>
  <c r="O892" i="15"/>
  <c r="O893" i="15"/>
  <c r="O894" i="15"/>
  <c r="L895" i="15"/>
  <c r="L902" i="15"/>
  <c r="O902" i="15"/>
  <c r="O895" i="15"/>
  <c r="L892" i="15"/>
  <c r="L893" i="15"/>
  <c r="L894" i="15"/>
  <c r="L890" i="15"/>
  <c r="O896" i="15"/>
  <c r="O899" i="15"/>
  <c r="L896" i="15"/>
  <c r="L899" i="15"/>
  <c r="L889" i="15"/>
  <c r="O890" i="15"/>
  <c r="O889" i="15"/>
  <c r="K787" i="12" l="1"/>
  <c r="G787" i="12"/>
  <c r="G806" i="12"/>
  <c r="K806" i="12"/>
  <c r="K428" i="10"/>
  <c r="G428" i="10"/>
  <c r="K888" i="15"/>
  <c r="J888" i="15"/>
  <c r="K887" i="15"/>
  <c r="J887" i="15"/>
  <c r="K420" i="10"/>
  <c r="G459" i="8"/>
  <c r="K459" i="8"/>
  <c r="K775" i="12"/>
  <c r="G775" i="12"/>
  <c r="K429" i="10"/>
  <c r="G429" i="10"/>
  <c r="K419" i="10"/>
  <c r="G419" i="10"/>
  <c r="K458" i="8"/>
  <c r="G458" i="8"/>
  <c r="K469" i="8"/>
  <c r="G469" i="8"/>
  <c r="K462" i="8"/>
  <c r="G462" i="8"/>
  <c r="L806" i="12" l="1"/>
  <c r="N806" i="12" s="1"/>
  <c r="L459" i="8"/>
  <c r="N459" i="8" s="1"/>
  <c r="L887" i="15"/>
  <c r="L787" i="12"/>
  <c r="N787" i="12" s="1"/>
  <c r="N428" i="10"/>
  <c r="L428" i="10"/>
  <c r="L888" i="15"/>
  <c r="O887" i="15"/>
  <c r="O888" i="15"/>
  <c r="L429" i="10"/>
  <c r="N429" i="10"/>
  <c r="L419" i="10"/>
  <c r="L469" i="8"/>
  <c r="N469" i="8" s="1"/>
  <c r="L775" i="12"/>
  <c r="N775" i="12" s="1"/>
  <c r="N419" i="10"/>
  <c r="L458" i="8"/>
  <c r="N458" i="8" s="1"/>
  <c r="L462" i="8"/>
  <c r="N462" i="8" s="1"/>
  <c r="K886" i="15"/>
  <c r="J886" i="15"/>
  <c r="K790" i="12"/>
  <c r="G790" i="12"/>
  <c r="K774" i="12"/>
  <c r="G774" i="12"/>
  <c r="K771" i="12"/>
  <c r="G771" i="12"/>
  <c r="K768" i="12"/>
  <c r="G768" i="12"/>
  <c r="K769" i="12"/>
  <c r="G769" i="12"/>
  <c r="K885" i="15"/>
  <c r="J885" i="15"/>
  <c r="K882" i="15"/>
  <c r="J882" i="15"/>
  <c r="K884" i="15"/>
  <c r="J884" i="15"/>
  <c r="J880" i="15"/>
  <c r="J903" i="15"/>
  <c r="K880" i="15"/>
  <c r="K903" i="15"/>
  <c r="K905" i="15"/>
  <c r="J905" i="15"/>
  <c r="K879" i="15"/>
  <c r="J879" i="15"/>
  <c r="L886" i="15" l="1"/>
  <c r="O886" i="15"/>
  <c r="O885" i="15"/>
  <c r="L771" i="12"/>
  <c r="N771" i="12" s="1"/>
  <c r="L774" i="12"/>
  <c r="N774" i="12" s="1"/>
  <c r="L769" i="12"/>
  <c r="N769" i="12" s="1"/>
  <c r="L790" i="12"/>
  <c r="N790" i="12" s="1"/>
  <c r="L768" i="12"/>
  <c r="N768" i="12" s="1"/>
  <c r="L885" i="15"/>
  <c r="O879" i="15"/>
  <c r="O905" i="15"/>
  <c r="O884" i="15"/>
  <c r="O882" i="15"/>
  <c r="O903" i="15"/>
  <c r="O880" i="15"/>
  <c r="L882" i="15"/>
  <c r="L884" i="15"/>
  <c r="L903" i="15"/>
  <c r="L880" i="15"/>
  <c r="L879" i="15"/>
  <c r="L905" i="15"/>
  <c r="K883" i="15" l="1"/>
  <c r="J883" i="15"/>
  <c r="K891" i="15"/>
  <c r="J891" i="15"/>
  <c r="O891" i="15" l="1"/>
  <c r="O883" i="15"/>
  <c r="L883" i="15"/>
  <c r="L891" i="15"/>
  <c r="K779" i="12"/>
  <c r="G779" i="12"/>
  <c r="K789" i="12"/>
  <c r="G789" i="12"/>
  <c r="J900" i="15"/>
  <c r="K900" i="15"/>
  <c r="K478" i="8"/>
  <c r="G478" i="8"/>
  <c r="K473" i="8"/>
  <c r="G473" i="8"/>
  <c r="K874" i="15"/>
  <c r="J874" i="15"/>
  <c r="K881" i="15"/>
  <c r="J881" i="15"/>
  <c r="K878" i="15"/>
  <c r="J878" i="15"/>
  <c r="O878" i="15" l="1"/>
  <c r="O881" i="15"/>
  <c r="O874" i="15"/>
  <c r="O900" i="15"/>
  <c r="L789" i="12"/>
  <c r="N789" i="12" s="1"/>
  <c r="L779" i="12"/>
  <c r="N779" i="12" s="1"/>
  <c r="L900" i="15"/>
  <c r="L478" i="8"/>
  <c r="N478" i="8" s="1"/>
  <c r="L473" i="8"/>
  <c r="N473" i="8" s="1"/>
  <c r="L874" i="15"/>
  <c r="L881" i="15"/>
  <c r="L878" i="15"/>
  <c r="K786" i="12" l="1"/>
  <c r="G786" i="12"/>
  <c r="K788" i="12"/>
  <c r="G788" i="12"/>
  <c r="L786" i="12" l="1"/>
  <c r="N786" i="12" s="1"/>
  <c r="L788" i="12"/>
  <c r="N788" i="12" s="1"/>
  <c r="G420" i="10" l="1"/>
  <c r="K446" i="10"/>
  <c r="G446" i="10"/>
  <c r="G415" i="10"/>
  <c r="K415" i="10"/>
  <c r="K809" i="12"/>
  <c r="G809" i="12"/>
  <c r="K772" i="12"/>
  <c r="G772" i="12"/>
  <c r="K764" i="12"/>
  <c r="G764" i="12"/>
  <c r="K763" i="12"/>
  <c r="G763" i="12"/>
  <c r="K765" i="12"/>
  <c r="G765" i="12"/>
  <c r="K791" i="12"/>
  <c r="G791" i="12"/>
  <c r="K785" i="12"/>
  <c r="G785" i="12"/>
  <c r="K457" i="10"/>
  <c r="G457" i="10"/>
  <c r="K418" i="10"/>
  <c r="G418" i="10"/>
  <c r="K32" i="10"/>
  <c r="G32" i="10"/>
  <c r="K441" i="10"/>
  <c r="G441" i="10"/>
  <c r="K436" i="10"/>
  <c r="G436" i="10"/>
  <c r="K426" i="10"/>
  <c r="G426" i="10"/>
  <c r="G453" i="8"/>
  <c r="K453" i="8"/>
  <c r="K477" i="8"/>
  <c r="G477" i="8"/>
  <c r="K481" i="8"/>
  <c r="G481" i="8"/>
  <c r="K472" i="8"/>
  <c r="G472" i="8"/>
  <c r="J877" i="15"/>
  <c r="K897" i="15"/>
  <c r="J897" i="15"/>
  <c r="K872" i="15"/>
  <c r="J872" i="15"/>
  <c r="K871" i="15"/>
  <c r="J871" i="15"/>
  <c r="J876" i="15"/>
  <c r="K877" i="15"/>
  <c r="K876" i="15"/>
  <c r="K875" i="15"/>
  <c r="J875" i="15"/>
  <c r="K898" i="15"/>
  <c r="J898" i="15"/>
  <c r="K869" i="15"/>
  <c r="J869" i="15"/>
  <c r="K873" i="15"/>
  <c r="J873" i="15"/>
  <c r="K870" i="15"/>
  <c r="J870" i="15"/>
  <c r="L415" i="10" l="1"/>
  <c r="L453" i="8"/>
  <c r="N453" i="8" s="1"/>
  <c r="N415" i="10"/>
  <c r="O897" i="15"/>
  <c r="O872" i="15"/>
  <c r="O871" i="15"/>
  <c r="N420" i="10"/>
  <c r="N446" i="10"/>
  <c r="L446" i="10"/>
  <c r="L420" i="10"/>
  <c r="L809" i="12"/>
  <c r="N809" i="12" s="1"/>
  <c r="L772" i="12"/>
  <c r="N772" i="12" s="1"/>
  <c r="L764" i="12"/>
  <c r="N764" i="12" s="1"/>
  <c r="L763" i="12"/>
  <c r="N763" i="12" s="1"/>
  <c r="L765" i="12"/>
  <c r="N765" i="12" s="1"/>
  <c r="L791" i="12"/>
  <c r="N791" i="12" s="1"/>
  <c r="L785" i="12"/>
  <c r="N785" i="12" s="1"/>
  <c r="N457" i="10"/>
  <c r="N418" i="10"/>
  <c r="N32" i="10"/>
  <c r="N441" i="10"/>
  <c r="N436" i="10"/>
  <c r="N426" i="10"/>
  <c r="L426" i="10"/>
  <c r="L436" i="10"/>
  <c r="L441" i="10"/>
  <c r="L32" i="10"/>
  <c r="L418" i="10"/>
  <c r="L457" i="10"/>
  <c r="L477" i="8"/>
  <c r="N477" i="8" s="1"/>
  <c r="L481" i="8"/>
  <c r="N481" i="8" s="1"/>
  <c r="L472" i="8"/>
  <c r="N472" i="8" s="1"/>
  <c r="O875" i="15"/>
  <c r="O870" i="15"/>
  <c r="O873" i="15"/>
  <c r="O869" i="15"/>
  <c r="O898" i="15"/>
  <c r="L897" i="15"/>
  <c r="O877" i="15"/>
  <c r="O876" i="15"/>
  <c r="L871" i="15"/>
  <c r="L872" i="15"/>
  <c r="L876" i="15"/>
  <c r="L877" i="15"/>
  <c r="L875" i="15"/>
  <c r="L870" i="15"/>
  <c r="L873" i="15"/>
  <c r="L869" i="15"/>
  <c r="L898" i="15"/>
  <c r="G749" i="12"/>
  <c r="K749" i="12"/>
  <c r="G748" i="12"/>
  <c r="K748" i="12"/>
  <c r="N49" i="10" l="1"/>
  <c r="L749" i="12"/>
  <c r="N749" i="12" s="1"/>
  <c r="L748" i="12"/>
  <c r="N748" i="12" s="1"/>
  <c r="K776" i="12"/>
  <c r="G776" i="12"/>
  <c r="K757" i="12"/>
  <c r="G757" i="12"/>
  <c r="K756" i="12"/>
  <c r="G756" i="12"/>
  <c r="K755" i="12"/>
  <c r="G755" i="12"/>
  <c r="K754" i="12"/>
  <c r="G754" i="12"/>
  <c r="K753" i="12"/>
  <c r="G753" i="12"/>
  <c r="K752" i="12"/>
  <c r="G752" i="12"/>
  <c r="K751" i="12"/>
  <c r="G751" i="12"/>
  <c r="L776" i="12" l="1"/>
  <c r="N776" i="12" s="1"/>
  <c r="L752" i="12"/>
  <c r="N752" i="12" s="1"/>
  <c r="L756" i="12"/>
  <c r="N756" i="12" s="1"/>
  <c r="L757" i="12"/>
  <c r="N757" i="12" s="1"/>
  <c r="L755" i="12"/>
  <c r="N755" i="12" s="1"/>
  <c r="L754" i="12"/>
  <c r="N754" i="12" s="1"/>
  <c r="L753" i="12"/>
  <c r="N753" i="12" s="1"/>
  <c r="L751" i="12"/>
  <c r="N751" i="12" s="1"/>
  <c r="K456" i="8" l="1"/>
  <c r="G456" i="8"/>
  <c r="K451" i="8"/>
  <c r="G451" i="8"/>
  <c r="K413" i="10"/>
  <c r="G413" i="10"/>
  <c r="K422" i="10"/>
  <c r="G422" i="10"/>
  <c r="J867" i="15"/>
  <c r="J866" i="15"/>
  <c r="J868" i="15"/>
  <c r="K867" i="15"/>
  <c r="K866" i="15"/>
  <c r="K868" i="15"/>
  <c r="N422" i="10" l="1"/>
  <c r="O868" i="15"/>
  <c r="O867" i="15"/>
  <c r="O866" i="15"/>
  <c r="L456" i="8"/>
  <c r="N456" i="8" s="1"/>
  <c r="L451" i="8"/>
  <c r="N451" i="8" s="1"/>
  <c r="N413" i="10"/>
  <c r="L413" i="10"/>
  <c r="L422" i="10"/>
  <c r="L867" i="15"/>
  <c r="L868" i="15"/>
  <c r="L866" i="15"/>
  <c r="K865" i="15"/>
  <c r="J865" i="15"/>
  <c r="K750" i="12"/>
  <c r="G750" i="12"/>
  <c r="K746" i="12"/>
  <c r="G746" i="12"/>
  <c r="K747" i="12"/>
  <c r="G747" i="12"/>
  <c r="K761" i="12"/>
  <c r="G761" i="12"/>
  <c r="K760" i="12"/>
  <c r="G760" i="12"/>
  <c r="G410" i="10"/>
  <c r="K410" i="10"/>
  <c r="G446" i="8"/>
  <c r="K446" i="8"/>
  <c r="L446" i="8" s="1"/>
  <c r="N446" i="8" s="1"/>
  <c r="N410" i="10" l="1"/>
  <c r="P887" i="15"/>
  <c r="O865" i="15"/>
  <c r="L865" i="15"/>
  <c r="L410" i="10"/>
  <c r="L746" i="12"/>
  <c r="N746" i="12" s="1"/>
  <c r="L750" i="12"/>
  <c r="N750" i="12" s="1"/>
  <c r="L747" i="12"/>
  <c r="N747" i="12" s="1"/>
  <c r="L761" i="12"/>
  <c r="N761" i="12" s="1"/>
  <c r="L760" i="12"/>
  <c r="N760" i="12" s="1"/>
  <c r="K412" i="10"/>
  <c r="G412" i="10"/>
  <c r="K409" i="10"/>
  <c r="G409" i="10"/>
  <c r="K408" i="10"/>
  <c r="G408" i="10"/>
  <c r="K406" i="10"/>
  <c r="G406" i="10"/>
  <c r="J861" i="15"/>
  <c r="K861" i="15"/>
  <c r="K864" i="15"/>
  <c r="J864" i="15"/>
  <c r="N412" i="10" l="1"/>
  <c r="O861" i="15"/>
  <c r="O864" i="15"/>
  <c r="N409" i="10"/>
  <c r="N408" i="10"/>
  <c r="N406" i="10"/>
  <c r="L406" i="10"/>
  <c r="L408" i="10"/>
  <c r="L409" i="10"/>
  <c r="L412" i="10"/>
  <c r="L864" i="15"/>
  <c r="L861" i="15"/>
  <c r="G392" i="10" l="1"/>
  <c r="K392" i="10"/>
  <c r="K766" i="12"/>
  <c r="G766" i="12"/>
  <c r="K736" i="12"/>
  <c r="G736" i="12"/>
  <c r="K735" i="12"/>
  <c r="G735" i="12"/>
  <c r="K762" i="12"/>
  <c r="G762" i="12"/>
  <c r="K405" i="10"/>
  <c r="G405" i="10"/>
  <c r="K403" i="10"/>
  <c r="G403" i="10"/>
  <c r="K400" i="10"/>
  <c r="G400" i="10"/>
  <c r="K398" i="10"/>
  <c r="G398" i="10"/>
  <c r="K454" i="8"/>
  <c r="G454" i="8"/>
  <c r="K448" i="8"/>
  <c r="G448" i="8"/>
  <c r="K859" i="15"/>
  <c r="J859" i="15"/>
  <c r="L392" i="10" l="1"/>
  <c r="N392" i="10"/>
  <c r="O859" i="15"/>
  <c r="L736" i="12"/>
  <c r="N736" i="12" s="1"/>
  <c r="L766" i="12"/>
  <c r="N766" i="12" s="1"/>
  <c r="L735" i="12"/>
  <c r="N735" i="12" s="1"/>
  <c r="L762" i="12"/>
  <c r="N762" i="12" s="1"/>
  <c r="L405" i="10"/>
  <c r="N405" i="10"/>
  <c r="L403" i="10"/>
  <c r="N403" i="10"/>
  <c r="N400" i="10"/>
  <c r="N398" i="10"/>
  <c r="L398" i="10"/>
  <c r="L400" i="10"/>
  <c r="L454" i="8"/>
  <c r="N454" i="8" s="1"/>
  <c r="L448" i="8"/>
  <c r="N448" i="8" s="1"/>
  <c r="L859" i="15"/>
  <c r="K863" i="15"/>
  <c r="J863" i="15"/>
  <c r="K862" i="15"/>
  <c r="J862" i="15"/>
  <c r="J857" i="15"/>
  <c r="K857" i="15"/>
  <c r="K858" i="15"/>
  <c r="J858" i="15"/>
  <c r="L857" i="15" l="1"/>
  <c r="O858" i="15"/>
  <c r="O857" i="15"/>
  <c r="O862" i="15"/>
  <c r="O863" i="15"/>
  <c r="L862" i="15"/>
  <c r="L863" i="15"/>
  <c r="L858" i="15"/>
  <c r="J860" i="15"/>
  <c r="K856" i="15"/>
  <c r="J856" i="15"/>
  <c r="O856" i="15" l="1"/>
  <c r="O860" i="15"/>
  <c r="L856" i="15"/>
  <c r="L860" i="15"/>
  <c r="K404" i="10"/>
  <c r="G404" i="10"/>
  <c r="K767" i="12"/>
  <c r="G767" i="12"/>
  <c r="K740" i="12"/>
  <c r="G740" i="12"/>
  <c r="K778" i="12"/>
  <c r="G778" i="12"/>
  <c r="K739" i="12"/>
  <c r="G739" i="12"/>
  <c r="N404" i="10" l="1"/>
  <c r="L404" i="10"/>
  <c r="L778" i="12"/>
  <c r="N778" i="12" s="1"/>
  <c r="L767" i="12"/>
  <c r="N767" i="12" s="1"/>
  <c r="L739" i="12"/>
  <c r="N739" i="12" s="1"/>
  <c r="L740" i="12"/>
  <c r="N740" i="12" s="1"/>
  <c r="J854" i="15" l="1"/>
  <c r="K855" i="15"/>
  <c r="J855" i="15"/>
  <c r="K854" i="15"/>
  <c r="K758" i="12"/>
  <c r="G758" i="12"/>
  <c r="K732" i="12"/>
  <c r="G732" i="12"/>
  <c r="K773" i="12"/>
  <c r="G773" i="12"/>
  <c r="K770" i="12"/>
  <c r="G770" i="12"/>
  <c r="K738" i="12"/>
  <c r="G738" i="12"/>
  <c r="K416" i="10"/>
  <c r="G416" i="10"/>
  <c r="K445" i="8"/>
  <c r="G445" i="8"/>
  <c r="O855" i="15" l="1"/>
  <c r="O854" i="15"/>
  <c r="L854" i="15"/>
  <c r="L855" i="15"/>
  <c r="L773" i="12"/>
  <c r="N773" i="12" s="1"/>
  <c r="L732" i="12"/>
  <c r="N732" i="12" s="1"/>
  <c r="L758" i="12"/>
  <c r="N758" i="12" s="1"/>
  <c r="L770" i="12"/>
  <c r="N770" i="12" s="1"/>
  <c r="L738" i="12"/>
  <c r="N738" i="12" s="1"/>
  <c r="N416" i="10"/>
  <c r="L416" i="10"/>
  <c r="L445" i="8"/>
  <c r="N445" i="8" s="1"/>
  <c r="K737" i="12"/>
  <c r="G737" i="12"/>
  <c r="K730" i="12"/>
  <c r="G730" i="12"/>
  <c r="K395" i="10"/>
  <c r="G395" i="10"/>
  <c r="G389" i="10"/>
  <c r="K389" i="10"/>
  <c r="K733" i="12"/>
  <c r="G733" i="12"/>
  <c r="K417" i="10"/>
  <c r="G417" i="10"/>
  <c r="K401" i="10"/>
  <c r="G401" i="10"/>
  <c r="E1269" i="15"/>
  <c r="K460" i="8"/>
  <c r="G460" i="8"/>
  <c r="K450" i="8"/>
  <c r="G450" i="8"/>
  <c r="K464" i="8"/>
  <c r="G464" i="8"/>
  <c r="K850" i="15"/>
  <c r="J850" i="15"/>
  <c r="K851" i="15"/>
  <c r="J851" i="15"/>
  <c r="L389" i="10" l="1"/>
  <c r="N417" i="10"/>
  <c r="N389" i="10"/>
  <c r="L737" i="12"/>
  <c r="N737" i="12" s="1"/>
  <c r="L730" i="12"/>
  <c r="N730" i="12" s="1"/>
  <c r="N395" i="10"/>
  <c r="L395" i="10"/>
  <c r="L733" i="12"/>
  <c r="N733" i="12" s="1"/>
  <c r="N401" i="10"/>
  <c r="L401" i="10"/>
  <c r="L417" i="10"/>
  <c r="L450" i="8"/>
  <c r="N450" i="8" s="1"/>
  <c r="L460" i="8"/>
  <c r="N460" i="8" s="1"/>
  <c r="L464" i="8"/>
  <c r="N464" i="8" s="1"/>
  <c r="O851" i="15"/>
  <c r="O850" i="15"/>
  <c r="L850" i="15"/>
  <c r="L851" i="15"/>
  <c r="K852" i="15" l="1"/>
  <c r="J852" i="15"/>
  <c r="O852" i="15" l="1"/>
  <c r="L852" i="15"/>
  <c r="K853" i="15" l="1"/>
  <c r="J853" i="15"/>
  <c r="O853" i="15" l="1"/>
  <c r="L853" i="15"/>
  <c r="J847" i="15"/>
  <c r="K847" i="15"/>
  <c r="J846" i="15"/>
  <c r="K846" i="15"/>
  <c r="K441" i="8"/>
  <c r="G441" i="8"/>
  <c r="K442" i="8"/>
  <c r="G442" i="8"/>
  <c r="K715" i="12"/>
  <c r="G715" i="12"/>
  <c r="K743" i="12"/>
  <c r="G743" i="12"/>
  <c r="K385" i="10"/>
  <c r="G385" i="10"/>
  <c r="K387" i="10"/>
  <c r="G387" i="10"/>
  <c r="K11" i="10"/>
  <c r="G11" i="10"/>
  <c r="K843" i="15"/>
  <c r="J843" i="15"/>
  <c r="L715" i="12" l="1"/>
  <c r="N715" i="12" s="1"/>
  <c r="O846" i="15"/>
  <c r="O847" i="15"/>
  <c r="L847" i="15"/>
  <c r="L846" i="15"/>
  <c r="L441" i="8"/>
  <c r="N441" i="8" s="1"/>
  <c r="L442" i="8"/>
  <c r="N442" i="8" s="1"/>
  <c r="L743" i="12"/>
  <c r="N743" i="12" s="1"/>
  <c r="N387" i="10"/>
  <c r="N385" i="10"/>
  <c r="L385" i="10"/>
  <c r="L387" i="10"/>
  <c r="N11" i="10"/>
  <c r="L11" i="10"/>
  <c r="O843" i="15"/>
  <c r="L843" i="15"/>
  <c r="K833" i="15" l="1"/>
  <c r="J833" i="15"/>
  <c r="K835" i="15"/>
  <c r="J835" i="15"/>
  <c r="K849" i="15"/>
  <c r="J849" i="15"/>
  <c r="K829" i="15"/>
  <c r="J829" i="15"/>
  <c r="O833" i="15" l="1"/>
  <c r="L833" i="15"/>
  <c r="O829" i="15"/>
  <c r="O835" i="15"/>
  <c r="O849" i="15"/>
  <c r="L835" i="15"/>
  <c r="L849" i="15"/>
  <c r="L829" i="15"/>
  <c r="K831" i="15" l="1"/>
  <c r="J831" i="15"/>
  <c r="K828" i="15"/>
  <c r="J828" i="15"/>
  <c r="K830" i="15"/>
  <c r="J830" i="15"/>
  <c r="K827" i="15"/>
  <c r="J827" i="15"/>
  <c r="L827" i="15" l="1"/>
  <c r="L830" i="15"/>
  <c r="O828" i="15"/>
  <c r="O831" i="15"/>
  <c r="O827" i="15"/>
  <c r="O830" i="15"/>
  <c r="L828" i="15"/>
  <c r="L831" i="15"/>
  <c r="K721" i="12"/>
  <c r="G721" i="12"/>
  <c r="K759" i="12"/>
  <c r="G759" i="12"/>
  <c r="K725" i="12"/>
  <c r="G725" i="12"/>
  <c r="K452" i="8"/>
  <c r="G452" i="8"/>
  <c r="K444" i="8"/>
  <c r="G444" i="8"/>
  <c r="L452" i="8" l="1"/>
  <c r="N452" i="8" s="1"/>
  <c r="L444" i="8"/>
  <c r="N444" i="8" s="1"/>
  <c r="L721" i="12"/>
  <c r="N721" i="12" s="1"/>
  <c r="L759" i="12"/>
  <c r="N759" i="12" s="1"/>
  <c r="L725" i="12"/>
  <c r="N725" i="12" s="1"/>
  <c r="K838" i="15"/>
  <c r="J838" i="15"/>
  <c r="K728" i="12"/>
  <c r="G728" i="12"/>
  <c r="K731" i="12"/>
  <c r="G731" i="12"/>
  <c r="K727" i="12"/>
  <c r="G727" i="12"/>
  <c r="K723" i="12"/>
  <c r="G723" i="12"/>
  <c r="K734" i="12"/>
  <c r="G734" i="12"/>
  <c r="K745" i="12"/>
  <c r="G745" i="12"/>
  <c r="K388" i="10"/>
  <c r="G388" i="10"/>
  <c r="K823" i="15"/>
  <c r="J823" i="15"/>
  <c r="K724" i="12"/>
  <c r="G724" i="12"/>
  <c r="K714" i="12"/>
  <c r="G714" i="12"/>
  <c r="K390" i="10"/>
  <c r="G390" i="10"/>
  <c r="K397" i="10"/>
  <c r="G397" i="10"/>
  <c r="K414" i="10"/>
  <c r="G414" i="10"/>
  <c r="K476" i="8"/>
  <c r="G476" i="8"/>
  <c r="K440" i="8"/>
  <c r="G440" i="8"/>
  <c r="K463" i="8"/>
  <c r="G463" i="8"/>
  <c r="J819" i="15"/>
  <c r="K819" i="15"/>
  <c r="O838" i="15" l="1"/>
  <c r="O823" i="15"/>
  <c r="L727" i="12"/>
  <c r="N727" i="12" s="1"/>
  <c r="L745" i="12"/>
  <c r="N745" i="12" s="1"/>
  <c r="L838" i="15"/>
  <c r="L728" i="12"/>
  <c r="N728" i="12" s="1"/>
  <c r="L731" i="12"/>
  <c r="N731" i="12" s="1"/>
  <c r="L723" i="12"/>
  <c r="N723" i="12" s="1"/>
  <c r="L734" i="12"/>
  <c r="N734" i="12" s="1"/>
  <c r="N388" i="10"/>
  <c r="L388" i="10"/>
  <c r="L823" i="15"/>
  <c r="L714" i="12"/>
  <c r="N714" i="12" s="1"/>
  <c r="L724" i="12"/>
  <c r="N724" i="12" s="1"/>
  <c r="N390" i="10"/>
  <c r="L390" i="10"/>
  <c r="N397" i="10"/>
  <c r="L397" i="10"/>
  <c r="N414" i="10"/>
  <c r="L414" i="10"/>
  <c r="L440" i="8"/>
  <c r="N440" i="8" s="1"/>
  <c r="L463" i="8"/>
  <c r="N463" i="8" s="1"/>
  <c r="L476" i="8"/>
  <c r="N476" i="8" s="1"/>
  <c r="O819" i="15"/>
  <c r="L819" i="15"/>
  <c r="J845" i="15" l="1"/>
  <c r="K845" i="15"/>
  <c r="K848" i="15"/>
  <c r="J848" i="15"/>
  <c r="K836" i="15"/>
  <c r="J836" i="15"/>
  <c r="K818" i="15"/>
  <c r="J818" i="15"/>
  <c r="K717" i="12"/>
  <c r="G717" i="12"/>
  <c r="J832" i="15"/>
  <c r="K832" i="15"/>
  <c r="J839" i="15"/>
  <c r="K839" i="15"/>
  <c r="J837" i="15"/>
  <c r="K826" i="15"/>
  <c r="J826" i="15"/>
  <c r="K837" i="15"/>
  <c r="K815" i="15"/>
  <c r="J815" i="15"/>
  <c r="K383" i="10"/>
  <c r="G383" i="10"/>
  <c r="K411" i="10"/>
  <c r="G411" i="10"/>
  <c r="K391" i="10"/>
  <c r="G391" i="10"/>
  <c r="K449" i="8"/>
  <c r="G449" i="8"/>
  <c r="K436" i="8"/>
  <c r="G436" i="8"/>
  <c r="K447" i="8"/>
  <c r="G447" i="8"/>
  <c r="L818" i="15" l="1"/>
  <c r="L848" i="15"/>
  <c r="L836" i="15"/>
  <c r="L717" i="12"/>
  <c r="N717" i="12" s="1"/>
  <c r="O845" i="15"/>
  <c r="O818" i="15"/>
  <c r="O836" i="15"/>
  <c r="O848" i="15"/>
  <c r="L845" i="15"/>
  <c r="O826" i="15"/>
  <c r="O837" i="15"/>
  <c r="L832" i="15"/>
  <c r="O839" i="15"/>
  <c r="O832" i="15"/>
  <c r="L815" i="15"/>
  <c r="L839" i="15"/>
  <c r="O815" i="15"/>
  <c r="L826" i="15"/>
  <c r="L837" i="15"/>
  <c r="N411" i="10"/>
  <c r="N383" i="10"/>
  <c r="N391" i="10"/>
  <c r="L383" i="10"/>
  <c r="L391" i="10"/>
  <c r="L411" i="10"/>
  <c r="L449" i="8"/>
  <c r="N449" i="8" s="1"/>
  <c r="L436" i="8"/>
  <c r="N436" i="8" s="1"/>
  <c r="L447" i="8"/>
  <c r="N447" i="8" s="1"/>
  <c r="P865" i="15" l="1"/>
  <c r="J840" i="15"/>
  <c r="K813" i="15"/>
  <c r="J813" i="15"/>
  <c r="O813" i="15" l="1"/>
  <c r="L813" i="15"/>
  <c r="K824" i="15"/>
  <c r="J824" i="15"/>
  <c r="K840" i="15"/>
  <c r="L840" i="15" s="1"/>
  <c r="K814" i="15"/>
  <c r="J814" i="15"/>
  <c r="L814" i="15" l="1"/>
  <c r="L824" i="15"/>
  <c r="O840" i="15"/>
  <c r="O814" i="15"/>
  <c r="O824" i="15"/>
  <c r="K808" i="15" l="1"/>
  <c r="J808" i="15"/>
  <c r="O808" i="15" l="1"/>
  <c r="L808" i="15"/>
  <c r="K812" i="15"/>
  <c r="J812" i="15"/>
  <c r="K807" i="15"/>
  <c r="J807" i="15"/>
  <c r="K834" i="15"/>
  <c r="J834" i="15"/>
  <c r="K822" i="15"/>
  <c r="J822" i="15"/>
  <c r="K809" i="15"/>
  <c r="J809" i="15"/>
  <c r="K842" i="15"/>
  <c r="J842" i="15"/>
  <c r="K805" i="15"/>
  <c r="J805" i="15"/>
  <c r="K384" i="10"/>
  <c r="G384" i="10"/>
  <c r="K393" i="10"/>
  <c r="G393" i="10"/>
  <c r="K407" i="10"/>
  <c r="G407" i="10"/>
  <c r="K457" i="8"/>
  <c r="G457" i="8"/>
  <c r="J825" i="15"/>
  <c r="K806" i="15"/>
  <c r="J806" i="15"/>
  <c r="K825" i="15"/>
  <c r="K804" i="15"/>
  <c r="J804" i="15"/>
  <c r="K803" i="15"/>
  <c r="J803" i="15"/>
  <c r="J844" i="15"/>
  <c r="J811" i="15"/>
  <c r="K844" i="15"/>
  <c r="K811" i="15"/>
  <c r="O812" i="15" l="1"/>
  <c r="O822" i="15"/>
  <c r="O807" i="15"/>
  <c r="O834" i="15"/>
  <c r="L812" i="15"/>
  <c r="O803" i="15"/>
  <c r="O809" i="15"/>
  <c r="L834" i="15"/>
  <c r="L807" i="15"/>
  <c r="L809" i="15"/>
  <c r="L822" i="15"/>
  <c r="O842" i="15"/>
  <c r="O806" i="15"/>
  <c r="O805" i="15"/>
  <c r="O804" i="15"/>
  <c r="L842" i="15"/>
  <c r="L805" i="15"/>
  <c r="N393" i="10"/>
  <c r="N384" i="10"/>
  <c r="N407" i="10"/>
  <c r="L384" i="10"/>
  <c r="L407" i="10"/>
  <c r="L393" i="10"/>
  <c r="L457" i="8"/>
  <c r="N457" i="8" s="1"/>
  <c r="O825" i="15"/>
  <c r="L825" i="15"/>
  <c r="L806" i="15"/>
  <c r="L804" i="15"/>
  <c r="O811" i="15"/>
  <c r="O844" i="15"/>
  <c r="L803" i="15"/>
  <c r="L811" i="15"/>
  <c r="L844" i="15"/>
  <c r="K784" i="12" l="1"/>
  <c r="G784" i="12"/>
  <c r="L784" i="12" l="1"/>
  <c r="N784" i="12" s="1"/>
  <c r="K816" i="15"/>
  <c r="J816" i="15"/>
  <c r="O816" i="15" l="1"/>
  <c r="L816" i="15"/>
  <c r="K729" i="12" l="1"/>
  <c r="G729" i="12"/>
  <c r="K712" i="12"/>
  <c r="G712" i="12"/>
  <c r="K716" i="12"/>
  <c r="G716" i="12"/>
  <c r="K726" i="12"/>
  <c r="G726" i="12"/>
  <c r="K379" i="10"/>
  <c r="G379" i="10"/>
  <c r="K386" i="10"/>
  <c r="G386" i="10"/>
  <c r="K461" i="8"/>
  <c r="G461" i="8"/>
  <c r="K438" i="8"/>
  <c r="G438" i="8"/>
  <c r="K810" i="15"/>
  <c r="J810" i="15"/>
  <c r="J801" i="15"/>
  <c r="J799" i="15"/>
  <c r="K799" i="15"/>
  <c r="J821" i="15"/>
  <c r="K821" i="15"/>
  <c r="K817" i="15"/>
  <c r="J817" i="15"/>
  <c r="J841" i="15"/>
  <c r="K841" i="15"/>
  <c r="K798" i="15"/>
  <c r="J798" i="15"/>
  <c r="K797" i="15"/>
  <c r="J797" i="15"/>
  <c r="K796" i="15"/>
  <c r="J796" i="15"/>
  <c r="J800" i="15"/>
  <c r="K800" i="15"/>
  <c r="K794" i="15"/>
  <c r="J794" i="15"/>
  <c r="K1245" i="15"/>
  <c r="J1245" i="15"/>
  <c r="L726" i="12" l="1"/>
  <c r="N726" i="12" s="1"/>
  <c r="L841" i="15"/>
  <c r="O821" i="15"/>
  <c r="O810" i="15"/>
  <c r="N386" i="10"/>
  <c r="L729" i="12"/>
  <c r="N729" i="12" s="1"/>
  <c r="L712" i="12"/>
  <c r="N712" i="12" s="1"/>
  <c r="L716" i="12"/>
  <c r="N716" i="12" s="1"/>
  <c r="N379" i="10"/>
  <c r="L379" i="10"/>
  <c r="L386" i="10"/>
  <c r="L461" i="8"/>
  <c r="N461" i="8" s="1"/>
  <c r="L438" i="8"/>
  <c r="N438" i="8" s="1"/>
  <c r="L810" i="15"/>
  <c r="O799" i="15"/>
  <c r="O1245" i="15"/>
  <c r="P1255" i="15" s="1"/>
  <c r="O797" i="15"/>
  <c r="O798" i="15"/>
  <c r="O817" i="15"/>
  <c r="O800" i="15"/>
  <c r="L799" i="15"/>
  <c r="L821" i="15"/>
  <c r="L817" i="15"/>
  <c r="O841" i="15"/>
  <c r="L797" i="15"/>
  <c r="L798" i="15"/>
  <c r="O796" i="15"/>
  <c r="L796" i="15"/>
  <c r="L800" i="15"/>
  <c r="O794" i="15"/>
  <c r="L794" i="15"/>
  <c r="L1245" i="15"/>
  <c r="J787" i="15" l="1"/>
  <c r="K787" i="15"/>
  <c r="K786" i="15"/>
  <c r="J786" i="15"/>
  <c r="K820" i="15"/>
  <c r="J820" i="15"/>
  <c r="K801" i="15"/>
  <c r="O787" i="15" l="1"/>
  <c r="L801" i="15"/>
  <c r="O786" i="15"/>
  <c r="O820" i="15"/>
  <c r="L787" i="15"/>
  <c r="L786" i="15"/>
  <c r="O801" i="15"/>
  <c r="L820" i="15"/>
  <c r="J705" i="15"/>
  <c r="J562" i="15"/>
  <c r="J557" i="15"/>
  <c r="J534" i="15"/>
  <c r="K789" i="15" l="1"/>
  <c r="J789" i="15"/>
  <c r="O789" i="15" l="1"/>
  <c r="L789" i="15"/>
  <c r="K719" i="12"/>
  <c r="G719" i="12"/>
  <c r="J795" i="15"/>
  <c r="K795" i="15"/>
  <c r="K437" i="8"/>
  <c r="G437" i="8"/>
  <c r="K434" i="8"/>
  <c r="G434" i="8"/>
  <c r="K433" i="8"/>
  <c r="G433" i="8"/>
  <c r="K376" i="10"/>
  <c r="G376" i="10"/>
  <c r="K703" i="12"/>
  <c r="G703" i="12"/>
  <c r="K720" i="12"/>
  <c r="G720" i="12"/>
  <c r="K744" i="12"/>
  <c r="G744" i="12"/>
  <c r="K701" i="12"/>
  <c r="G701" i="12"/>
  <c r="K791" i="15"/>
  <c r="J791" i="15"/>
  <c r="K785" i="15"/>
  <c r="J785" i="15"/>
  <c r="O795" i="15" l="1"/>
  <c r="L719" i="12"/>
  <c r="N719" i="12" s="1"/>
  <c r="O785" i="15"/>
  <c r="O791" i="15"/>
  <c r="L795" i="15"/>
  <c r="L437" i="8"/>
  <c r="N437" i="8" s="1"/>
  <c r="L433" i="8"/>
  <c r="N433" i="8" s="1"/>
  <c r="L434" i="8"/>
  <c r="N434" i="8" s="1"/>
  <c r="N376" i="10"/>
  <c r="L376" i="10"/>
  <c r="L703" i="12"/>
  <c r="N703" i="12" s="1"/>
  <c r="L720" i="12"/>
  <c r="N720" i="12" s="1"/>
  <c r="L744" i="12"/>
  <c r="N744" i="12" s="1"/>
  <c r="L701" i="12"/>
  <c r="N701" i="12" s="1"/>
  <c r="L785" i="15"/>
  <c r="L791" i="15"/>
  <c r="J779" i="15"/>
  <c r="K779" i="15"/>
  <c r="K792" i="15"/>
  <c r="J792" i="15"/>
  <c r="K790" i="15"/>
  <c r="J790" i="15"/>
  <c r="K783" i="15"/>
  <c r="J783" i="15"/>
  <c r="J777" i="15"/>
  <c r="K777" i="15"/>
  <c r="O779" i="15" l="1"/>
  <c r="O783" i="15"/>
  <c r="O790" i="15"/>
  <c r="O792" i="15"/>
  <c r="L779" i="15"/>
  <c r="O777" i="15"/>
  <c r="L790" i="15"/>
  <c r="L792" i="15"/>
  <c r="L777" i="15"/>
  <c r="L783" i="15"/>
  <c r="K788" i="15"/>
  <c r="J788" i="15"/>
  <c r="O788" i="15" l="1"/>
  <c r="L788" i="15"/>
  <c r="K402" i="10"/>
  <c r="G402" i="10"/>
  <c r="K709" i="12"/>
  <c r="G709" i="12"/>
  <c r="K718" i="12"/>
  <c r="G718" i="12"/>
  <c r="K702" i="12"/>
  <c r="G702" i="12"/>
  <c r="K707" i="12"/>
  <c r="G707" i="12"/>
  <c r="K377" i="10"/>
  <c r="G377" i="10"/>
  <c r="K378" i="10"/>
  <c r="G378" i="10"/>
  <c r="K373" i="10"/>
  <c r="G373" i="10"/>
  <c r="N373" i="10" l="1"/>
  <c r="N402" i="10"/>
  <c r="L402" i="10"/>
  <c r="L709" i="12"/>
  <c r="N709" i="12" s="1"/>
  <c r="L718" i="12"/>
  <c r="N718" i="12" s="1"/>
  <c r="L702" i="12"/>
  <c r="N702" i="12" s="1"/>
  <c r="L707" i="12"/>
  <c r="N707" i="12" s="1"/>
  <c r="N377" i="10"/>
  <c r="N378" i="10"/>
  <c r="L373" i="10"/>
  <c r="L378" i="10"/>
  <c r="L377" i="10"/>
  <c r="J781" i="15"/>
  <c r="K781" i="15"/>
  <c r="K784" i="15"/>
  <c r="J784" i="15"/>
  <c r="K776" i="15"/>
  <c r="J776" i="15"/>
  <c r="K802" i="15"/>
  <c r="J802" i="15"/>
  <c r="J780" i="15"/>
  <c r="K780" i="15"/>
  <c r="O784" i="15" l="1"/>
  <c r="O781" i="15"/>
  <c r="O802" i="15"/>
  <c r="O776" i="15"/>
  <c r="L781" i="15"/>
  <c r="L776" i="15"/>
  <c r="L784" i="15"/>
  <c r="O780" i="15"/>
  <c r="L802" i="15"/>
  <c r="L780" i="15"/>
  <c r="K710" i="12" l="1"/>
  <c r="G710" i="12"/>
  <c r="K704" i="12"/>
  <c r="G704" i="12"/>
  <c r="L710" i="12" l="1"/>
  <c r="N710" i="12" s="1"/>
  <c r="L704" i="12"/>
  <c r="N704" i="12" s="1"/>
  <c r="K372" i="10"/>
  <c r="G372" i="10"/>
  <c r="K381" i="10"/>
  <c r="G381" i="10"/>
  <c r="K455" i="8"/>
  <c r="G455" i="8"/>
  <c r="K775" i="15"/>
  <c r="J775" i="15"/>
  <c r="K782" i="15"/>
  <c r="J782" i="15"/>
  <c r="K778" i="15"/>
  <c r="J778" i="15"/>
  <c r="J772" i="15"/>
  <c r="K772" i="15"/>
  <c r="L772" i="15" l="1"/>
  <c r="O775" i="15"/>
  <c r="L778" i="15"/>
  <c r="N372" i="10"/>
  <c r="L372" i="10"/>
  <c r="N381" i="10"/>
  <c r="L381" i="10"/>
  <c r="L455" i="8"/>
  <c r="N455" i="8" s="1"/>
  <c r="L782" i="15"/>
  <c r="O782" i="15"/>
  <c r="O778" i="15"/>
  <c r="L775" i="15"/>
  <c r="O772" i="15"/>
  <c r="J770" i="15"/>
  <c r="J769" i="15"/>
  <c r="K770" i="15"/>
  <c r="K769" i="15"/>
  <c r="O769" i="15" l="1"/>
  <c r="O770" i="15"/>
  <c r="L770" i="15"/>
  <c r="L769" i="15"/>
  <c r="K801" i="12"/>
  <c r="G801" i="12"/>
  <c r="K722" i="12"/>
  <c r="G722" i="12"/>
  <c r="K713" i="12"/>
  <c r="G713" i="12"/>
  <c r="K382" i="10"/>
  <c r="G382" i="10"/>
  <c r="K375" i="10"/>
  <c r="G375" i="10"/>
  <c r="K432" i="8"/>
  <c r="G432" i="8"/>
  <c r="K773" i="15"/>
  <c r="J773" i="15"/>
  <c r="J771" i="15"/>
  <c r="K771" i="15"/>
  <c r="J768" i="15"/>
  <c r="K768" i="15"/>
  <c r="K766" i="15"/>
  <c r="J766" i="15"/>
  <c r="K765" i="15"/>
  <c r="J765" i="15"/>
  <c r="K764" i="15"/>
  <c r="J764" i="15"/>
  <c r="O768" i="15" l="1"/>
  <c r="O773" i="15"/>
  <c r="L801" i="12"/>
  <c r="N801" i="12" s="1"/>
  <c r="N382" i="10"/>
  <c r="N375" i="10"/>
  <c r="L771" i="15"/>
  <c r="L722" i="12"/>
  <c r="N722" i="12" s="1"/>
  <c r="L713" i="12"/>
  <c r="N713" i="12" s="1"/>
  <c r="L375" i="10"/>
  <c r="L382" i="10"/>
  <c r="L432" i="8"/>
  <c r="N432" i="8" s="1"/>
  <c r="O764" i="15"/>
  <c r="O765" i="15"/>
  <c r="O771" i="15"/>
  <c r="L773" i="15"/>
  <c r="L768" i="15"/>
  <c r="O766" i="15"/>
  <c r="L765" i="15"/>
  <c r="L766" i="15"/>
  <c r="L764" i="15"/>
  <c r="K762" i="15"/>
  <c r="J762" i="15"/>
  <c r="K761" i="15"/>
  <c r="J761" i="15"/>
  <c r="K760" i="15"/>
  <c r="J760" i="15"/>
  <c r="K763" i="15"/>
  <c r="J763" i="15"/>
  <c r="K774" i="15"/>
  <c r="J774" i="15"/>
  <c r="K757" i="15"/>
  <c r="J757" i="15"/>
  <c r="K443" i="8"/>
  <c r="G443" i="8"/>
  <c r="K755" i="15"/>
  <c r="J755" i="15"/>
  <c r="K759" i="15"/>
  <c r="J759" i="15"/>
  <c r="O759" i="15" l="1"/>
  <c r="O757" i="15"/>
  <c r="O774" i="15"/>
  <c r="O763" i="15"/>
  <c r="O760" i="15"/>
  <c r="O761" i="15"/>
  <c r="O762" i="15"/>
  <c r="L761" i="15"/>
  <c r="L762" i="15"/>
  <c r="L760" i="15"/>
  <c r="L763" i="15"/>
  <c r="L774" i="15"/>
  <c r="L757" i="15"/>
  <c r="O755" i="15"/>
  <c r="L443" i="8"/>
  <c r="N443" i="8" s="1"/>
  <c r="L755" i="15"/>
  <c r="L759" i="15"/>
  <c r="K751" i="15" l="1"/>
  <c r="J751" i="15"/>
  <c r="K754" i="15"/>
  <c r="J754" i="15"/>
  <c r="K747" i="15"/>
  <c r="J747" i="15"/>
  <c r="J750" i="15"/>
  <c r="K750" i="15"/>
  <c r="J752" i="15"/>
  <c r="G367" i="10"/>
  <c r="K367" i="10"/>
  <c r="K370" i="10"/>
  <c r="G370" i="10"/>
  <c r="K758" i="15"/>
  <c r="J758" i="15"/>
  <c r="K745" i="15"/>
  <c r="J745" i="15"/>
  <c r="K753" i="15"/>
  <c r="J753" i="15"/>
  <c r="K756" i="15"/>
  <c r="J756" i="15"/>
  <c r="K741" i="15"/>
  <c r="J741" i="15"/>
  <c r="K752" i="15"/>
  <c r="K736" i="15"/>
  <c r="J736" i="15"/>
  <c r="J748" i="15"/>
  <c r="K748" i="15"/>
  <c r="K738" i="15"/>
  <c r="J738" i="15"/>
  <c r="K734" i="15"/>
  <c r="J734" i="15"/>
  <c r="J749" i="15"/>
  <c r="K749" i="15"/>
  <c r="K767" i="15"/>
  <c r="J767" i="15"/>
  <c r="J740" i="15"/>
  <c r="K740" i="15"/>
  <c r="K739" i="15"/>
  <c r="J739" i="15"/>
  <c r="K746" i="15"/>
  <c r="J746" i="15"/>
  <c r="K742" i="15"/>
  <c r="J742" i="15"/>
  <c r="K733" i="15"/>
  <c r="J733" i="15"/>
  <c r="N367" i="10" l="1"/>
  <c r="O747" i="15"/>
  <c r="O751" i="15"/>
  <c r="O756" i="15"/>
  <c r="L751" i="15"/>
  <c r="O754" i="15"/>
  <c r="L754" i="15"/>
  <c r="L747" i="15"/>
  <c r="O750" i="15"/>
  <c r="L750" i="15"/>
  <c r="O733" i="15"/>
  <c r="O746" i="15"/>
  <c r="O736" i="15"/>
  <c r="O752" i="15"/>
  <c r="L745" i="15"/>
  <c r="O753" i="15"/>
  <c r="O741" i="15"/>
  <c r="L367" i="10"/>
  <c r="N370" i="10"/>
  <c r="L370" i="10"/>
  <c r="O758" i="15"/>
  <c r="L758" i="15"/>
  <c r="O745" i="15"/>
  <c r="L753" i="15"/>
  <c r="L756" i="15"/>
  <c r="L741" i="15"/>
  <c r="L752" i="15"/>
  <c r="O739" i="15"/>
  <c r="O748" i="15"/>
  <c r="L736" i="15"/>
  <c r="L748" i="15"/>
  <c r="O742" i="15"/>
  <c r="O734" i="15"/>
  <c r="O738" i="15"/>
  <c r="L738" i="15"/>
  <c r="O767" i="15"/>
  <c r="O740" i="15"/>
  <c r="L749" i="15"/>
  <c r="L734" i="15"/>
  <c r="O749" i="15"/>
  <c r="L767" i="15"/>
  <c r="L740" i="15"/>
  <c r="L739" i="15"/>
  <c r="L746" i="15"/>
  <c r="L742" i="15"/>
  <c r="L733" i="15"/>
  <c r="J728" i="15" l="1"/>
  <c r="J744" i="15"/>
  <c r="K737" i="15"/>
  <c r="J737" i="15"/>
  <c r="K744" i="15"/>
  <c r="O737" i="15" l="1"/>
  <c r="O744" i="15"/>
  <c r="L744" i="15"/>
  <c r="L737" i="15"/>
  <c r="J743" i="15"/>
  <c r="K743" i="15"/>
  <c r="K396" i="10"/>
  <c r="G396" i="10"/>
  <c r="K430" i="8"/>
  <c r="G430" i="8"/>
  <c r="K730" i="15"/>
  <c r="J730" i="15"/>
  <c r="J732" i="15"/>
  <c r="K723" i="15"/>
  <c r="J723" i="15"/>
  <c r="K722" i="15"/>
  <c r="J722" i="15"/>
  <c r="K721" i="15"/>
  <c r="J721" i="15"/>
  <c r="J724" i="15"/>
  <c r="K724" i="15"/>
  <c r="K720" i="15"/>
  <c r="J720" i="15"/>
  <c r="K719" i="15"/>
  <c r="J719" i="15"/>
  <c r="K718" i="15"/>
  <c r="J718" i="15"/>
  <c r="J714" i="15"/>
  <c r="K714" i="15"/>
  <c r="O743" i="15" l="1"/>
  <c r="P783" i="15" s="1"/>
  <c r="O724" i="15"/>
  <c r="O718" i="15"/>
  <c r="O719" i="15"/>
  <c r="O720" i="15"/>
  <c r="O730" i="15"/>
  <c r="L743" i="15"/>
  <c r="N396" i="10"/>
  <c r="L396" i="10"/>
  <c r="L430" i="8"/>
  <c r="N430" i="8" s="1"/>
  <c r="L730" i="15"/>
  <c r="O721" i="15"/>
  <c r="O722" i="15"/>
  <c r="O723" i="15"/>
  <c r="L724" i="15"/>
  <c r="L722" i="15"/>
  <c r="L723" i="15"/>
  <c r="L721" i="15"/>
  <c r="L720" i="15"/>
  <c r="L719" i="15"/>
  <c r="L718" i="15"/>
  <c r="O714" i="15"/>
  <c r="L714" i="15"/>
  <c r="K732" i="15" l="1"/>
  <c r="K731" i="15"/>
  <c r="J731" i="15"/>
  <c r="K726" i="15"/>
  <c r="J726" i="15"/>
  <c r="K717" i="15"/>
  <c r="J717" i="15"/>
  <c r="O717" i="15" l="1"/>
  <c r="O726" i="15"/>
  <c r="O732" i="15"/>
  <c r="L732" i="15"/>
  <c r="O731" i="15"/>
  <c r="L717" i="15"/>
  <c r="L726" i="15"/>
  <c r="L731" i="15"/>
  <c r="J715" i="15"/>
  <c r="K715" i="15"/>
  <c r="K728" i="15"/>
  <c r="L728" i="15" l="1"/>
  <c r="O728" i="15"/>
  <c r="O715" i="15"/>
  <c r="L715" i="15"/>
  <c r="J710" i="15" l="1"/>
  <c r="K710" i="15"/>
  <c r="K699" i="12"/>
  <c r="G699" i="12"/>
  <c r="K708" i="15"/>
  <c r="J708" i="15"/>
  <c r="K727" i="15"/>
  <c r="J727" i="15"/>
  <c r="K716" i="15"/>
  <c r="J716" i="15"/>
  <c r="J709" i="15"/>
  <c r="K711" i="15"/>
  <c r="J711" i="15"/>
  <c r="K707" i="15"/>
  <c r="J707" i="15"/>
  <c r="K709" i="15"/>
  <c r="O710" i="15" l="1"/>
  <c r="O716" i="15"/>
  <c r="O708" i="15"/>
  <c r="L710" i="15"/>
  <c r="L699" i="12"/>
  <c r="N699" i="12" s="1"/>
  <c r="L708" i="15"/>
  <c r="O727" i="15"/>
  <c r="O707" i="15"/>
  <c r="O711" i="15"/>
  <c r="L716" i="15"/>
  <c r="L727" i="15"/>
  <c r="O709" i="15"/>
  <c r="L709" i="15"/>
  <c r="L707" i="15"/>
  <c r="L711" i="15"/>
  <c r="J703" i="15"/>
  <c r="K703" i="15"/>
  <c r="K706" i="15"/>
  <c r="J706" i="15"/>
  <c r="K705" i="15"/>
  <c r="K704" i="15"/>
  <c r="J704" i="15"/>
  <c r="E1268" i="15"/>
  <c r="J725" i="15"/>
  <c r="J729" i="15"/>
  <c r="J699" i="15"/>
  <c r="K697" i="15"/>
  <c r="J697" i="15"/>
  <c r="K699" i="15"/>
  <c r="K725" i="15"/>
  <c r="K729" i="15"/>
  <c r="K429" i="8"/>
  <c r="G429" i="8"/>
  <c r="K696" i="15"/>
  <c r="J696" i="15"/>
  <c r="K701" i="15"/>
  <c r="J701" i="15"/>
  <c r="K700" i="15"/>
  <c r="J700" i="15"/>
  <c r="J691" i="15"/>
  <c r="K691" i="15"/>
  <c r="K702" i="15"/>
  <c r="J702" i="15"/>
  <c r="K695" i="15"/>
  <c r="J695" i="15"/>
  <c r="L703" i="15" l="1"/>
  <c r="O703" i="15"/>
  <c r="O706" i="15"/>
  <c r="O705" i="15"/>
  <c r="L706" i="15"/>
  <c r="L705" i="15"/>
  <c r="O704" i="15"/>
  <c r="L704" i="15"/>
  <c r="L699" i="15"/>
  <c r="L697" i="15"/>
  <c r="L691" i="15"/>
  <c r="O696" i="15"/>
  <c r="O729" i="15"/>
  <c r="O699" i="15"/>
  <c r="O697" i="15"/>
  <c r="O725" i="15"/>
  <c r="O700" i="15"/>
  <c r="O701" i="15"/>
  <c r="L729" i="15"/>
  <c r="L725" i="15"/>
  <c r="O691" i="15"/>
  <c r="L429" i="8"/>
  <c r="N429" i="8" s="1"/>
  <c r="L700" i="15"/>
  <c r="L701" i="15"/>
  <c r="L696" i="15"/>
  <c r="O695" i="15"/>
  <c r="O702" i="15"/>
  <c r="L695" i="15"/>
  <c r="L702" i="15"/>
  <c r="K693" i="15"/>
  <c r="J693" i="15"/>
  <c r="K692" i="15"/>
  <c r="J692" i="15"/>
  <c r="O692" i="15" l="1"/>
  <c r="O693" i="15"/>
  <c r="L692" i="15"/>
  <c r="L693" i="15"/>
  <c r="K706" i="12" l="1"/>
  <c r="G706" i="12"/>
  <c r="K711" i="12"/>
  <c r="G711" i="12"/>
  <c r="G700" i="12"/>
  <c r="K700" i="12"/>
  <c r="L706" i="12" l="1"/>
  <c r="N706" i="12" s="1"/>
  <c r="L700" i="12"/>
  <c r="N700" i="12" s="1"/>
  <c r="L711" i="12"/>
  <c r="N711" i="12" s="1"/>
  <c r="K697" i="12"/>
  <c r="G697" i="12"/>
  <c r="K692" i="12"/>
  <c r="G692" i="12"/>
  <c r="K741" i="12"/>
  <c r="G741" i="12"/>
  <c r="K695" i="12"/>
  <c r="G695" i="12"/>
  <c r="K693" i="12"/>
  <c r="G693" i="12"/>
  <c r="K742" i="12"/>
  <c r="G742" i="12"/>
  <c r="J687" i="15"/>
  <c r="J690" i="15"/>
  <c r="K690" i="15"/>
  <c r="K687" i="15"/>
  <c r="J712" i="15"/>
  <c r="J694" i="15"/>
  <c r="K712" i="15"/>
  <c r="K694" i="15"/>
  <c r="K428" i="8"/>
  <c r="G428" i="8"/>
  <c r="J686" i="15"/>
  <c r="K686" i="15"/>
  <c r="K683" i="15"/>
  <c r="J683" i="15"/>
  <c r="K689" i="15"/>
  <c r="J689" i="15"/>
  <c r="J688" i="15"/>
  <c r="J685" i="15"/>
  <c r="K684" i="15"/>
  <c r="J684" i="15"/>
  <c r="L697" i="12" l="1"/>
  <c r="N697" i="12" s="1"/>
  <c r="L692" i="12"/>
  <c r="N692" i="12" s="1"/>
  <c r="L741" i="12"/>
  <c r="N741" i="12" s="1"/>
  <c r="L695" i="12"/>
  <c r="N695" i="12" s="1"/>
  <c r="L693" i="12"/>
  <c r="N693" i="12" s="1"/>
  <c r="L742" i="12"/>
  <c r="N742" i="12" s="1"/>
  <c r="O687" i="15"/>
  <c r="O712" i="15"/>
  <c r="O686" i="15"/>
  <c r="O694" i="15"/>
  <c r="O690" i="15"/>
  <c r="L690" i="15"/>
  <c r="L687" i="15"/>
  <c r="L694" i="15"/>
  <c r="L712" i="15"/>
  <c r="L428" i="8"/>
  <c r="N428" i="8" s="1"/>
  <c r="O689" i="15"/>
  <c r="O683" i="15"/>
  <c r="L686" i="15"/>
  <c r="L689" i="15"/>
  <c r="L683" i="15"/>
  <c r="O684" i="15"/>
  <c r="L684" i="15"/>
  <c r="K713" i="15" l="1"/>
  <c r="J713" i="15"/>
  <c r="K688" i="15"/>
  <c r="O688" i="15" s="1"/>
  <c r="K685" i="15"/>
  <c r="O685" i="15" s="1"/>
  <c r="O713" i="15" l="1"/>
  <c r="L713" i="15"/>
  <c r="L688" i="15"/>
  <c r="L685" i="15"/>
  <c r="K682" i="15"/>
  <c r="J682" i="15"/>
  <c r="O682" i="15" l="1"/>
  <c r="L682" i="15"/>
  <c r="K680" i="15"/>
  <c r="J680" i="15"/>
  <c r="K681" i="15"/>
  <c r="J681" i="15"/>
  <c r="O681" i="15" l="1"/>
  <c r="O680" i="15"/>
  <c r="L680" i="15"/>
  <c r="L681" i="15"/>
  <c r="K675" i="15"/>
  <c r="J675" i="15"/>
  <c r="K674" i="15"/>
  <c r="J674" i="15"/>
  <c r="K394" i="10"/>
  <c r="G394" i="10"/>
  <c r="O674" i="15" l="1"/>
  <c r="O675" i="15"/>
  <c r="L675" i="15"/>
  <c r="L674" i="15"/>
  <c r="N394" i="10"/>
  <c r="L394" i="10"/>
  <c r="J677" i="15"/>
  <c r="J698" i="15"/>
  <c r="J735" i="15"/>
  <c r="J678" i="15"/>
  <c r="K676" i="15"/>
  <c r="J676" i="15"/>
  <c r="K677" i="15"/>
  <c r="K698" i="15"/>
  <c r="K735" i="15"/>
  <c r="K678" i="15"/>
  <c r="O676" i="15" l="1"/>
  <c r="O677" i="15"/>
  <c r="O698" i="15"/>
  <c r="O735" i="15"/>
  <c r="O678" i="15"/>
  <c r="L678" i="15"/>
  <c r="L735" i="15"/>
  <c r="L698" i="15"/>
  <c r="L677" i="15"/>
  <c r="L676" i="15"/>
  <c r="P737" i="15" l="1"/>
  <c r="K673" i="15"/>
  <c r="J673" i="15"/>
  <c r="O673" i="15" l="1"/>
  <c r="L673" i="15"/>
  <c r="K679" i="15"/>
  <c r="J679" i="15"/>
  <c r="J672" i="15"/>
  <c r="K672" i="15"/>
  <c r="L672" i="15" l="1"/>
  <c r="O679" i="15"/>
  <c r="L679" i="15"/>
  <c r="O672" i="15"/>
  <c r="K665" i="15"/>
  <c r="J665" i="15"/>
  <c r="K696" i="12"/>
  <c r="G696" i="12"/>
  <c r="K694" i="12"/>
  <c r="G694" i="12"/>
  <c r="K708" i="12"/>
  <c r="G708" i="12"/>
  <c r="K368" i="10"/>
  <c r="G368" i="10"/>
  <c r="K366" i="10"/>
  <c r="G366" i="10"/>
  <c r="N368" i="10" l="1"/>
  <c r="L696" i="12"/>
  <c r="N696" i="12" s="1"/>
  <c r="L665" i="15"/>
  <c r="O665" i="15"/>
  <c r="L694" i="12"/>
  <c r="N694" i="12" s="1"/>
  <c r="L708" i="12"/>
  <c r="N708" i="12" s="1"/>
  <c r="L366" i="10"/>
  <c r="L368" i="10"/>
  <c r="N366" i="10"/>
  <c r="J669" i="15"/>
  <c r="K669" i="15"/>
  <c r="K663" i="15"/>
  <c r="J663" i="15"/>
  <c r="K671" i="15"/>
  <c r="J671" i="15"/>
  <c r="K666" i="15"/>
  <c r="J666" i="15"/>
  <c r="K670" i="15"/>
  <c r="J670" i="15"/>
  <c r="J662" i="15"/>
  <c r="K664" i="15"/>
  <c r="J664" i="15"/>
  <c r="K668" i="15"/>
  <c r="J668" i="15"/>
  <c r="K653" i="15"/>
  <c r="J653" i="15"/>
  <c r="J652" i="15"/>
  <c r="K652" i="15"/>
  <c r="K647" i="15"/>
  <c r="J647" i="15"/>
  <c r="K650" i="15"/>
  <c r="J650" i="15"/>
  <c r="K658" i="15"/>
  <c r="J658" i="15"/>
  <c r="K657" i="15"/>
  <c r="J657" i="15"/>
  <c r="K661" i="15"/>
  <c r="J661" i="15"/>
  <c r="J651" i="15"/>
  <c r="K667" i="15"/>
  <c r="J667" i="15"/>
  <c r="K660" i="15"/>
  <c r="J660" i="15"/>
  <c r="K662" i="15"/>
  <c r="K651" i="15"/>
  <c r="K649" i="15"/>
  <c r="J649" i="15"/>
  <c r="K659" i="15"/>
  <c r="J659" i="15"/>
  <c r="K645" i="15"/>
  <c r="J645" i="15"/>
  <c r="K656" i="15"/>
  <c r="J656" i="15"/>
  <c r="L661" i="15" l="1"/>
  <c r="L657" i="15"/>
  <c r="L658" i="15"/>
  <c r="O650" i="15"/>
  <c r="O647" i="15"/>
  <c r="O653" i="15"/>
  <c r="O668" i="15"/>
  <c r="O669" i="15"/>
  <c r="O670" i="15"/>
  <c r="O666" i="15"/>
  <c r="O671" i="15"/>
  <c r="O663" i="15"/>
  <c r="L664" i="15"/>
  <c r="L663" i="15"/>
  <c r="L669" i="15"/>
  <c r="L670" i="15"/>
  <c r="L666" i="15"/>
  <c r="L671" i="15"/>
  <c r="L649" i="15"/>
  <c r="O664" i="15"/>
  <c r="O652" i="15"/>
  <c r="L659" i="15"/>
  <c r="L668" i="15"/>
  <c r="L653" i="15"/>
  <c r="L652" i="15"/>
  <c r="L662" i="15"/>
  <c r="O660" i="15"/>
  <c r="O667" i="15"/>
  <c r="O661" i="15"/>
  <c r="O657" i="15"/>
  <c r="O658" i="15"/>
  <c r="L647" i="15"/>
  <c r="L650" i="15"/>
  <c r="L651" i="15"/>
  <c r="O662" i="15"/>
  <c r="O651" i="15"/>
  <c r="O649" i="15"/>
  <c r="O659" i="15"/>
  <c r="L660" i="15"/>
  <c r="L667" i="15"/>
  <c r="O656" i="15"/>
  <c r="L645" i="15"/>
  <c r="L656" i="15"/>
  <c r="O645" i="15"/>
  <c r="K644" i="15" l="1"/>
  <c r="J644" i="15"/>
  <c r="L644" i="15" l="1"/>
  <c r="O644" i="15"/>
  <c r="K777" i="12" l="1"/>
  <c r="G777" i="12"/>
  <c r="K369" i="10"/>
  <c r="G369" i="10"/>
  <c r="K425" i="8"/>
  <c r="G425" i="8"/>
  <c r="K427" i="8"/>
  <c r="G427" i="8"/>
  <c r="J641" i="15"/>
  <c r="K654" i="15"/>
  <c r="J654" i="15"/>
  <c r="K641" i="15"/>
  <c r="K640" i="15"/>
  <c r="J640" i="15"/>
  <c r="K648" i="15"/>
  <c r="J648" i="15"/>
  <c r="K643" i="15"/>
  <c r="J643" i="15"/>
  <c r="K646" i="15"/>
  <c r="J646" i="15"/>
  <c r="L641" i="15" l="1"/>
  <c r="L648" i="15"/>
  <c r="L643" i="15"/>
  <c r="L640" i="15"/>
  <c r="L654" i="15"/>
  <c r="L777" i="12"/>
  <c r="N777" i="12" s="1"/>
  <c r="L369" i="10"/>
  <c r="N369" i="10"/>
  <c r="L425" i="8"/>
  <c r="N425" i="8" s="1"/>
  <c r="L427" i="8"/>
  <c r="N427" i="8" s="1"/>
  <c r="O654" i="15"/>
  <c r="O640" i="15"/>
  <c r="O648" i="15"/>
  <c r="O641" i="15"/>
  <c r="O643" i="15"/>
  <c r="L646" i="15"/>
  <c r="O646" i="15"/>
  <c r="K634" i="15"/>
  <c r="J634" i="15"/>
  <c r="J635" i="15"/>
  <c r="K635" i="15"/>
  <c r="K642" i="15"/>
  <c r="J642" i="15"/>
  <c r="K637" i="15"/>
  <c r="J637" i="15"/>
  <c r="O637" i="15" l="1"/>
  <c r="L634" i="15"/>
  <c r="O642" i="15"/>
  <c r="O634" i="15"/>
  <c r="L635" i="15"/>
  <c r="L637" i="15"/>
  <c r="O635" i="15"/>
  <c r="L642" i="15"/>
  <c r="K689" i="12"/>
  <c r="G689" i="12"/>
  <c r="K655" i="15"/>
  <c r="J655" i="15"/>
  <c r="K638" i="15"/>
  <c r="J638" i="15"/>
  <c r="K639" i="15"/>
  <c r="J639" i="15"/>
  <c r="K705" i="12"/>
  <c r="G705" i="12"/>
  <c r="K780" i="12"/>
  <c r="G780" i="12"/>
  <c r="K435" i="8"/>
  <c r="G435" i="8"/>
  <c r="K632" i="15"/>
  <c r="J632" i="15"/>
  <c r="L780" i="12" l="1"/>
  <c r="N780" i="12" s="1"/>
  <c r="L705" i="12"/>
  <c r="N705" i="12" s="1"/>
  <c r="L689" i="12"/>
  <c r="N689" i="12" s="1"/>
  <c r="L639" i="15"/>
  <c r="L655" i="15"/>
  <c r="L638" i="15"/>
  <c r="O655" i="15"/>
  <c r="O638" i="15"/>
  <c r="O639" i="15"/>
  <c r="L435" i="8"/>
  <c r="N435" i="8" s="1"/>
  <c r="L632" i="15"/>
  <c r="O632" i="15"/>
  <c r="J625" i="15" l="1"/>
  <c r="O625" i="15" s="1"/>
  <c r="K628" i="15"/>
  <c r="J628" i="15"/>
  <c r="K624" i="15"/>
  <c r="J624" i="15"/>
  <c r="K636" i="15"/>
  <c r="J636" i="15"/>
  <c r="K371" i="10"/>
  <c r="G371" i="10"/>
  <c r="K421" i="10"/>
  <c r="G421" i="10"/>
  <c r="K426" i="8"/>
  <c r="G426" i="8"/>
  <c r="N421" i="10" l="1"/>
  <c r="L426" i="8"/>
  <c r="N426" i="8" s="1"/>
  <c r="L421" i="10"/>
  <c r="L625" i="15"/>
  <c r="O636" i="15"/>
  <c r="L628" i="15"/>
  <c r="L624" i="15"/>
  <c r="L636" i="15"/>
  <c r="O628" i="15"/>
  <c r="O624" i="15"/>
  <c r="N371" i="10"/>
  <c r="L371" i="10"/>
  <c r="K622" i="15" l="1"/>
  <c r="J622" i="15"/>
  <c r="J630" i="15"/>
  <c r="O630" i="15" s="1"/>
  <c r="K626" i="15"/>
  <c r="J626" i="15"/>
  <c r="K620" i="15"/>
  <c r="J620" i="15"/>
  <c r="K621" i="15"/>
  <c r="J621" i="15"/>
  <c r="K619" i="15"/>
  <c r="J619" i="15"/>
  <c r="L620" i="15" l="1"/>
  <c r="O620" i="15"/>
  <c r="O622" i="15"/>
  <c r="L622" i="15"/>
  <c r="L626" i="15"/>
  <c r="L621" i="15"/>
  <c r="L630" i="15"/>
  <c r="L619" i="15"/>
  <c r="O626" i="15"/>
  <c r="O619" i="15"/>
  <c r="O621" i="15"/>
  <c r="K688" i="12" l="1"/>
  <c r="G688" i="12"/>
  <c r="K380" i="10"/>
  <c r="G380" i="10"/>
  <c r="N380" i="10" l="1"/>
  <c r="L688" i="12"/>
  <c r="N688" i="12" s="1"/>
  <c r="L380" i="10"/>
  <c r="K424" i="8" l="1"/>
  <c r="G424" i="8"/>
  <c r="K423" i="8"/>
  <c r="G423" i="8"/>
  <c r="K618" i="15"/>
  <c r="J618" i="15"/>
  <c r="K612" i="15"/>
  <c r="J612" i="15"/>
  <c r="K690" i="12"/>
  <c r="G690" i="12"/>
  <c r="K698" i="12"/>
  <c r="G698" i="12"/>
  <c r="K422" i="8"/>
  <c r="G422" i="8"/>
  <c r="J623" i="15"/>
  <c r="K623" i="15"/>
  <c r="K611" i="15"/>
  <c r="J611" i="15"/>
  <c r="K614" i="15"/>
  <c r="J614" i="15"/>
  <c r="J610" i="15"/>
  <c r="K610" i="15"/>
  <c r="L423" i="8" l="1"/>
  <c r="N423" i="8" s="1"/>
  <c r="L424" i="8"/>
  <c r="N424" i="8" s="1"/>
  <c r="L618" i="15"/>
  <c r="O618" i="15"/>
  <c r="L623" i="15"/>
  <c r="L611" i="15"/>
  <c r="L612" i="15"/>
  <c r="O612" i="15"/>
  <c r="L690" i="12"/>
  <c r="N690" i="12" s="1"/>
  <c r="L698" i="12"/>
  <c r="N698" i="12" s="1"/>
  <c r="L422" i="8"/>
  <c r="N422" i="8" s="1"/>
  <c r="O614" i="15"/>
  <c r="O623" i="15"/>
  <c r="O611" i="15"/>
  <c r="L610" i="15"/>
  <c r="L614" i="15"/>
  <c r="O610" i="15"/>
  <c r="K613" i="15" l="1"/>
  <c r="J613" i="15"/>
  <c r="K606" i="15"/>
  <c r="J606" i="15"/>
  <c r="K615" i="15"/>
  <c r="J615" i="15"/>
  <c r="K605" i="15"/>
  <c r="J605" i="15"/>
  <c r="O613" i="15" l="1"/>
  <c r="O606" i="15"/>
  <c r="O615" i="15"/>
  <c r="L605" i="15"/>
  <c r="L613" i="15"/>
  <c r="L606" i="15"/>
  <c r="L615" i="15"/>
  <c r="O605" i="15"/>
  <c r="K609" i="15"/>
  <c r="J609" i="15"/>
  <c r="K604" i="15"/>
  <c r="J604" i="15"/>
  <c r="K608" i="15"/>
  <c r="J608" i="15"/>
  <c r="K616" i="15"/>
  <c r="J616" i="15"/>
  <c r="K629" i="15"/>
  <c r="J629" i="15"/>
  <c r="K627" i="15"/>
  <c r="J627" i="15"/>
  <c r="K631" i="15"/>
  <c r="J631" i="15"/>
  <c r="K617" i="15"/>
  <c r="J617" i="15"/>
  <c r="K607" i="15"/>
  <c r="J607" i="15"/>
  <c r="K633" i="15"/>
  <c r="J633" i="15"/>
  <c r="K603" i="15"/>
  <c r="J603" i="15"/>
  <c r="K602" i="15"/>
  <c r="J602" i="15"/>
  <c r="K601" i="15"/>
  <c r="J601" i="15"/>
  <c r="K600" i="15"/>
  <c r="J600" i="15"/>
  <c r="K599" i="15"/>
  <c r="J599" i="15"/>
  <c r="K598" i="15"/>
  <c r="J598" i="15"/>
  <c r="K597" i="15"/>
  <c r="J597" i="15"/>
  <c r="L602" i="15" l="1"/>
  <c r="L597" i="15"/>
  <c r="L600" i="15"/>
  <c r="L599" i="15"/>
  <c r="O597" i="15"/>
  <c r="L601" i="15"/>
  <c r="O598" i="15"/>
  <c r="O600" i="15"/>
  <c r="L617" i="15"/>
  <c r="L616" i="15"/>
  <c r="O599" i="15"/>
  <c r="O602" i="15"/>
  <c r="O601" i="15"/>
  <c r="L598" i="15"/>
  <c r="L607" i="15"/>
  <c r="L629" i="15"/>
  <c r="L609" i="15"/>
  <c r="L633" i="15"/>
  <c r="L627" i="15"/>
  <c r="L604" i="15"/>
  <c r="L603" i="15"/>
  <c r="L631" i="15"/>
  <c r="L608" i="15"/>
  <c r="O603" i="15"/>
  <c r="O607" i="15"/>
  <c r="O631" i="15"/>
  <c r="O629" i="15"/>
  <c r="O608" i="15"/>
  <c r="O609" i="15"/>
  <c r="O633" i="15"/>
  <c r="O617" i="15"/>
  <c r="O627" i="15"/>
  <c r="O616" i="15"/>
  <c r="O604" i="15"/>
  <c r="G431" i="8"/>
  <c r="K431" i="8"/>
  <c r="G439" i="8"/>
  <c r="K439" i="8"/>
  <c r="G686" i="12"/>
  <c r="K686" i="12"/>
  <c r="G691" i="12"/>
  <c r="K691" i="12"/>
  <c r="G685" i="12"/>
  <c r="K685" i="12"/>
  <c r="G684" i="12"/>
  <c r="K684" i="12"/>
  <c r="G687" i="12"/>
  <c r="K687" i="12"/>
  <c r="G364" i="10"/>
  <c r="K364" i="10"/>
  <c r="G362" i="10"/>
  <c r="K362" i="10"/>
  <c r="G363" i="10"/>
  <c r="K363" i="10"/>
  <c r="G374" i="10"/>
  <c r="K374" i="10"/>
  <c r="G365" i="10"/>
  <c r="K365" i="10"/>
  <c r="K596" i="15"/>
  <c r="J596" i="15"/>
  <c r="P677" i="15" l="1"/>
  <c r="N362" i="10"/>
  <c r="L691" i="12"/>
  <c r="N691" i="12" s="1"/>
  <c r="L684" i="12"/>
  <c r="N684" i="12" s="1"/>
  <c r="L685" i="12"/>
  <c r="N685" i="12" s="1"/>
  <c r="L686" i="12"/>
  <c r="N686" i="12" s="1"/>
  <c r="L687" i="12"/>
  <c r="N687" i="12" s="1"/>
  <c r="N363" i="10"/>
  <c r="N374" i="10"/>
  <c r="N364" i="10"/>
  <c r="N365" i="10"/>
  <c r="L439" i="8"/>
  <c r="N439" i="8" s="1"/>
  <c r="L431" i="8"/>
  <c r="N431" i="8" s="1"/>
  <c r="L374" i="10"/>
  <c r="L362" i="10"/>
  <c r="L365" i="10"/>
  <c r="L363" i="10"/>
  <c r="L364" i="10"/>
  <c r="L596" i="15"/>
  <c r="O596" i="15"/>
  <c r="J595" i="15" l="1"/>
  <c r="K595" i="15"/>
  <c r="K594" i="15"/>
  <c r="J594" i="15"/>
  <c r="K593" i="15"/>
  <c r="J593" i="15"/>
  <c r="K592" i="15"/>
  <c r="J592" i="15"/>
  <c r="L595" i="15" l="1"/>
  <c r="L593" i="15"/>
  <c r="O595" i="15"/>
  <c r="L592" i="15"/>
  <c r="L594" i="15"/>
  <c r="O593" i="15"/>
  <c r="O594" i="15"/>
  <c r="O592" i="15"/>
  <c r="K591" i="15" l="1"/>
  <c r="J591" i="15"/>
  <c r="K590" i="15"/>
  <c r="J590" i="15"/>
  <c r="K589" i="15"/>
  <c r="J589" i="15"/>
  <c r="L590" i="15" l="1"/>
  <c r="L591" i="15"/>
  <c r="O589" i="15"/>
  <c r="O591" i="15"/>
  <c r="O590" i="15"/>
  <c r="L589" i="15"/>
  <c r="K682" i="12"/>
  <c r="G682" i="12"/>
  <c r="K587" i="15"/>
  <c r="J587" i="15"/>
  <c r="J588" i="15"/>
  <c r="K588" i="15"/>
  <c r="K584" i="15"/>
  <c r="J584" i="15"/>
  <c r="K583" i="15"/>
  <c r="J583" i="15"/>
  <c r="K579" i="15"/>
  <c r="J579" i="15"/>
  <c r="J578" i="15"/>
  <c r="K578" i="15"/>
  <c r="K586" i="15"/>
  <c r="J586" i="15"/>
  <c r="K581" i="15"/>
  <c r="J581" i="15"/>
  <c r="K580" i="15"/>
  <c r="J580" i="15"/>
  <c r="K582" i="15"/>
  <c r="J582" i="15"/>
  <c r="K585" i="15"/>
  <c r="J585" i="15"/>
  <c r="L587" i="15" l="1"/>
  <c r="O578" i="15"/>
  <c r="O588" i="15"/>
  <c r="L682" i="12"/>
  <c r="N682" i="12" s="1"/>
  <c r="O587" i="15"/>
  <c r="L588" i="15"/>
  <c r="O579" i="15"/>
  <c r="L582" i="15"/>
  <c r="O584" i="15"/>
  <c r="L583" i="15"/>
  <c r="L584" i="15"/>
  <c r="O583" i="15"/>
  <c r="L579" i="15"/>
  <c r="L578" i="15"/>
  <c r="O581" i="15"/>
  <c r="O582" i="15"/>
  <c r="L586" i="15"/>
  <c r="L580" i="15"/>
  <c r="L585" i="15"/>
  <c r="L581" i="15"/>
  <c r="O586" i="15"/>
  <c r="O580" i="15"/>
  <c r="O585" i="15"/>
  <c r="K679" i="12"/>
  <c r="G679" i="12"/>
  <c r="K361" i="10"/>
  <c r="G361" i="10"/>
  <c r="N57" i="15"/>
  <c r="N123" i="15"/>
  <c r="N110" i="15"/>
  <c r="N173" i="15"/>
  <c r="N45" i="15"/>
  <c r="K352" i="15"/>
  <c r="J352" i="15"/>
  <c r="J232" i="15"/>
  <c r="J222" i="15"/>
  <c r="J191" i="15"/>
  <c r="J190" i="15"/>
  <c r="J186" i="15"/>
  <c r="J187" i="15"/>
  <c r="J172" i="15"/>
  <c r="J165" i="15"/>
  <c r="J166" i="15"/>
  <c r="J160" i="15"/>
  <c r="J153" i="15"/>
  <c r="J151" i="15"/>
  <c r="J147" i="15"/>
  <c r="J142" i="15"/>
  <c r="J132" i="15"/>
  <c r="J130" i="15"/>
  <c r="J85" i="15"/>
  <c r="J75" i="15"/>
  <c r="J66" i="15"/>
  <c r="J74" i="15"/>
  <c r="J73" i="15"/>
  <c r="J47" i="15"/>
  <c r="J111" i="15"/>
  <c r="J88" i="15"/>
  <c r="J92" i="15"/>
  <c r="J109" i="15"/>
  <c r="J114" i="15"/>
  <c r="K357" i="10"/>
  <c r="G357" i="10"/>
  <c r="K420" i="8"/>
  <c r="G420" i="8"/>
  <c r="K575" i="15"/>
  <c r="K577" i="15"/>
  <c r="J577" i="15"/>
  <c r="J575" i="15"/>
  <c r="K576" i="15"/>
  <c r="J576" i="15"/>
  <c r="K677" i="12"/>
  <c r="G677" i="12"/>
  <c r="K360" i="10"/>
  <c r="G360" i="10"/>
  <c r="K572" i="15"/>
  <c r="J572" i="15"/>
  <c r="K571" i="15"/>
  <c r="J571" i="15"/>
  <c r="K570" i="15"/>
  <c r="J570" i="15"/>
  <c r="K568" i="15"/>
  <c r="J568" i="15"/>
  <c r="K567" i="15"/>
  <c r="J567" i="15"/>
  <c r="K566" i="15"/>
  <c r="J566" i="15"/>
  <c r="J573" i="15"/>
  <c r="K573" i="15"/>
  <c r="K565" i="15"/>
  <c r="J565" i="15"/>
  <c r="J569" i="15"/>
  <c r="K569" i="15"/>
  <c r="K564" i="15"/>
  <c r="J564" i="15"/>
  <c r="P617" i="15" l="1"/>
  <c r="L679" i="12"/>
  <c r="N679" i="12" s="1"/>
  <c r="L361" i="10"/>
  <c r="N361" i="10"/>
  <c r="O568" i="15"/>
  <c r="O566" i="15"/>
  <c r="O567" i="15"/>
  <c r="L352" i="15"/>
  <c r="O352" i="15"/>
  <c r="L420" i="8"/>
  <c r="N420" i="8" s="1"/>
  <c r="N357" i="10"/>
  <c r="L357" i="10"/>
  <c r="L577" i="15"/>
  <c r="L567" i="15"/>
  <c r="L572" i="15"/>
  <c r="O576" i="15"/>
  <c r="O575" i="15"/>
  <c r="O577" i="15"/>
  <c r="L576" i="15"/>
  <c r="L575" i="15"/>
  <c r="O571" i="15"/>
  <c r="O569" i="15"/>
  <c r="L677" i="12"/>
  <c r="N677" i="12" s="1"/>
  <c r="L360" i="10"/>
  <c r="N360" i="10"/>
  <c r="L570" i="15"/>
  <c r="L571" i="15"/>
  <c r="O572" i="15"/>
  <c r="O570" i="15"/>
  <c r="L573" i="15"/>
  <c r="L564" i="15"/>
  <c r="L566" i="15"/>
  <c r="L568" i="15"/>
  <c r="O565" i="15"/>
  <c r="O573" i="15"/>
  <c r="L565" i="15"/>
  <c r="L569" i="15"/>
  <c r="O564" i="15"/>
  <c r="L562" i="15"/>
  <c r="K563" i="15"/>
  <c r="J563" i="15"/>
  <c r="K560" i="15"/>
  <c r="J560" i="15"/>
  <c r="K559" i="15"/>
  <c r="J559" i="15"/>
  <c r="K683" i="12"/>
  <c r="G683" i="12"/>
  <c r="K558" i="15"/>
  <c r="J558" i="15"/>
  <c r="K561" i="15"/>
  <c r="J561" i="15"/>
  <c r="O557" i="15"/>
  <c r="O534" i="15"/>
  <c r="J556" i="15"/>
  <c r="K553" i="15"/>
  <c r="J553" i="15"/>
  <c r="J555" i="15"/>
  <c r="K556" i="15"/>
  <c r="K555" i="15"/>
  <c r="J551" i="15"/>
  <c r="K552" i="15"/>
  <c r="J552" i="15"/>
  <c r="K554" i="15"/>
  <c r="J554" i="15"/>
  <c r="K359" i="10"/>
  <c r="G359" i="10"/>
  <c r="K358" i="10"/>
  <c r="G358" i="10"/>
  <c r="K345" i="10"/>
  <c r="G345" i="10"/>
  <c r="K353" i="10"/>
  <c r="G353" i="10"/>
  <c r="K676" i="12"/>
  <c r="G676" i="12"/>
  <c r="J546" i="15"/>
  <c r="K547" i="15"/>
  <c r="J547" i="15"/>
  <c r="K546" i="15"/>
  <c r="K551" i="15"/>
  <c r="K550" i="15"/>
  <c r="J550" i="15"/>
  <c r="K549" i="15"/>
  <c r="J549" i="15"/>
  <c r="K548" i="15"/>
  <c r="J548" i="15"/>
  <c r="K545" i="15"/>
  <c r="J545" i="15"/>
  <c r="J543" i="15"/>
  <c r="K543" i="15"/>
  <c r="K544" i="15"/>
  <c r="J544" i="15"/>
  <c r="K541" i="15"/>
  <c r="J541" i="15"/>
  <c r="J542" i="15"/>
  <c r="K542" i="15"/>
  <c r="J537" i="15"/>
  <c r="K537" i="15"/>
  <c r="K536" i="15"/>
  <c r="J536" i="15"/>
  <c r="K529" i="15"/>
  <c r="J529" i="15"/>
  <c r="K540" i="15"/>
  <c r="J540" i="15"/>
  <c r="K539" i="15"/>
  <c r="J539" i="15"/>
  <c r="K527" i="15"/>
  <c r="J527" i="15"/>
  <c r="K524" i="15"/>
  <c r="J524" i="15"/>
  <c r="K532" i="15"/>
  <c r="J532" i="15"/>
  <c r="K354" i="10"/>
  <c r="G354" i="10"/>
  <c r="K351" i="10"/>
  <c r="G351" i="10"/>
  <c r="K356" i="10"/>
  <c r="G356" i="10"/>
  <c r="K525" i="15"/>
  <c r="J525" i="15"/>
  <c r="K526" i="15"/>
  <c r="J526" i="15"/>
  <c r="K535" i="15"/>
  <c r="J535" i="15"/>
  <c r="K518" i="15"/>
  <c r="J518" i="15"/>
  <c r="K517" i="15"/>
  <c r="J517" i="15"/>
  <c r="K516" i="15"/>
  <c r="J516" i="15"/>
  <c r="K538" i="15"/>
  <c r="J538" i="15"/>
  <c r="J520" i="15"/>
  <c r="K520" i="15"/>
  <c r="K530" i="15"/>
  <c r="J530" i="15"/>
  <c r="K523" i="15"/>
  <c r="J523" i="15"/>
  <c r="J533" i="15"/>
  <c r="J519" i="15"/>
  <c r="K519" i="15"/>
  <c r="K528" i="15"/>
  <c r="J528" i="15"/>
  <c r="K522" i="15"/>
  <c r="J522" i="15"/>
  <c r="G658" i="12"/>
  <c r="K658" i="12"/>
  <c r="K678" i="12"/>
  <c r="K680" i="12"/>
  <c r="G678" i="12"/>
  <c r="G680" i="12"/>
  <c r="K661" i="12"/>
  <c r="G661" i="12"/>
  <c r="K512" i="15"/>
  <c r="J512" i="15"/>
  <c r="K511" i="15"/>
  <c r="J511" i="15"/>
  <c r="K533" i="15"/>
  <c r="K521" i="15"/>
  <c r="J521" i="15"/>
  <c r="K513" i="15"/>
  <c r="J513" i="15"/>
  <c r="K531" i="15"/>
  <c r="J531" i="15"/>
  <c r="K665" i="12"/>
  <c r="G665" i="12"/>
  <c r="J510" i="15"/>
  <c r="K510" i="15"/>
  <c r="K669" i="12"/>
  <c r="G669" i="12"/>
  <c r="K341" i="10"/>
  <c r="G341" i="10"/>
  <c r="K421" i="8"/>
  <c r="G421" i="8"/>
  <c r="K681" i="12"/>
  <c r="G681" i="12"/>
  <c r="K349" i="10"/>
  <c r="G349" i="10"/>
  <c r="K344" i="10"/>
  <c r="G344" i="10"/>
  <c r="K347" i="10"/>
  <c r="G347" i="10"/>
  <c r="K343" i="10"/>
  <c r="G343" i="10"/>
  <c r="K414" i="8"/>
  <c r="G414" i="8"/>
  <c r="K502" i="15"/>
  <c r="J502" i="15"/>
  <c r="K507" i="15"/>
  <c r="J507" i="15"/>
  <c r="K506" i="15"/>
  <c r="J506" i="15"/>
  <c r="K505" i="15"/>
  <c r="J505" i="15"/>
  <c r="K504" i="15"/>
  <c r="J504" i="15"/>
  <c r="K503" i="15"/>
  <c r="J503" i="15"/>
  <c r="K498" i="15"/>
  <c r="J498" i="15"/>
  <c r="J499" i="15"/>
  <c r="K508" i="15"/>
  <c r="J508" i="15"/>
  <c r="K499" i="15"/>
  <c r="N359" i="10" l="1"/>
  <c r="O523" i="15"/>
  <c r="O560" i="15"/>
  <c r="O563" i="15"/>
  <c r="L560" i="15"/>
  <c r="L559" i="15"/>
  <c r="O561" i="15"/>
  <c r="L563" i="15"/>
  <c r="L555" i="15"/>
  <c r="O562" i="15"/>
  <c r="O558" i="15"/>
  <c r="O559" i="15"/>
  <c r="L683" i="12"/>
  <c r="N683" i="12" s="1"/>
  <c r="L561" i="15"/>
  <c r="L558" i="15"/>
  <c r="L557" i="15"/>
  <c r="L551" i="15"/>
  <c r="O552" i="15"/>
  <c r="L553" i="15"/>
  <c r="L556" i="15"/>
  <c r="O553" i="15"/>
  <c r="O555" i="15"/>
  <c r="O556" i="15"/>
  <c r="O546" i="15"/>
  <c r="L552" i="15"/>
  <c r="L554" i="15"/>
  <c r="O554" i="15"/>
  <c r="L351" i="10"/>
  <c r="L359" i="10"/>
  <c r="L358" i="10"/>
  <c r="N358" i="10"/>
  <c r="N345" i="10"/>
  <c r="L345" i="10"/>
  <c r="L353" i="10"/>
  <c r="N353" i="10"/>
  <c r="L676" i="12"/>
  <c r="N676" i="12" s="1"/>
  <c r="O548" i="15"/>
  <c r="O551" i="15"/>
  <c r="L543" i="15"/>
  <c r="O550" i="15"/>
  <c r="O549" i="15"/>
  <c r="L547" i="15"/>
  <c r="O547" i="15"/>
  <c r="L546" i="15"/>
  <c r="L550" i="15"/>
  <c r="L549" i="15"/>
  <c r="L548" i="15"/>
  <c r="O545" i="15"/>
  <c r="L545" i="15"/>
  <c r="L537" i="15"/>
  <c r="O543" i="15"/>
  <c r="L544" i="15"/>
  <c r="O544" i="15"/>
  <c r="L541" i="15"/>
  <c r="L542" i="15"/>
  <c r="O541" i="15"/>
  <c r="O542" i="15"/>
  <c r="L540" i="15"/>
  <c r="L529" i="15"/>
  <c r="O539" i="15"/>
  <c r="L536" i="15"/>
  <c r="O536" i="15"/>
  <c r="O537" i="15"/>
  <c r="L534" i="15"/>
  <c r="O529" i="15"/>
  <c r="O540" i="15"/>
  <c r="L539" i="15"/>
  <c r="O527" i="15"/>
  <c r="L527" i="15"/>
  <c r="L524" i="15"/>
  <c r="L533" i="15"/>
  <c r="O524" i="15"/>
  <c r="O532" i="15"/>
  <c r="L532" i="15"/>
  <c r="L354" i="10"/>
  <c r="N354" i="10"/>
  <c r="N351" i="10"/>
  <c r="L356" i="10"/>
  <c r="N356" i="10"/>
  <c r="L525" i="15"/>
  <c r="O525" i="15"/>
  <c r="L517" i="15"/>
  <c r="O520" i="15"/>
  <c r="L526" i="15"/>
  <c r="L535" i="15"/>
  <c r="O526" i="15"/>
  <c r="O535" i="15"/>
  <c r="L538" i="15"/>
  <c r="L518" i="15"/>
  <c r="L516" i="15"/>
  <c r="O518" i="15"/>
  <c r="O517" i="15"/>
  <c r="O516" i="15"/>
  <c r="O538" i="15"/>
  <c r="L530" i="15"/>
  <c r="L520" i="15"/>
  <c r="O530" i="15"/>
  <c r="L519" i="15"/>
  <c r="L528" i="15"/>
  <c r="L522" i="15"/>
  <c r="L523" i="15"/>
  <c r="O522" i="15"/>
  <c r="O519" i="15"/>
  <c r="O528" i="15"/>
  <c r="L658" i="12"/>
  <c r="N658" i="12" s="1"/>
  <c r="L661" i="12"/>
  <c r="N661" i="12" s="1"/>
  <c r="L678" i="12"/>
  <c r="N680" i="12"/>
  <c r="N678" i="12"/>
  <c r="L680" i="12"/>
  <c r="O533" i="15"/>
  <c r="L521" i="15"/>
  <c r="L512" i="15"/>
  <c r="O502" i="15"/>
  <c r="L511" i="15"/>
  <c r="L510" i="15"/>
  <c r="O513" i="15"/>
  <c r="L531" i="15"/>
  <c r="O512" i="15"/>
  <c r="O511" i="15"/>
  <c r="O521" i="15"/>
  <c r="L513" i="15"/>
  <c r="O531" i="15"/>
  <c r="L502" i="15"/>
  <c r="L665" i="12"/>
  <c r="N665" i="12" s="1"/>
  <c r="O510" i="15"/>
  <c r="L669" i="12"/>
  <c r="N669" i="12" s="1"/>
  <c r="N343" i="10"/>
  <c r="L341" i="10"/>
  <c r="N341" i="10"/>
  <c r="L421" i="8"/>
  <c r="N421" i="8" s="1"/>
  <c r="L681" i="12"/>
  <c r="N681" i="12" s="1"/>
  <c r="N347" i="10"/>
  <c r="N344" i="10"/>
  <c r="L344" i="10"/>
  <c r="L347" i="10"/>
  <c r="L349" i="10"/>
  <c r="N349" i="10"/>
  <c r="L343" i="10"/>
  <c r="L414" i="8"/>
  <c r="N414" i="8" s="1"/>
  <c r="L507" i="15"/>
  <c r="O506" i="15"/>
  <c r="L505" i="15"/>
  <c r="O507" i="15"/>
  <c r="L506" i="15"/>
  <c r="O505" i="15"/>
  <c r="L504" i="15"/>
  <c r="L499" i="15"/>
  <c r="L503" i="15"/>
  <c r="O504" i="15"/>
  <c r="O503" i="15"/>
  <c r="L498" i="15"/>
  <c r="O498" i="15"/>
  <c r="O508" i="15"/>
  <c r="L508" i="15"/>
  <c r="O499" i="15"/>
  <c r="K494" i="15" l="1"/>
  <c r="J494" i="15"/>
  <c r="K493" i="15"/>
  <c r="J493" i="15"/>
  <c r="J515" i="15"/>
  <c r="K501" i="15"/>
  <c r="J501" i="15"/>
  <c r="K515" i="15"/>
  <c r="K500" i="15"/>
  <c r="J500" i="15"/>
  <c r="K491" i="15"/>
  <c r="J491" i="15"/>
  <c r="K490" i="15"/>
  <c r="J490" i="15"/>
  <c r="K489" i="15"/>
  <c r="J489" i="15"/>
  <c r="L490" i="15" l="1"/>
  <c r="L501" i="15"/>
  <c r="O494" i="15"/>
  <c r="L493" i="15"/>
  <c r="L494" i="15"/>
  <c r="L500" i="15"/>
  <c r="L491" i="15"/>
  <c r="O501" i="15"/>
  <c r="O493" i="15"/>
  <c r="L515" i="15"/>
  <c r="O500" i="15"/>
  <c r="O515" i="15"/>
  <c r="O489" i="15"/>
  <c r="O491" i="15"/>
  <c r="L489" i="15"/>
  <c r="O490" i="15"/>
  <c r="J497" i="15" l="1"/>
  <c r="K497" i="15"/>
  <c r="K416" i="8"/>
  <c r="G416" i="8"/>
  <c r="K417" i="8"/>
  <c r="G417" i="8"/>
  <c r="O497" i="15" l="1"/>
  <c r="E1271" i="15"/>
  <c r="L497" i="15"/>
  <c r="L416" i="8"/>
  <c r="N416" i="8" s="1"/>
  <c r="L417" i="8"/>
  <c r="N417" i="8" s="1"/>
  <c r="K488" i="15" l="1"/>
  <c r="J488" i="15"/>
  <c r="K492" i="15"/>
  <c r="J492" i="15"/>
  <c r="K496" i="15"/>
  <c r="J496" i="15"/>
  <c r="K660" i="12"/>
  <c r="G660" i="12"/>
  <c r="J487" i="15"/>
  <c r="K487" i="15"/>
  <c r="K670" i="12"/>
  <c r="G670" i="12"/>
  <c r="K486" i="15"/>
  <c r="J486" i="15"/>
  <c r="G668" i="12"/>
  <c r="K668" i="12"/>
  <c r="J509" i="15"/>
  <c r="K480" i="15"/>
  <c r="J480" i="15"/>
  <c r="K479" i="15"/>
  <c r="J479" i="15"/>
  <c r="K509" i="15"/>
  <c r="K478" i="15"/>
  <c r="J478" i="15"/>
  <c r="K495" i="15"/>
  <c r="J495" i="15"/>
  <c r="K485" i="15"/>
  <c r="J485" i="15"/>
  <c r="K484" i="15"/>
  <c r="J484" i="15"/>
  <c r="K514" i="15"/>
  <c r="J514" i="15"/>
  <c r="J482" i="15"/>
  <c r="K482" i="15"/>
  <c r="O485" i="15" l="1"/>
  <c r="L496" i="15"/>
  <c r="L488" i="15"/>
  <c r="L492" i="15"/>
  <c r="O492" i="15"/>
  <c r="O488" i="15"/>
  <c r="O496" i="15"/>
  <c r="L660" i="12"/>
  <c r="N660" i="12" s="1"/>
  <c r="O495" i="15"/>
  <c r="L486" i="15"/>
  <c r="O479" i="15"/>
  <c r="L487" i="15"/>
  <c r="O509" i="15"/>
  <c r="O487" i="15"/>
  <c r="L670" i="12"/>
  <c r="N670" i="12" s="1"/>
  <c r="O486" i="15"/>
  <c r="L485" i="15"/>
  <c r="L668" i="12"/>
  <c r="N668" i="12" s="1"/>
  <c r="L509" i="15"/>
  <c r="L484" i="15"/>
  <c r="L514" i="15"/>
  <c r="L478" i="15"/>
  <c r="L480" i="15"/>
  <c r="L482" i="15"/>
  <c r="O480" i="15"/>
  <c r="L479" i="15"/>
  <c r="O514" i="15"/>
  <c r="O478" i="15"/>
  <c r="O484" i="15"/>
  <c r="L495" i="15"/>
  <c r="O482" i="15"/>
  <c r="P526" i="15" l="1"/>
  <c r="K481" i="15"/>
  <c r="J481" i="15"/>
  <c r="K483" i="15"/>
  <c r="J483" i="15"/>
  <c r="K654" i="12"/>
  <c r="G654" i="12"/>
  <c r="K348" i="10"/>
  <c r="G348" i="10"/>
  <c r="K473" i="15"/>
  <c r="J473" i="15"/>
  <c r="K472" i="15"/>
  <c r="J472" i="15"/>
  <c r="K464" i="15"/>
  <c r="J464" i="15"/>
  <c r="K475" i="15"/>
  <c r="J475" i="15"/>
  <c r="K474" i="15"/>
  <c r="J474" i="15"/>
  <c r="K467" i="15"/>
  <c r="J467" i="15"/>
  <c r="K466" i="15"/>
  <c r="J466" i="15"/>
  <c r="K465" i="15"/>
  <c r="J465" i="15"/>
  <c r="K673" i="12"/>
  <c r="G673" i="12"/>
  <c r="K415" i="8"/>
  <c r="G415" i="8"/>
  <c r="K419" i="8"/>
  <c r="G419" i="8"/>
  <c r="L419" i="8" l="1"/>
  <c r="N419" i="8" s="1"/>
  <c r="L673" i="12"/>
  <c r="N673" i="12" s="1"/>
  <c r="L472" i="15"/>
  <c r="L348" i="10"/>
  <c r="L474" i="15"/>
  <c r="L473" i="15"/>
  <c r="L483" i="15"/>
  <c r="O481" i="15"/>
  <c r="L481" i="15"/>
  <c r="O483" i="15"/>
  <c r="O472" i="15"/>
  <c r="L464" i="15"/>
  <c r="L654" i="12"/>
  <c r="N654" i="12" s="1"/>
  <c r="N348" i="10"/>
  <c r="O473" i="15"/>
  <c r="O464" i="15"/>
  <c r="L475" i="15"/>
  <c r="L465" i="15"/>
  <c r="O475" i="15"/>
  <c r="O474" i="15"/>
  <c r="L467" i="15"/>
  <c r="L466" i="15"/>
  <c r="O467" i="15"/>
  <c r="O465" i="15"/>
  <c r="O466" i="15"/>
  <c r="L415" i="8"/>
  <c r="N415" i="8" s="1"/>
  <c r="K471" i="15" l="1"/>
  <c r="J471" i="15"/>
  <c r="K476" i="15"/>
  <c r="J476" i="15"/>
  <c r="K463" i="15"/>
  <c r="J463" i="15"/>
  <c r="J477" i="15"/>
  <c r="J461" i="15"/>
  <c r="K469" i="15"/>
  <c r="J469" i="15"/>
  <c r="K477" i="15"/>
  <c r="K461" i="15"/>
  <c r="K667" i="12"/>
  <c r="G667" i="12"/>
  <c r="K648" i="12"/>
  <c r="G648" i="12"/>
  <c r="K355" i="10"/>
  <c r="G355" i="10"/>
  <c r="K462" i="15"/>
  <c r="J462" i="15"/>
  <c r="K460" i="15"/>
  <c r="J460" i="15"/>
  <c r="K456" i="15"/>
  <c r="J456" i="15"/>
  <c r="K412" i="8"/>
  <c r="G412" i="8"/>
  <c r="G408" i="8"/>
  <c r="K408" i="8"/>
  <c r="O476" i="15" l="1"/>
  <c r="L667" i="12"/>
  <c r="N667" i="12" s="1"/>
  <c r="O463" i="15"/>
  <c r="L471" i="15"/>
  <c r="O477" i="15"/>
  <c r="O471" i="15"/>
  <c r="L476" i="15"/>
  <c r="L463" i="15"/>
  <c r="L461" i="15"/>
  <c r="L469" i="15"/>
  <c r="O469" i="15"/>
  <c r="L477" i="15"/>
  <c r="O461" i="15"/>
  <c r="L462" i="15"/>
  <c r="L648" i="12"/>
  <c r="N648" i="12" s="1"/>
  <c r="O456" i="15"/>
  <c r="L355" i="10"/>
  <c r="N355" i="10"/>
  <c r="O462" i="15"/>
  <c r="L460" i="15"/>
  <c r="L456" i="15"/>
  <c r="O460" i="15"/>
  <c r="L408" i="8"/>
  <c r="N408" i="8" s="1"/>
  <c r="L412" i="8"/>
  <c r="N412" i="8" s="1"/>
  <c r="K453" i="15"/>
  <c r="J453" i="15"/>
  <c r="K452" i="15"/>
  <c r="J452" i="15"/>
  <c r="K451" i="15"/>
  <c r="J451" i="15"/>
  <c r="L452" i="15" l="1"/>
  <c r="L453" i="15"/>
  <c r="O453" i="15"/>
  <c r="O452" i="15"/>
  <c r="L451" i="15"/>
  <c r="O451" i="15"/>
  <c r="K455" i="15" l="1"/>
  <c r="J455" i="15"/>
  <c r="K470" i="15"/>
  <c r="J470" i="15"/>
  <c r="K454" i="15"/>
  <c r="J454" i="15"/>
  <c r="K666" i="12"/>
  <c r="G666" i="12"/>
  <c r="K338" i="10"/>
  <c r="K342" i="10"/>
  <c r="G342" i="10"/>
  <c r="K659" i="12"/>
  <c r="G659" i="12"/>
  <c r="K653" i="12"/>
  <c r="G653" i="12"/>
  <c r="K651" i="12"/>
  <c r="G651" i="12"/>
  <c r="K657" i="12"/>
  <c r="G657" i="12"/>
  <c r="K649" i="12"/>
  <c r="G649" i="12"/>
  <c r="K664" i="12"/>
  <c r="G664" i="12"/>
  <c r="K655" i="12"/>
  <c r="G655" i="12"/>
  <c r="K662" i="12"/>
  <c r="G662" i="12"/>
  <c r="K675" i="12"/>
  <c r="G675" i="12"/>
  <c r="K674" i="12"/>
  <c r="G674" i="12"/>
  <c r="K663" i="12"/>
  <c r="G663" i="12"/>
  <c r="K656" i="12"/>
  <c r="G656" i="12"/>
  <c r="K672" i="12"/>
  <c r="G672" i="12"/>
  <c r="K337" i="10"/>
  <c r="G337" i="10"/>
  <c r="K352" i="10"/>
  <c r="G352" i="10"/>
  <c r="K350" i="10"/>
  <c r="G350" i="10"/>
  <c r="K340" i="10"/>
  <c r="G340" i="10"/>
  <c r="K334" i="10"/>
  <c r="G334" i="10"/>
  <c r="K339" i="10"/>
  <c r="G339" i="10"/>
  <c r="K407" i="8"/>
  <c r="G407" i="8"/>
  <c r="K411" i="8"/>
  <c r="G411" i="8"/>
  <c r="K447" i="15"/>
  <c r="J447" i="15"/>
  <c r="K445" i="15"/>
  <c r="J445" i="15"/>
  <c r="K444" i="15"/>
  <c r="J444" i="15"/>
  <c r="K443" i="15"/>
  <c r="J443" i="15"/>
  <c r="K441" i="15"/>
  <c r="J441" i="15"/>
  <c r="K437" i="15"/>
  <c r="J437" i="15"/>
  <c r="K438" i="15"/>
  <c r="J438" i="15"/>
  <c r="K435" i="15"/>
  <c r="J435" i="15"/>
  <c r="K442" i="15"/>
  <c r="J442" i="15"/>
  <c r="K459" i="15"/>
  <c r="J459" i="15"/>
  <c r="J450" i="15"/>
  <c r="K450" i="15"/>
  <c r="J468" i="15"/>
  <c r="K468" i="15"/>
  <c r="K458" i="15"/>
  <c r="J458" i="15"/>
  <c r="K436" i="15"/>
  <c r="J436" i="15"/>
  <c r="K426" i="15"/>
  <c r="J426" i="15"/>
  <c r="K425" i="15"/>
  <c r="J425" i="15"/>
  <c r="K424" i="15"/>
  <c r="J424" i="15"/>
  <c r="K646" i="12"/>
  <c r="G646" i="12"/>
  <c r="K644" i="12"/>
  <c r="G644" i="12"/>
  <c r="K671" i="12"/>
  <c r="G671" i="12"/>
  <c r="K642" i="12"/>
  <c r="G642" i="12"/>
  <c r="K336" i="10"/>
  <c r="G336" i="10"/>
  <c r="K346" i="10"/>
  <c r="G346" i="10"/>
  <c r="K335" i="10"/>
  <c r="G335" i="10"/>
  <c r="K406" i="8"/>
  <c r="G406" i="8"/>
  <c r="K403" i="15"/>
  <c r="J403" i="15"/>
  <c r="K439" i="15"/>
  <c r="J439" i="15"/>
  <c r="K449" i="15"/>
  <c r="J449" i="15"/>
  <c r="K433" i="15"/>
  <c r="J433" i="15"/>
  <c r="K432" i="15"/>
  <c r="J432" i="15"/>
  <c r="K431" i="15"/>
  <c r="J431" i="15"/>
  <c r="K428" i="15"/>
  <c r="J428" i="15"/>
  <c r="K448" i="15"/>
  <c r="J448" i="15"/>
  <c r="K359" i="15"/>
  <c r="K360" i="15"/>
  <c r="K377" i="15"/>
  <c r="K430" i="15"/>
  <c r="J430" i="15"/>
  <c r="K429" i="15"/>
  <c r="J429" i="15"/>
  <c r="K457" i="15"/>
  <c r="J457" i="15"/>
  <c r="N350" i="10" l="1"/>
  <c r="L346" i="10"/>
  <c r="O429" i="15"/>
  <c r="L342" i="10"/>
  <c r="L334" i="10"/>
  <c r="L674" i="12"/>
  <c r="N674" i="12" s="1"/>
  <c r="L664" i="12"/>
  <c r="N664" i="12" s="1"/>
  <c r="L336" i="10"/>
  <c r="N339" i="10"/>
  <c r="L352" i="10"/>
  <c r="L350" i="10"/>
  <c r="L340" i="10"/>
  <c r="L455" i="15"/>
  <c r="O455" i="15"/>
  <c r="L470" i="15"/>
  <c r="O447" i="15"/>
  <c r="L454" i="15"/>
  <c r="O470" i="15"/>
  <c r="L447" i="15"/>
  <c r="O454" i="15"/>
  <c r="L656" i="12"/>
  <c r="N656" i="12" s="1"/>
  <c r="L659" i="12"/>
  <c r="N659" i="12" s="1"/>
  <c r="L666" i="12"/>
  <c r="N666" i="12" s="1"/>
  <c r="L339" i="10"/>
  <c r="N342" i="10"/>
  <c r="L671" i="12"/>
  <c r="N671" i="12" s="1"/>
  <c r="L653" i="12"/>
  <c r="N653" i="12" s="1"/>
  <c r="L651" i="12"/>
  <c r="N651" i="12" s="1"/>
  <c r="L657" i="12"/>
  <c r="N657" i="12" s="1"/>
  <c r="L649" i="12"/>
  <c r="N649" i="12" s="1"/>
  <c r="L655" i="12"/>
  <c r="N655" i="12" s="1"/>
  <c r="L662" i="12"/>
  <c r="N662" i="12" s="1"/>
  <c r="L675" i="12"/>
  <c r="N675" i="12" s="1"/>
  <c r="L663" i="12"/>
  <c r="N663" i="12" s="1"/>
  <c r="L672" i="12"/>
  <c r="N672" i="12" s="1"/>
  <c r="N352" i="10"/>
  <c r="N340" i="10"/>
  <c r="N334" i="10"/>
  <c r="N337" i="10"/>
  <c r="L337" i="10"/>
  <c r="N346" i="10"/>
  <c r="L411" i="8"/>
  <c r="N411" i="8" s="1"/>
  <c r="L407" i="8"/>
  <c r="N407" i="8" s="1"/>
  <c r="O445" i="15"/>
  <c r="O444" i="15"/>
  <c r="L445" i="15"/>
  <c r="L444" i="15"/>
  <c r="O443" i="15"/>
  <c r="L443" i="15"/>
  <c r="L438" i="15"/>
  <c r="O441" i="15"/>
  <c r="L441" i="15"/>
  <c r="O425" i="15"/>
  <c r="L435" i="15"/>
  <c r="O438" i="15"/>
  <c r="L450" i="15"/>
  <c r="L436" i="15"/>
  <c r="L437" i="15"/>
  <c r="O435" i="15"/>
  <c r="O437" i="15"/>
  <c r="L468" i="15"/>
  <c r="O442" i="15"/>
  <c r="O458" i="15"/>
  <c r="L459" i="15"/>
  <c r="L442" i="15"/>
  <c r="O459" i="15"/>
  <c r="O450" i="15"/>
  <c r="L458" i="15"/>
  <c r="O436" i="15"/>
  <c r="O468" i="15"/>
  <c r="L424" i="15"/>
  <c r="L425" i="15"/>
  <c r="L426" i="15"/>
  <c r="O424" i="15"/>
  <c r="O426" i="15"/>
  <c r="L646" i="12"/>
  <c r="N646" i="12" s="1"/>
  <c r="L406" i="8"/>
  <c r="N406" i="8" s="1"/>
  <c r="L644" i="12"/>
  <c r="N644" i="12" s="1"/>
  <c r="L642" i="12"/>
  <c r="N642" i="12" s="1"/>
  <c r="N336" i="10"/>
  <c r="L335" i="10"/>
  <c r="N335" i="10"/>
  <c r="L403" i="15"/>
  <c r="O439" i="15"/>
  <c r="L449" i="15"/>
  <c r="L439" i="15"/>
  <c r="O449" i="15"/>
  <c r="O403" i="15"/>
  <c r="L428" i="15"/>
  <c r="L448" i="15"/>
  <c r="L433" i="15"/>
  <c r="L431" i="15"/>
  <c r="O432" i="15"/>
  <c r="O428" i="15"/>
  <c r="O433" i="15"/>
  <c r="L432" i="15"/>
  <c r="O431" i="15"/>
  <c r="O448" i="15"/>
  <c r="L457" i="15"/>
  <c r="L430" i="15"/>
  <c r="L429" i="15"/>
  <c r="O457" i="15"/>
  <c r="O430" i="15"/>
  <c r="K640" i="12" l="1"/>
  <c r="G640" i="12"/>
  <c r="L640" i="12" l="1"/>
  <c r="N640" i="12" s="1"/>
  <c r="K638" i="12" l="1"/>
  <c r="G638" i="12"/>
  <c r="K333" i="10"/>
  <c r="G333" i="10"/>
  <c r="K332" i="10"/>
  <c r="G332" i="10"/>
  <c r="K652" i="12"/>
  <c r="G652" i="12"/>
  <c r="K643" i="12"/>
  <c r="G643" i="12"/>
  <c r="K641" i="12"/>
  <c r="G641" i="12"/>
  <c r="K639" i="12"/>
  <c r="G639" i="12"/>
  <c r="K650" i="12"/>
  <c r="G650" i="12"/>
  <c r="K411" i="15"/>
  <c r="J411" i="15"/>
  <c r="K440" i="15"/>
  <c r="J440" i="15"/>
  <c r="K422" i="15"/>
  <c r="J422" i="15"/>
  <c r="K421" i="15"/>
  <c r="J421" i="15"/>
  <c r="K420" i="15"/>
  <c r="J420" i="15"/>
  <c r="K417" i="15"/>
  <c r="J417" i="15"/>
  <c r="K416" i="15"/>
  <c r="J416" i="15"/>
  <c r="K415" i="15"/>
  <c r="J415" i="15"/>
  <c r="K419" i="15"/>
  <c r="J419" i="15"/>
  <c r="K423" i="15"/>
  <c r="J423" i="15"/>
  <c r="K434" i="15"/>
  <c r="J434" i="15"/>
  <c r="K414" i="15"/>
  <c r="J414" i="15"/>
  <c r="K446" i="15"/>
  <c r="J446" i="15"/>
  <c r="K636" i="12"/>
  <c r="G636" i="12"/>
  <c r="G338" i="10"/>
  <c r="L338" i="10" s="1"/>
  <c r="K405" i="8"/>
  <c r="G405" i="8"/>
  <c r="K404" i="8"/>
  <c r="G404" i="8"/>
  <c r="K409" i="15"/>
  <c r="J409" i="15"/>
  <c r="K410" i="15"/>
  <c r="J410" i="15"/>
  <c r="K418" i="15"/>
  <c r="J418" i="15"/>
  <c r="J404" i="15"/>
  <c r="K404" i="15"/>
  <c r="K406" i="15"/>
  <c r="J406" i="15"/>
  <c r="K427" i="15"/>
  <c r="J427" i="15"/>
  <c r="K413" i="15"/>
  <c r="J413" i="15"/>
  <c r="K405" i="15"/>
  <c r="J405" i="15"/>
  <c r="O423" i="15" l="1"/>
  <c r="O419" i="15"/>
  <c r="O420" i="15"/>
  <c r="O406" i="15"/>
  <c r="O418" i="15"/>
  <c r="O427" i="15"/>
  <c r="O410" i="15"/>
  <c r="O405" i="15"/>
  <c r="O411" i="15"/>
  <c r="O434" i="15"/>
  <c r="O422" i="15"/>
  <c r="L643" i="12"/>
  <c r="N643" i="12" s="1"/>
  <c r="N332" i="10"/>
  <c r="L638" i="12"/>
  <c r="N638" i="12" s="1"/>
  <c r="L333" i="10"/>
  <c r="L332" i="10"/>
  <c r="L652" i="12"/>
  <c r="N652" i="12" s="1"/>
  <c r="L641" i="12"/>
  <c r="N641" i="12" s="1"/>
  <c r="L639" i="12"/>
  <c r="N639" i="12" s="1"/>
  <c r="L650" i="12"/>
  <c r="N650" i="12" s="1"/>
  <c r="N333" i="10"/>
  <c r="L417" i="15"/>
  <c r="L422" i="15"/>
  <c r="L421" i="15"/>
  <c r="L416" i="15"/>
  <c r="O440" i="15"/>
  <c r="L411" i="15"/>
  <c r="L440" i="15"/>
  <c r="L415" i="15"/>
  <c r="O417" i="15"/>
  <c r="O421" i="15"/>
  <c r="O416" i="15"/>
  <c r="L420" i="15"/>
  <c r="O415" i="15"/>
  <c r="L434" i="15"/>
  <c r="L423" i="15"/>
  <c r="L419" i="15"/>
  <c r="L446" i="15"/>
  <c r="L414" i="15"/>
  <c r="O446" i="15"/>
  <c r="L636" i="12"/>
  <c r="N636" i="12" s="1"/>
  <c r="N338" i="10"/>
  <c r="L404" i="8"/>
  <c r="N404" i="8" s="1"/>
  <c r="L405" i="8"/>
  <c r="N405" i="8" s="1"/>
  <c r="O409" i="15"/>
  <c r="L409" i="15"/>
  <c r="L418" i="15"/>
  <c r="L410" i="15"/>
  <c r="O404" i="15"/>
  <c r="L427" i="15"/>
  <c r="L404" i="15"/>
  <c r="O413" i="15"/>
  <c r="L405" i="15"/>
  <c r="L406" i="15"/>
  <c r="L413" i="15"/>
  <c r="K408" i="15"/>
  <c r="J408" i="15"/>
  <c r="P487" i="15" l="1"/>
  <c r="L408" i="15"/>
  <c r="O408" i="15"/>
  <c r="K402" i="15"/>
  <c r="J402" i="15"/>
  <c r="K403" i="8"/>
  <c r="G403" i="8"/>
  <c r="K397" i="8"/>
  <c r="G397" i="8"/>
  <c r="K418" i="8"/>
  <c r="G418" i="8"/>
  <c r="K401" i="15"/>
  <c r="J401" i="15"/>
  <c r="K412" i="15"/>
  <c r="J412" i="15"/>
  <c r="O401" i="15" l="1"/>
  <c r="O402" i="15"/>
  <c r="O412" i="15"/>
  <c r="L401" i="15"/>
  <c r="L402" i="15"/>
  <c r="L418" i="8"/>
  <c r="N418" i="8" s="1"/>
  <c r="L397" i="8"/>
  <c r="N397" i="8" s="1"/>
  <c r="L403" i="8"/>
  <c r="N403" i="8" s="1"/>
  <c r="L412" i="15"/>
  <c r="K394" i="15" l="1"/>
  <c r="J394" i="15"/>
  <c r="K628" i="12"/>
  <c r="G628" i="12"/>
  <c r="K627" i="12"/>
  <c r="G627" i="12"/>
  <c r="K619" i="12"/>
  <c r="G619" i="12"/>
  <c r="K617" i="12"/>
  <c r="G617" i="12"/>
  <c r="K647" i="12"/>
  <c r="G647" i="12"/>
  <c r="K635" i="12"/>
  <c r="G635" i="12"/>
  <c r="K626" i="12"/>
  <c r="G626" i="12"/>
  <c r="K616" i="12"/>
  <c r="G616" i="12"/>
  <c r="K618" i="12"/>
  <c r="G618" i="12"/>
  <c r="K615" i="12"/>
  <c r="G615" i="12"/>
  <c r="K625" i="12"/>
  <c r="G625" i="12"/>
  <c r="K633" i="12"/>
  <c r="G633" i="12"/>
  <c r="K614" i="12"/>
  <c r="G614" i="12"/>
  <c r="K645" i="12"/>
  <c r="G645" i="12"/>
  <c r="K613" i="12"/>
  <c r="G613" i="12"/>
  <c r="K624" i="12"/>
  <c r="G624" i="12"/>
  <c r="K612" i="12"/>
  <c r="G612" i="12"/>
  <c r="K632" i="12"/>
  <c r="G632" i="12"/>
  <c r="K631" i="12"/>
  <c r="G631" i="12"/>
  <c r="K325" i="10"/>
  <c r="G325" i="10"/>
  <c r="K324" i="10"/>
  <c r="G324" i="10"/>
  <c r="K323" i="10"/>
  <c r="G323" i="10"/>
  <c r="K322" i="10"/>
  <c r="G322" i="10"/>
  <c r="K321" i="10"/>
  <c r="G321" i="10"/>
  <c r="K320" i="10"/>
  <c r="G320" i="10"/>
  <c r="K326" i="10"/>
  <c r="G326" i="10"/>
  <c r="K330" i="10"/>
  <c r="G330" i="10"/>
  <c r="K319" i="10"/>
  <c r="G319" i="10"/>
  <c r="K318" i="10"/>
  <c r="G318" i="10"/>
  <c r="K317" i="10"/>
  <c r="G317" i="10"/>
  <c r="K316" i="10"/>
  <c r="G316" i="10"/>
  <c r="K400" i="8"/>
  <c r="G400" i="8"/>
  <c r="K396" i="8"/>
  <c r="G396" i="8"/>
  <c r="K402" i="8"/>
  <c r="G402" i="8"/>
  <c r="K395" i="8"/>
  <c r="G395" i="8"/>
  <c r="K611" i="12"/>
  <c r="G611" i="12"/>
  <c r="K604" i="12"/>
  <c r="G604" i="12"/>
  <c r="K620" i="12"/>
  <c r="G620" i="12"/>
  <c r="J395" i="15"/>
  <c r="K395" i="15"/>
  <c r="K392" i="15"/>
  <c r="J392" i="15"/>
  <c r="K391" i="15"/>
  <c r="J391" i="15"/>
  <c r="J393" i="15"/>
  <c r="K400" i="15"/>
  <c r="J400" i="15"/>
  <c r="K399" i="15"/>
  <c r="J399" i="15"/>
  <c r="K393" i="15"/>
  <c r="K398" i="15"/>
  <c r="J398" i="15"/>
  <c r="K397" i="15"/>
  <c r="J397" i="15"/>
  <c r="K390" i="15"/>
  <c r="J390" i="15"/>
  <c r="K605" i="12"/>
  <c r="G605" i="12"/>
  <c r="K399" i="8"/>
  <c r="G399" i="8"/>
  <c r="K410" i="8"/>
  <c r="G410" i="8"/>
  <c r="K413" i="8"/>
  <c r="G413" i="8"/>
  <c r="K396" i="15"/>
  <c r="J396" i="15"/>
  <c r="K389" i="15"/>
  <c r="J389" i="15"/>
  <c r="K608" i="12"/>
  <c r="G608" i="12"/>
  <c r="K10" i="12"/>
  <c r="G10" i="12"/>
  <c r="K610" i="12"/>
  <c r="G610" i="12"/>
  <c r="K623" i="12"/>
  <c r="G623" i="12"/>
  <c r="K606" i="12"/>
  <c r="G606" i="12"/>
  <c r="K390" i="8"/>
  <c r="G390" i="8"/>
  <c r="K386" i="15"/>
  <c r="J386" i="15"/>
  <c r="K329" i="10"/>
  <c r="G329" i="10"/>
  <c r="K315" i="10"/>
  <c r="G315" i="10"/>
  <c r="K388" i="15"/>
  <c r="J388" i="15"/>
  <c r="K383" i="15"/>
  <c r="J383" i="15"/>
  <c r="K379" i="15"/>
  <c r="J379" i="15"/>
  <c r="K609" i="12"/>
  <c r="G609" i="12"/>
  <c r="K630" i="12"/>
  <c r="G630" i="12"/>
  <c r="K602" i="12"/>
  <c r="G602" i="12"/>
  <c r="K595" i="12"/>
  <c r="G595" i="12"/>
  <c r="K596" i="12"/>
  <c r="G596" i="12"/>
  <c r="K637" i="12"/>
  <c r="G637" i="12"/>
  <c r="G313" i="10"/>
  <c r="G10" i="10"/>
  <c r="K331" i="10"/>
  <c r="G331" i="10"/>
  <c r="K327" i="10"/>
  <c r="G327" i="10"/>
  <c r="K313" i="10"/>
  <c r="K10" i="10"/>
  <c r="J387" i="15"/>
  <c r="K381" i="15"/>
  <c r="J381" i="15"/>
  <c r="K387" i="15"/>
  <c r="K382" i="15"/>
  <c r="J382" i="15"/>
  <c r="K385" i="15"/>
  <c r="J385" i="15"/>
  <c r="K378" i="15"/>
  <c r="J378" i="15"/>
  <c r="K380" i="15"/>
  <c r="J380" i="15"/>
  <c r="K372" i="15"/>
  <c r="J372" i="15"/>
  <c r="K384" i="15"/>
  <c r="J384" i="15"/>
  <c r="K371" i="15"/>
  <c r="J371" i="15"/>
  <c r="O388" i="15" l="1"/>
  <c r="O382" i="15"/>
  <c r="O397" i="15"/>
  <c r="O371" i="15"/>
  <c r="O379" i="15"/>
  <c r="L321" i="10"/>
  <c r="L10" i="10"/>
  <c r="O381" i="15"/>
  <c r="O380" i="15"/>
  <c r="O389" i="15"/>
  <c r="O398" i="15"/>
  <c r="O391" i="15"/>
  <c r="O384" i="15"/>
  <c r="O385" i="15"/>
  <c r="O390" i="15"/>
  <c r="O399" i="15"/>
  <c r="O378" i="15"/>
  <c r="O383" i="15"/>
  <c r="O386" i="15"/>
  <c r="O396" i="15"/>
  <c r="L395" i="15"/>
  <c r="L392" i="15"/>
  <c r="L632" i="12"/>
  <c r="N632" i="12" s="1"/>
  <c r="L635" i="12"/>
  <c r="N635" i="12" s="1"/>
  <c r="L626" i="12"/>
  <c r="N626" i="12" s="1"/>
  <c r="L625" i="12"/>
  <c r="N625" i="12" s="1"/>
  <c r="L326" i="10"/>
  <c r="L400" i="8"/>
  <c r="N400" i="8" s="1"/>
  <c r="O394" i="15"/>
  <c r="L391" i="15"/>
  <c r="L394" i="15"/>
  <c r="L628" i="12"/>
  <c r="N628" i="12" s="1"/>
  <c r="L627" i="12"/>
  <c r="N627" i="12" s="1"/>
  <c r="L619" i="12"/>
  <c r="N619" i="12" s="1"/>
  <c r="L617" i="12"/>
  <c r="N617" i="12" s="1"/>
  <c r="L647" i="12"/>
  <c r="N647" i="12" s="1"/>
  <c r="L616" i="12"/>
  <c r="N616" i="12" s="1"/>
  <c r="L618" i="12"/>
  <c r="N618" i="12" s="1"/>
  <c r="L615" i="12"/>
  <c r="N615" i="12" s="1"/>
  <c r="L633" i="12"/>
  <c r="N633" i="12" s="1"/>
  <c r="L614" i="12"/>
  <c r="N614" i="12" s="1"/>
  <c r="L645" i="12"/>
  <c r="N645" i="12" s="1"/>
  <c r="L613" i="12"/>
  <c r="N613" i="12" s="1"/>
  <c r="L624" i="12"/>
  <c r="N624" i="12" s="1"/>
  <c r="L612" i="12"/>
  <c r="N612" i="12" s="1"/>
  <c r="L631" i="12"/>
  <c r="N631" i="12" s="1"/>
  <c r="L330" i="10"/>
  <c r="N317" i="10"/>
  <c r="L324" i="10"/>
  <c r="N323" i="10"/>
  <c r="N321" i="10"/>
  <c r="L317" i="10"/>
  <c r="L316" i="10"/>
  <c r="L325" i="10"/>
  <c r="N324" i="10"/>
  <c r="L323" i="10"/>
  <c r="L322" i="10"/>
  <c r="L320" i="10"/>
  <c r="N326" i="10"/>
  <c r="L319" i="10"/>
  <c r="N319" i="10"/>
  <c r="L318" i="10"/>
  <c r="N316" i="10"/>
  <c r="N325" i="10"/>
  <c r="N322" i="10"/>
  <c r="N320" i="10"/>
  <c r="N330" i="10"/>
  <c r="N318" i="10"/>
  <c r="L396" i="8"/>
  <c r="N396" i="8" s="1"/>
  <c r="L395" i="8"/>
  <c r="N395" i="8" s="1"/>
  <c r="L402" i="8"/>
  <c r="N402" i="8" s="1"/>
  <c r="L413" i="8"/>
  <c r="N413" i="8" s="1"/>
  <c r="L10" i="12"/>
  <c r="N10" i="12" s="1"/>
  <c r="L604" i="12"/>
  <c r="N604" i="12" s="1"/>
  <c r="L611" i="12"/>
  <c r="N611" i="12" s="1"/>
  <c r="L620" i="12"/>
  <c r="N620" i="12" s="1"/>
  <c r="O395" i="15"/>
  <c r="L393" i="15"/>
  <c r="O392" i="15"/>
  <c r="L400" i="15"/>
  <c r="L397" i="15"/>
  <c r="O400" i="15"/>
  <c r="L390" i="15"/>
  <c r="L398" i="15"/>
  <c r="L399" i="15"/>
  <c r="O393" i="15"/>
  <c r="L605" i="12"/>
  <c r="N605" i="12" s="1"/>
  <c r="N313" i="10"/>
  <c r="L329" i="10"/>
  <c r="L396" i="15"/>
  <c r="L410" i="8"/>
  <c r="N410" i="8" s="1"/>
  <c r="L399" i="8"/>
  <c r="N399" i="8" s="1"/>
  <c r="L386" i="15"/>
  <c r="L388" i="15"/>
  <c r="L389" i="15"/>
  <c r="L610" i="12"/>
  <c r="N610" i="12" s="1"/>
  <c r="L623" i="12"/>
  <c r="N623" i="12" s="1"/>
  <c r="L606" i="12"/>
  <c r="N606" i="12" s="1"/>
  <c r="L608" i="12"/>
  <c r="N608" i="12" s="1"/>
  <c r="N329" i="10"/>
  <c r="N315" i="10"/>
  <c r="L390" i="8"/>
  <c r="N390" i="8" s="1"/>
  <c r="L383" i="15"/>
  <c r="L381" i="15"/>
  <c r="L387" i="15"/>
  <c r="L379" i="15"/>
  <c r="L609" i="12"/>
  <c r="N609" i="12" s="1"/>
  <c r="L596" i="12"/>
  <c r="N596" i="12" s="1"/>
  <c r="L630" i="12"/>
  <c r="N630" i="12" s="1"/>
  <c r="L602" i="12"/>
  <c r="N602" i="12" s="1"/>
  <c r="L595" i="12"/>
  <c r="N595" i="12" s="1"/>
  <c r="L637" i="12"/>
  <c r="N637" i="12" s="1"/>
  <c r="L327" i="10"/>
  <c r="N331" i="10"/>
  <c r="N10" i="10"/>
  <c r="L331" i="10"/>
  <c r="N327" i="10"/>
  <c r="L382" i="15"/>
  <c r="L385" i="15"/>
  <c r="O387" i="15"/>
  <c r="L384" i="15"/>
  <c r="L378" i="15"/>
  <c r="L380" i="15"/>
  <c r="L371" i="15"/>
  <c r="L372" i="15"/>
  <c r="O372" i="15"/>
  <c r="P402" i="15" l="1"/>
  <c r="K600" i="12"/>
  <c r="G600" i="12"/>
  <c r="K597" i="12"/>
  <c r="G597" i="12"/>
  <c r="K598" i="12"/>
  <c r="G598" i="12"/>
  <c r="K599" i="12"/>
  <c r="G599" i="12"/>
  <c r="K312" i="10"/>
  <c r="G312" i="10"/>
  <c r="K305" i="10"/>
  <c r="G305" i="10"/>
  <c r="K304" i="10"/>
  <c r="G304" i="10"/>
  <c r="K409" i="8"/>
  <c r="G409" i="8"/>
  <c r="K368" i="15"/>
  <c r="J368" i="15"/>
  <c r="J373" i="15"/>
  <c r="K373" i="15"/>
  <c r="J369" i="15"/>
  <c r="K370" i="15"/>
  <c r="J370" i="15"/>
  <c r="K369" i="15"/>
  <c r="K367" i="15"/>
  <c r="J367" i="15"/>
  <c r="K387" i="8"/>
  <c r="G387" i="8"/>
  <c r="K393" i="8"/>
  <c r="G393" i="8"/>
  <c r="K391" i="8"/>
  <c r="G391" i="8"/>
  <c r="K392" i="8"/>
  <c r="G392" i="8"/>
  <c r="K386" i="8"/>
  <c r="G386" i="8"/>
  <c r="K375" i="15"/>
  <c r="J375" i="15"/>
  <c r="K366" i="15"/>
  <c r="J366" i="15"/>
  <c r="K307" i="10"/>
  <c r="G307" i="10"/>
  <c r="K365" i="15"/>
  <c r="J365" i="15"/>
  <c r="J364" i="15"/>
  <c r="K364" i="15"/>
  <c r="K363" i="15"/>
  <c r="J363" i="15"/>
  <c r="N163" i="13"/>
  <c r="Q163" i="13" s="1"/>
  <c r="N162" i="13"/>
  <c r="Q162" i="13" s="1"/>
  <c r="J359" i="15"/>
  <c r="O359" i="15" s="1"/>
  <c r="K310" i="10"/>
  <c r="G310" i="10"/>
  <c r="K328" i="10"/>
  <c r="G328" i="10"/>
  <c r="J362" i="15"/>
  <c r="K362" i="15"/>
  <c r="N167" i="13"/>
  <c r="Q167" i="13" s="1"/>
  <c r="K389" i="8"/>
  <c r="G389" i="8"/>
  <c r="K394" i="8"/>
  <c r="G394" i="8"/>
  <c r="K381" i="8"/>
  <c r="G381" i="8"/>
  <c r="K593" i="12"/>
  <c r="G593" i="12"/>
  <c r="K311" i="10"/>
  <c r="G311" i="10"/>
  <c r="K358" i="15"/>
  <c r="J358" i="15"/>
  <c r="J377" i="15"/>
  <c r="O377" i="15" s="1"/>
  <c r="J360" i="15"/>
  <c r="O360" i="15" s="1"/>
  <c r="J356" i="15"/>
  <c r="K356" i="15"/>
  <c r="K374" i="15"/>
  <c r="J374" i="15"/>
  <c r="K376" i="15"/>
  <c r="J376" i="15"/>
  <c r="K357" i="15"/>
  <c r="J357" i="15"/>
  <c r="K361" i="15"/>
  <c r="J361" i="15"/>
  <c r="N233" i="14"/>
  <c r="Q233" i="14" s="1"/>
  <c r="K303" i="10"/>
  <c r="G303" i="10"/>
  <c r="O361" i="15" l="1"/>
  <c r="O368" i="15"/>
  <c r="O356" i="15"/>
  <c r="O376" i="15"/>
  <c r="O358" i="15"/>
  <c r="O370" i="15"/>
  <c r="O366" i="15"/>
  <c r="O367" i="15"/>
  <c r="O374" i="15"/>
  <c r="L598" i="12"/>
  <c r="N598" i="12" s="1"/>
  <c r="L597" i="12"/>
  <c r="N597" i="12" s="1"/>
  <c r="L600" i="12"/>
  <c r="N600" i="12" s="1"/>
  <c r="L386" i="8"/>
  <c r="N386" i="8" s="1"/>
  <c r="L369" i="15"/>
  <c r="L368" i="15"/>
  <c r="L599" i="12"/>
  <c r="N599" i="12" s="1"/>
  <c r="L312" i="10"/>
  <c r="L305" i="10"/>
  <c r="L304" i="10"/>
  <c r="N304" i="10"/>
  <c r="N312" i="10"/>
  <c r="N305" i="10"/>
  <c r="L409" i="8"/>
  <c r="N409" i="8" s="1"/>
  <c r="L373" i="15"/>
  <c r="O375" i="15"/>
  <c r="O373" i="15"/>
  <c r="O369" i="15"/>
  <c r="L370" i="15"/>
  <c r="L367" i="15"/>
  <c r="L392" i="8"/>
  <c r="N392" i="8" s="1"/>
  <c r="L387" i="8"/>
  <c r="N387" i="8" s="1"/>
  <c r="L393" i="8"/>
  <c r="N393" i="8" s="1"/>
  <c r="L391" i="8"/>
  <c r="N391" i="8" s="1"/>
  <c r="L375" i="15"/>
  <c r="L366" i="15"/>
  <c r="N307" i="10"/>
  <c r="O365" i="15"/>
  <c r="O362" i="15"/>
  <c r="L307" i="10"/>
  <c r="L365" i="15"/>
  <c r="L364" i="15"/>
  <c r="O364" i="15"/>
  <c r="L363" i="15"/>
  <c r="O363" i="15"/>
  <c r="L394" i="8"/>
  <c r="N394" i="8" s="1"/>
  <c r="L359" i="15"/>
  <c r="L310" i="10"/>
  <c r="N328" i="10"/>
  <c r="L328" i="10"/>
  <c r="N310" i="10"/>
  <c r="L362" i="15"/>
  <c r="L358" i="15"/>
  <c r="L374" i="15"/>
  <c r="L360" i="15"/>
  <c r="L389" i="8"/>
  <c r="N389" i="8" s="1"/>
  <c r="L381" i="8"/>
  <c r="N381" i="8" s="1"/>
  <c r="L593" i="12"/>
  <c r="N593" i="12" s="1"/>
  <c r="L357" i="15"/>
  <c r="O357" i="15"/>
  <c r="L311" i="10"/>
  <c r="N311" i="10"/>
  <c r="L377" i="15"/>
  <c r="L356" i="15"/>
  <c r="L361" i="15"/>
  <c r="L376" i="15"/>
  <c r="N303" i="10"/>
  <c r="L303" i="10"/>
  <c r="K607" i="12"/>
  <c r="K629" i="12"/>
  <c r="G629" i="12"/>
  <c r="K582" i="12"/>
  <c r="G582" i="12"/>
  <c r="K590" i="12"/>
  <c r="G590" i="12"/>
  <c r="K301" i="10"/>
  <c r="G301" i="10"/>
  <c r="K297" i="10"/>
  <c r="G297" i="10"/>
  <c r="K354" i="15"/>
  <c r="J354" i="15"/>
  <c r="K621" i="12"/>
  <c r="G621" i="12"/>
  <c r="K571" i="12"/>
  <c r="G571" i="12"/>
  <c r="K574" i="12"/>
  <c r="G574" i="12"/>
  <c r="K591" i="12"/>
  <c r="G591" i="12"/>
  <c r="K601" i="12"/>
  <c r="G601" i="12"/>
  <c r="K308" i="10"/>
  <c r="G308" i="10"/>
  <c r="K300" i="10"/>
  <c r="G300" i="10"/>
  <c r="K377" i="8"/>
  <c r="G377" i="8"/>
  <c r="K407" i="15"/>
  <c r="J407" i="15"/>
  <c r="K355" i="15"/>
  <c r="J355" i="15"/>
  <c r="K349" i="15"/>
  <c r="J349" i="15"/>
  <c r="O355" i="15" l="1"/>
  <c r="N300" i="10"/>
  <c r="O407" i="15"/>
  <c r="P430" i="15" s="1"/>
  <c r="O354" i="15"/>
  <c r="L629" i="12"/>
  <c r="N629" i="12" s="1"/>
  <c r="L582" i="12"/>
  <c r="N582" i="12" s="1"/>
  <c r="L590" i="12"/>
  <c r="N590" i="12" s="1"/>
  <c r="L301" i="10"/>
  <c r="N301" i="10"/>
  <c r="L297" i="10"/>
  <c r="N297" i="10"/>
  <c r="L354" i="15"/>
  <c r="L601" i="12"/>
  <c r="N601" i="12" s="1"/>
  <c r="L621" i="12"/>
  <c r="N621" i="12" s="1"/>
  <c r="L571" i="12"/>
  <c r="N571" i="12" s="1"/>
  <c r="L574" i="12"/>
  <c r="N574" i="12" s="1"/>
  <c r="L591" i="12"/>
  <c r="N591" i="12" s="1"/>
  <c r="L300" i="10"/>
  <c r="N308" i="10"/>
  <c r="L308" i="10"/>
  <c r="L377" i="8"/>
  <c r="N377" i="8" s="1"/>
  <c r="L407" i="15"/>
  <c r="L355" i="15"/>
  <c r="L349" i="15"/>
  <c r="O349" i="15"/>
  <c r="K353" i="15" l="1"/>
  <c r="J353" i="15"/>
  <c r="K350" i="15"/>
  <c r="J350" i="15"/>
  <c r="N232" i="14"/>
  <c r="Q232" i="14" s="1"/>
  <c r="N161" i="13"/>
  <c r="Q161" i="13" s="1"/>
  <c r="N166" i="13"/>
  <c r="Q166" i="13" s="1"/>
  <c r="K588" i="12"/>
  <c r="G588" i="12"/>
  <c r="K592" i="12"/>
  <c r="G592" i="12"/>
  <c r="K573" i="12"/>
  <c r="G573" i="12"/>
  <c r="K309" i="10"/>
  <c r="G309" i="10"/>
  <c r="K302" i="10"/>
  <c r="G302" i="10"/>
  <c r="K398" i="8"/>
  <c r="G398" i="8"/>
  <c r="K401" i="8"/>
  <c r="G401" i="8"/>
  <c r="K380" i="8"/>
  <c r="G380" i="8"/>
  <c r="K376" i="8"/>
  <c r="G376" i="8"/>
  <c r="K373" i="8"/>
  <c r="G373" i="8"/>
  <c r="K385" i="8"/>
  <c r="G385" i="8"/>
  <c r="K351" i="15"/>
  <c r="J351" i="15"/>
  <c r="K348" i="15"/>
  <c r="J348" i="15"/>
  <c r="K347" i="15"/>
  <c r="J347" i="15"/>
  <c r="K366" i="8"/>
  <c r="G366" i="8"/>
  <c r="K576" i="12"/>
  <c r="G576" i="12"/>
  <c r="K587" i="12"/>
  <c r="G587" i="12"/>
  <c r="K298" i="10"/>
  <c r="G298" i="10"/>
  <c r="K296" i="10"/>
  <c r="G296" i="10"/>
  <c r="K346" i="15"/>
  <c r="J346" i="15"/>
  <c r="K345" i="15"/>
  <c r="J345" i="15"/>
  <c r="K343" i="15"/>
  <c r="J343" i="15"/>
  <c r="O343" i="15" l="1"/>
  <c r="O350" i="15"/>
  <c r="O346" i="15"/>
  <c r="L353" i="15"/>
  <c r="L348" i="15"/>
  <c r="O353" i="15"/>
  <c r="L350" i="15"/>
  <c r="L351" i="15"/>
  <c r="N309" i="10"/>
  <c r="L302" i="10"/>
  <c r="L309" i="10"/>
  <c r="L588" i="12"/>
  <c r="N588" i="12" s="1"/>
  <c r="L592" i="12"/>
  <c r="N592" i="12" s="1"/>
  <c r="L380" i="8"/>
  <c r="N380" i="8" s="1"/>
  <c r="L373" i="8"/>
  <c r="N373" i="8" s="1"/>
  <c r="L376" i="8"/>
  <c r="N376" i="8" s="1"/>
  <c r="L398" i="8"/>
  <c r="N398" i="8" s="1"/>
  <c r="L573" i="12"/>
  <c r="N573" i="12" s="1"/>
  <c r="N302" i="10"/>
  <c r="L401" i="8"/>
  <c r="N401" i="8" s="1"/>
  <c r="L385" i="8"/>
  <c r="N385" i="8" s="1"/>
  <c r="O351" i="15"/>
  <c r="L347" i="15"/>
  <c r="O347" i="15"/>
  <c r="O348" i="15"/>
  <c r="L587" i="12"/>
  <c r="N587" i="12" s="1"/>
  <c r="N296" i="10"/>
  <c r="N298" i="10"/>
  <c r="L296" i="10"/>
  <c r="L366" i="8"/>
  <c r="N366" i="8" s="1"/>
  <c r="L576" i="12"/>
  <c r="N576" i="12" s="1"/>
  <c r="L298" i="10"/>
  <c r="L345" i="15"/>
  <c r="L346" i="15"/>
  <c r="L343" i="15"/>
  <c r="O345" i="15"/>
  <c r="K622" i="12" l="1"/>
  <c r="G622" i="12"/>
  <c r="G607" i="12"/>
  <c r="K344" i="15"/>
  <c r="J344" i="15"/>
  <c r="J342" i="15"/>
  <c r="K342" i="15"/>
  <c r="K374" i="8"/>
  <c r="G374" i="8"/>
  <c r="L342" i="15" l="1"/>
  <c r="L344" i="15"/>
  <c r="O344" i="15"/>
  <c r="L622" i="12"/>
  <c r="N622" i="12" s="1"/>
  <c r="L607" i="12"/>
  <c r="N607" i="12" s="1"/>
  <c r="O342" i="15"/>
  <c r="L374" i="8"/>
  <c r="N374" i="8" s="1"/>
  <c r="K338" i="15" l="1"/>
  <c r="J338" i="15"/>
  <c r="K340" i="15"/>
  <c r="J340" i="15"/>
  <c r="K339" i="15"/>
  <c r="J339" i="15"/>
  <c r="K583" i="12"/>
  <c r="G583" i="12"/>
  <c r="K291" i="10"/>
  <c r="G291" i="10"/>
  <c r="K327" i="15"/>
  <c r="J327" i="15"/>
  <c r="K326" i="15"/>
  <c r="J326" i="15"/>
  <c r="K334" i="15"/>
  <c r="J334" i="15"/>
  <c r="J333" i="15"/>
  <c r="K333" i="15"/>
  <c r="K336" i="15"/>
  <c r="J336" i="15"/>
  <c r="K332" i="15"/>
  <c r="J332" i="15"/>
  <c r="K331" i="15"/>
  <c r="J331" i="15"/>
  <c r="K634" i="12"/>
  <c r="G634" i="12"/>
  <c r="K589" i="12"/>
  <c r="G589" i="12"/>
  <c r="K570" i="12"/>
  <c r="G570" i="12"/>
  <c r="K569" i="12"/>
  <c r="G569" i="12"/>
  <c r="K568" i="12"/>
  <c r="G568" i="12"/>
  <c r="K292" i="10"/>
  <c r="G292" i="10"/>
  <c r="K375" i="8"/>
  <c r="G375" i="8"/>
  <c r="L568" i="12" l="1"/>
  <c r="N568" i="12" s="1"/>
  <c r="L634" i="12"/>
  <c r="N634" i="12" s="1"/>
  <c r="L292" i="10"/>
  <c r="L340" i="15"/>
  <c r="L338" i="15"/>
  <c r="O338" i="15"/>
  <c r="O340" i="15"/>
  <c r="L339" i="15"/>
  <c r="O339" i="15"/>
  <c r="L327" i="15"/>
  <c r="L583" i="12"/>
  <c r="N583" i="12" s="1"/>
  <c r="L291" i="10"/>
  <c r="N291" i="10"/>
  <c r="L375" i="8"/>
  <c r="N375" i="8" s="1"/>
  <c r="L326" i="15"/>
  <c r="L334" i="15"/>
  <c r="O327" i="15"/>
  <c r="L333" i="15"/>
  <c r="O334" i="15"/>
  <c r="O326" i="15"/>
  <c r="O333" i="15"/>
  <c r="L336" i="15"/>
  <c r="L332" i="15"/>
  <c r="O332" i="15"/>
  <c r="L331" i="15"/>
  <c r="O336" i="15"/>
  <c r="O331" i="15"/>
  <c r="L569" i="12"/>
  <c r="N569" i="12" s="1"/>
  <c r="L589" i="12"/>
  <c r="N589" i="12" s="1"/>
  <c r="L570" i="12"/>
  <c r="N570" i="12" s="1"/>
  <c r="N292" i="10"/>
  <c r="K379" i="8"/>
  <c r="G379" i="8"/>
  <c r="K574" i="15"/>
  <c r="J574" i="15"/>
  <c r="K335" i="15"/>
  <c r="J335" i="15"/>
  <c r="L379" i="8" l="1"/>
  <c r="N379" i="8" s="1"/>
  <c r="L574" i="15"/>
  <c r="L335" i="15"/>
  <c r="O574" i="15"/>
  <c r="O335" i="15"/>
  <c r="N164" i="13"/>
  <c r="Q164" i="13" s="1"/>
  <c r="K330" i="15"/>
  <c r="J330" i="15"/>
  <c r="K324" i="15"/>
  <c r="J324" i="15"/>
  <c r="K341" i="15"/>
  <c r="J341" i="15"/>
  <c r="K329" i="15"/>
  <c r="J329" i="15"/>
  <c r="K323" i="15"/>
  <c r="J323" i="15"/>
  <c r="K325" i="15"/>
  <c r="J325" i="15"/>
  <c r="K293" i="10"/>
  <c r="G293" i="10"/>
  <c r="K290" i="10"/>
  <c r="G290" i="10"/>
  <c r="N231" i="14"/>
  <c r="Q231" i="14" s="1"/>
  <c r="K321" i="15"/>
  <c r="J321" i="15"/>
  <c r="N230" i="14"/>
  <c r="Q230" i="14" s="1"/>
  <c r="K322" i="15"/>
  <c r="J322" i="15"/>
  <c r="N229" i="14"/>
  <c r="Q229" i="14" s="1"/>
  <c r="K363" i="8"/>
  <c r="G363" i="8"/>
  <c r="K359" i="8"/>
  <c r="G359" i="8"/>
  <c r="J337" i="15"/>
  <c r="K337" i="15"/>
  <c r="K320" i="15"/>
  <c r="J320" i="15"/>
  <c r="K319" i="15"/>
  <c r="J319" i="15"/>
  <c r="N159" i="13"/>
  <c r="Q159" i="13" s="1"/>
  <c r="N157" i="13"/>
  <c r="Q157" i="13" s="1"/>
  <c r="K559" i="12"/>
  <c r="G559" i="12"/>
  <c r="K564" i="12"/>
  <c r="G564" i="12"/>
  <c r="K579" i="12"/>
  <c r="G579" i="12"/>
  <c r="K577" i="12"/>
  <c r="G577" i="12"/>
  <c r="K581" i="12"/>
  <c r="G581" i="12"/>
  <c r="K295" i="10"/>
  <c r="G295" i="10"/>
  <c r="K288" i="10"/>
  <c r="G288" i="10"/>
  <c r="K358" i="8"/>
  <c r="G358" i="8"/>
  <c r="K360" i="8"/>
  <c r="G360" i="8"/>
  <c r="K365" i="8"/>
  <c r="G365" i="8"/>
  <c r="K318" i="15"/>
  <c r="J318" i="15"/>
  <c r="K316" i="15"/>
  <c r="J316" i="15"/>
  <c r="J317" i="15"/>
  <c r="K317" i="15"/>
  <c r="K287" i="10"/>
  <c r="G287" i="10"/>
  <c r="P577" i="15" l="1"/>
  <c r="O329" i="15"/>
  <c r="O323" i="15"/>
  <c r="L559" i="12"/>
  <c r="N559" i="12" s="1"/>
  <c r="O316" i="15"/>
  <c r="L341" i="15"/>
  <c r="L329" i="15"/>
  <c r="L324" i="15"/>
  <c r="O330" i="15"/>
  <c r="O325" i="15"/>
  <c r="L323" i="15"/>
  <c r="L325" i="15"/>
  <c r="L363" i="8"/>
  <c r="N363" i="8" s="1"/>
  <c r="L330" i="15"/>
  <c r="O324" i="15"/>
  <c r="O341" i="15"/>
  <c r="L321" i="15"/>
  <c r="O337" i="15"/>
  <c r="L322" i="15"/>
  <c r="N293" i="10"/>
  <c r="L293" i="10"/>
  <c r="L290" i="10"/>
  <c r="N290" i="10"/>
  <c r="O321" i="15"/>
  <c r="O322" i="15"/>
  <c r="O320" i="15"/>
  <c r="L319" i="15"/>
  <c r="L359" i="8"/>
  <c r="N359" i="8" s="1"/>
  <c r="L337" i="15"/>
  <c r="L320" i="15"/>
  <c r="O319" i="15"/>
  <c r="L358" i="8"/>
  <c r="N358" i="8" s="1"/>
  <c r="N287" i="10"/>
  <c r="L564" i="12"/>
  <c r="N564" i="12" s="1"/>
  <c r="L577" i="12"/>
  <c r="N577" i="12" s="1"/>
  <c r="L581" i="12"/>
  <c r="N581" i="12" s="1"/>
  <c r="L579" i="12"/>
  <c r="N579" i="12" s="1"/>
  <c r="L295" i="10"/>
  <c r="L288" i="10"/>
  <c r="N288" i="10"/>
  <c r="N295" i="10"/>
  <c r="L360" i="8"/>
  <c r="N360" i="8" s="1"/>
  <c r="L365" i="8"/>
  <c r="N365" i="8" s="1"/>
  <c r="L316" i="15"/>
  <c r="L318" i="15"/>
  <c r="O318" i="15"/>
  <c r="L317" i="15"/>
  <c r="O317" i="15"/>
  <c r="L287" i="10"/>
  <c r="K370" i="8"/>
  <c r="G370" i="8"/>
  <c r="K382" i="8"/>
  <c r="G382" i="8"/>
  <c r="K362" i="8"/>
  <c r="G362" i="8"/>
  <c r="K361" i="8"/>
  <c r="G361" i="8"/>
  <c r="K367" i="8"/>
  <c r="G367" i="8"/>
  <c r="K315" i="15"/>
  <c r="J315" i="15"/>
  <c r="K314" i="15"/>
  <c r="J314" i="15"/>
  <c r="K313" i="15"/>
  <c r="J313" i="15"/>
  <c r="K312" i="15"/>
  <c r="J312" i="15"/>
  <c r="J309" i="15"/>
  <c r="J308" i="15"/>
  <c r="O312" i="15" l="1"/>
  <c r="O313" i="15"/>
  <c r="O315" i="15"/>
  <c r="L370" i="8"/>
  <c r="N370" i="8" s="1"/>
  <c r="L382" i="8"/>
  <c r="N382" i="8" s="1"/>
  <c r="L362" i="8"/>
  <c r="N362" i="8" s="1"/>
  <c r="L361" i="8"/>
  <c r="N361" i="8" s="1"/>
  <c r="L367" i="8"/>
  <c r="N367" i="8" s="1"/>
  <c r="L312" i="15"/>
  <c r="L315" i="15"/>
  <c r="O314" i="15"/>
  <c r="L313" i="15"/>
  <c r="L314" i="15"/>
  <c r="K309" i="15" l="1"/>
  <c r="O309" i="15" s="1"/>
  <c r="K308" i="15"/>
  <c r="O308" i="15" s="1"/>
  <c r="K310" i="15"/>
  <c r="J310" i="15"/>
  <c r="K280" i="10"/>
  <c r="G280" i="10"/>
  <c r="K594" i="12"/>
  <c r="G594" i="12"/>
  <c r="K575" i="12"/>
  <c r="G575" i="12"/>
  <c r="K273" i="10"/>
  <c r="G273" i="10"/>
  <c r="N158" i="13"/>
  <c r="Q158" i="13" s="1"/>
  <c r="N160" i="13"/>
  <c r="Q160" i="13" s="1"/>
  <c r="K383" i="8"/>
  <c r="G383" i="8"/>
  <c r="K311" i="15"/>
  <c r="J311" i="15"/>
  <c r="J307" i="15"/>
  <c r="K307" i="15"/>
  <c r="K306" i="15"/>
  <c r="J306" i="15"/>
  <c r="K305" i="15"/>
  <c r="J305" i="15"/>
  <c r="K301" i="15"/>
  <c r="J301" i="15"/>
  <c r="K299" i="15"/>
  <c r="J299" i="15"/>
  <c r="K304" i="15"/>
  <c r="J304" i="15"/>
  <c r="K303" i="15"/>
  <c r="J303" i="15"/>
  <c r="K300" i="15"/>
  <c r="J300" i="15"/>
  <c r="K302" i="15"/>
  <c r="J302" i="15"/>
  <c r="K298" i="15"/>
  <c r="J298" i="15"/>
  <c r="K286" i="15"/>
  <c r="J286" i="15"/>
  <c r="K297" i="15"/>
  <c r="J297" i="15"/>
  <c r="K289" i="10"/>
  <c r="G289" i="10"/>
  <c r="K388" i="8"/>
  <c r="G388" i="8"/>
  <c r="K372" i="8"/>
  <c r="G372" i="8"/>
  <c r="K355" i="8"/>
  <c r="G355" i="8"/>
  <c r="K292" i="15"/>
  <c r="J292" i="15"/>
  <c r="J291" i="15"/>
  <c r="K291" i="15"/>
  <c r="K295" i="15"/>
  <c r="J295" i="15"/>
  <c r="K294" i="15"/>
  <c r="J294" i="15"/>
  <c r="K290" i="15"/>
  <c r="J290" i="15"/>
  <c r="K289" i="15"/>
  <c r="J289" i="15"/>
  <c r="K293" i="15"/>
  <c r="J293" i="15"/>
  <c r="J287" i="15"/>
  <c r="K296" i="15"/>
  <c r="J296" i="15"/>
  <c r="K287" i="15"/>
  <c r="K288" i="15"/>
  <c r="J288" i="15"/>
  <c r="K563" i="12"/>
  <c r="G563" i="12"/>
  <c r="K562" i="12"/>
  <c r="G562" i="12"/>
  <c r="K282" i="15"/>
  <c r="J282" i="15"/>
  <c r="K281" i="15"/>
  <c r="J281" i="15"/>
  <c r="K284" i="15"/>
  <c r="J284" i="15"/>
  <c r="K279" i="15"/>
  <c r="J279" i="15"/>
  <c r="J278" i="15"/>
  <c r="K278" i="15"/>
  <c r="J283" i="15"/>
  <c r="K285" i="15"/>
  <c r="J285" i="15"/>
  <c r="K283" i="15"/>
  <c r="K275" i="15"/>
  <c r="J275" i="15"/>
  <c r="K586" i="12"/>
  <c r="G586" i="12"/>
  <c r="K566" i="12"/>
  <c r="G566" i="12"/>
  <c r="K277" i="15"/>
  <c r="J277" i="15"/>
  <c r="K280" i="15"/>
  <c r="J280" i="15"/>
  <c r="K276" i="15"/>
  <c r="J276" i="15"/>
  <c r="K274" i="15"/>
  <c r="J274" i="15"/>
  <c r="K384" i="8"/>
  <c r="G384" i="8"/>
  <c r="N156" i="13"/>
  <c r="Q156" i="13" s="1"/>
  <c r="K565" i="12"/>
  <c r="G565" i="12"/>
  <c r="K567" i="12"/>
  <c r="G567" i="12"/>
  <c r="K282" i="10"/>
  <c r="G282" i="10"/>
  <c r="K572" i="12"/>
  <c r="G572" i="12"/>
  <c r="K281" i="10"/>
  <c r="G281" i="10"/>
  <c r="O277" i="15" l="1"/>
  <c r="O281" i="15"/>
  <c r="O298" i="15"/>
  <c r="O286" i="15"/>
  <c r="O310" i="15"/>
  <c r="O282" i="15"/>
  <c r="O297" i="15"/>
  <c r="O276" i="15"/>
  <c r="L307" i="15"/>
  <c r="L310" i="15"/>
  <c r="L309" i="15"/>
  <c r="L308" i="15"/>
  <c r="L311" i="15"/>
  <c r="L280" i="10"/>
  <c r="N280" i="10"/>
  <c r="L594" i="12"/>
  <c r="N594" i="12" s="1"/>
  <c r="L575" i="12"/>
  <c r="N575" i="12" s="1"/>
  <c r="L273" i="10"/>
  <c r="N273" i="10"/>
  <c r="L355" i="8"/>
  <c r="N355" i="8" s="1"/>
  <c r="L383" i="8"/>
  <c r="N383" i="8" s="1"/>
  <c r="L567" i="12"/>
  <c r="N567" i="12" s="1"/>
  <c r="N282" i="10"/>
  <c r="O311" i="15"/>
  <c r="O307" i="15"/>
  <c r="L306" i="15"/>
  <c r="O306" i="15"/>
  <c r="L291" i="15"/>
  <c r="O303" i="15"/>
  <c r="O305" i="15"/>
  <c r="L305" i="15"/>
  <c r="O300" i="15"/>
  <c r="O301" i="15"/>
  <c r="O302" i="15"/>
  <c r="L299" i="15"/>
  <c r="O304" i="15"/>
  <c r="L301" i="15"/>
  <c r="O299" i="15"/>
  <c r="L303" i="15"/>
  <c r="L300" i="15"/>
  <c r="L304" i="15"/>
  <c r="L302" i="15"/>
  <c r="L298" i="15"/>
  <c r="L293" i="15"/>
  <c r="L286" i="15"/>
  <c r="L296" i="15"/>
  <c r="O293" i="15"/>
  <c r="L295" i="15"/>
  <c r="O294" i="15"/>
  <c r="O290" i="15"/>
  <c r="L292" i="15"/>
  <c r="L289" i="15"/>
  <c r="L297" i="15"/>
  <c r="L586" i="12"/>
  <c r="N586" i="12" s="1"/>
  <c r="L289" i="10"/>
  <c r="N289" i="10"/>
  <c r="L563" i="12"/>
  <c r="N563" i="12" s="1"/>
  <c r="L562" i="12"/>
  <c r="N562" i="12" s="1"/>
  <c r="L388" i="8"/>
  <c r="N388" i="8" s="1"/>
  <c r="L372" i="8"/>
  <c r="N372" i="8" s="1"/>
  <c r="O292" i="15"/>
  <c r="O291" i="15"/>
  <c r="O295" i="15"/>
  <c r="L294" i="15"/>
  <c r="L290" i="15"/>
  <c r="O289" i="15"/>
  <c r="O287" i="15"/>
  <c r="O296" i="15"/>
  <c r="L288" i="15"/>
  <c r="L287" i="15"/>
  <c r="O288" i="15"/>
  <c r="L279" i="15"/>
  <c r="O283" i="15"/>
  <c r="O284" i="15"/>
  <c r="L284" i="15"/>
  <c r="L282" i="15"/>
  <c r="O279" i="15"/>
  <c r="L281" i="15"/>
  <c r="O278" i="15"/>
  <c r="L278" i="15"/>
  <c r="L275" i="15"/>
  <c r="L283" i="15"/>
  <c r="L285" i="15"/>
  <c r="O285" i="15"/>
  <c r="O275" i="15"/>
  <c r="L277" i="15"/>
  <c r="L566" i="12"/>
  <c r="N566" i="12" s="1"/>
  <c r="L280" i="15"/>
  <c r="O280" i="15"/>
  <c r="L274" i="15"/>
  <c r="O274" i="15"/>
  <c r="L276" i="15"/>
  <c r="L384" i="8"/>
  <c r="N384" i="8" s="1"/>
  <c r="L565" i="12"/>
  <c r="N565" i="12" s="1"/>
  <c r="L282" i="10"/>
  <c r="L572" i="12"/>
  <c r="N572" i="12" s="1"/>
  <c r="N281" i="10"/>
  <c r="L281" i="10"/>
  <c r="K369" i="8"/>
  <c r="G369" i="8"/>
  <c r="K364" i="8"/>
  <c r="G364" i="8"/>
  <c r="N227" i="14"/>
  <c r="Q227" i="14" s="1"/>
  <c r="N153" i="13"/>
  <c r="Q153" i="13" s="1"/>
  <c r="K556" i="12"/>
  <c r="G556" i="12"/>
  <c r="K552" i="12"/>
  <c r="G552" i="12"/>
  <c r="K561" i="12"/>
  <c r="G561" i="12"/>
  <c r="K278" i="10"/>
  <c r="G278" i="10"/>
  <c r="K347" i="8"/>
  <c r="G347" i="8"/>
  <c r="K352" i="8"/>
  <c r="G352" i="8"/>
  <c r="K349" i="8"/>
  <c r="G349" i="8"/>
  <c r="K271" i="15"/>
  <c r="J271" i="15"/>
  <c r="K269" i="15"/>
  <c r="J269" i="15"/>
  <c r="K268" i="15"/>
  <c r="J268" i="15"/>
  <c r="N226" i="14"/>
  <c r="Q226" i="14" s="1"/>
  <c r="N155" i="13"/>
  <c r="Q155" i="13" s="1"/>
  <c r="N165" i="13"/>
  <c r="Q165" i="13" s="1"/>
  <c r="K272" i="15"/>
  <c r="J272" i="15"/>
  <c r="K299" i="10"/>
  <c r="G299" i="10"/>
  <c r="K277" i="10"/>
  <c r="G277" i="10"/>
  <c r="K275" i="10"/>
  <c r="G275" i="10"/>
  <c r="K274" i="10"/>
  <c r="G274" i="10"/>
  <c r="K286" i="10"/>
  <c r="G286" i="10"/>
  <c r="K580" i="12"/>
  <c r="G580" i="12"/>
  <c r="K547" i="12"/>
  <c r="G547" i="12"/>
  <c r="K578" i="12"/>
  <c r="G578" i="12"/>
  <c r="K545" i="12"/>
  <c r="G545" i="12"/>
  <c r="K585" i="12"/>
  <c r="G585" i="12"/>
  <c r="N228" i="14"/>
  <c r="Q228" i="14" s="1"/>
  <c r="K267" i="15"/>
  <c r="J267" i="15"/>
  <c r="L352" i="8" l="1"/>
  <c r="N352" i="8" s="1"/>
  <c r="O268" i="15"/>
  <c r="L269" i="15"/>
  <c r="L275" i="10"/>
  <c r="L347" i="8"/>
  <c r="N347" i="8" s="1"/>
  <c r="L364" i="8"/>
  <c r="N364" i="8" s="1"/>
  <c r="N278" i="10"/>
  <c r="L369" i="8"/>
  <c r="N369" i="8" s="1"/>
  <c r="L278" i="10"/>
  <c r="L552" i="12"/>
  <c r="N552" i="12" s="1"/>
  <c r="L556" i="12"/>
  <c r="N556" i="12" s="1"/>
  <c r="L561" i="12"/>
  <c r="N561" i="12" s="1"/>
  <c r="L271" i="15"/>
  <c r="O271" i="15"/>
  <c r="O269" i="15"/>
  <c r="N275" i="10"/>
  <c r="L545" i="12"/>
  <c r="N545" i="12" s="1"/>
  <c r="L585" i="12"/>
  <c r="N585" i="12" s="1"/>
  <c r="L578" i="12"/>
  <c r="N578" i="12" s="1"/>
  <c r="L349" i="8"/>
  <c r="N349" i="8" s="1"/>
  <c r="L268" i="15"/>
  <c r="L272" i="15"/>
  <c r="O272" i="15"/>
  <c r="N286" i="10"/>
  <c r="L299" i="10"/>
  <c r="N299" i="10"/>
  <c r="N277" i="10"/>
  <c r="L277" i="10"/>
  <c r="L274" i="10"/>
  <c r="N274" i="10"/>
  <c r="L286" i="10"/>
  <c r="L547" i="12"/>
  <c r="N547" i="12" s="1"/>
  <c r="L580" i="12"/>
  <c r="N580" i="12" s="1"/>
  <c r="O267" i="15"/>
  <c r="L267" i="15"/>
  <c r="K368" i="8"/>
  <c r="G368" i="8"/>
  <c r="K344" i="8"/>
  <c r="G344" i="8"/>
  <c r="K271" i="10"/>
  <c r="G271" i="10"/>
  <c r="K532" i="12"/>
  <c r="G532" i="12"/>
  <c r="K551" i="12"/>
  <c r="G551" i="12"/>
  <c r="K550" i="12"/>
  <c r="G550" i="12"/>
  <c r="K527" i="12"/>
  <c r="G527" i="12"/>
  <c r="K371" i="8"/>
  <c r="G371" i="8"/>
  <c r="K263" i="10"/>
  <c r="G263" i="10"/>
  <c r="K536" i="12"/>
  <c r="G536" i="12"/>
  <c r="K541" i="12"/>
  <c r="G541" i="12"/>
  <c r="K538" i="12"/>
  <c r="G538" i="12"/>
  <c r="K268" i="10"/>
  <c r="G268" i="10"/>
  <c r="L271" i="10" l="1"/>
  <c r="L344" i="8"/>
  <c r="N344" i="8" s="1"/>
  <c r="L532" i="12"/>
  <c r="N532" i="12" s="1"/>
  <c r="L368" i="8"/>
  <c r="N368" i="8" s="1"/>
  <c r="N271" i="10"/>
  <c r="L551" i="12"/>
  <c r="N551" i="12" s="1"/>
  <c r="L550" i="12"/>
  <c r="N550" i="12" s="1"/>
  <c r="L527" i="12"/>
  <c r="N527" i="12" s="1"/>
  <c r="L371" i="8"/>
  <c r="N371" i="8" s="1"/>
  <c r="L263" i="10"/>
  <c r="N263" i="10"/>
  <c r="L536" i="12"/>
  <c r="N536" i="12" s="1"/>
  <c r="L541" i="12"/>
  <c r="N541" i="12" s="1"/>
  <c r="L538" i="12"/>
  <c r="N538" i="12" s="1"/>
  <c r="L268" i="10"/>
  <c r="N268" i="10"/>
  <c r="K560" i="12"/>
  <c r="G560" i="12"/>
  <c r="N150" i="13"/>
  <c r="Q150" i="13" s="1"/>
  <c r="N152" i="13"/>
  <c r="Q152" i="13" s="1"/>
  <c r="K273" i="15"/>
  <c r="J273" i="15"/>
  <c r="K270" i="15"/>
  <c r="J270" i="15"/>
  <c r="K266" i="15"/>
  <c r="J266" i="15"/>
  <c r="K528" i="12"/>
  <c r="G528" i="12"/>
  <c r="K529" i="12"/>
  <c r="G529" i="12"/>
  <c r="K546" i="12"/>
  <c r="G546" i="12"/>
  <c r="K356" i="8"/>
  <c r="G356" i="8"/>
  <c r="K537" i="12"/>
  <c r="G537" i="12"/>
  <c r="K542" i="12"/>
  <c r="G542" i="12"/>
  <c r="K549" i="12"/>
  <c r="G549" i="12"/>
  <c r="K584" i="12"/>
  <c r="G584" i="12"/>
  <c r="K533" i="12"/>
  <c r="G533" i="12"/>
  <c r="K262" i="10"/>
  <c r="G262" i="10"/>
  <c r="O273" i="15" l="1"/>
  <c r="L528" i="12"/>
  <c r="N528" i="12" s="1"/>
  <c r="L560" i="12"/>
  <c r="N560" i="12" s="1"/>
  <c r="O270" i="15"/>
  <c r="L266" i="15"/>
  <c r="L273" i="15"/>
  <c r="L270" i="15"/>
  <c r="O266" i="15"/>
  <c r="L546" i="12"/>
  <c r="N546" i="12" s="1"/>
  <c r="L529" i="12"/>
  <c r="N529" i="12" s="1"/>
  <c r="L356" i="8"/>
  <c r="N356" i="8" s="1"/>
  <c r="L537" i="12"/>
  <c r="N537" i="12" s="1"/>
  <c r="L542" i="12"/>
  <c r="N542" i="12" s="1"/>
  <c r="L549" i="12"/>
  <c r="N549" i="12" s="1"/>
  <c r="L584" i="12"/>
  <c r="N584" i="12" s="1"/>
  <c r="L533" i="12"/>
  <c r="N533" i="12" s="1"/>
  <c r="L262" i="10"/>
  <c r="N262" i="10"/>
  <c r="K353" i="8"/>
  <c r="G353" i="8"/>
  <c r="K264" i="10"/>
  <c r="G264" i="10"/>
  <c r="N223" i="14"/>
  <c r="Q223" i="14" s="1"/>
  <c r="K284" i="10"/>
  <c r="G284" i="10"/>
  <c r="K255" i="10"/>
  <c r="G255" i="10"/>
  <c r="K531" i="12"/>
  <c r="G531" i="12"/>
  <c r="N224" i="14"/>
  <c r="Q224" i="14" s="1"/>
  <c r="N151" i="13"/>
  <c r="Q151" i="13" s="1"/>
  <c r="K276" i="10"/>
  <c r="G276" i="10"/>
  <c r="K294" i="10"/>
  <c r="G294" i="10"/>
  <c r="K345" i="8"/>
  <c r="G345" i="8"/>
  <c r="K540" i="12"/>
  <c r="G540" i="12"/>
  <c r="K354" i="8"/>
  <c r="G354" i="8"/>
  <c r="K343" i="8"/>
  <c r="G343" i="8"/>
  <c r="K553" i="12"/>
  <c r="G553" i="12"/>
  <c r="K543" i="12"/>
  <c r="G543" i="12"/>
  <c r="K519" i="12"/>
  <c r="G519" i="12"/>
  <c r="N225" i="14"/>
  <c r="Q225" i="14" s="1"/>
  <c r="K518" i="12"/>
  <c r="K314" i="10"/>
  <c r="K378" i="8"/>
  <c r="G378" i="8"/>
  <c r="K350" i="8"/>
  <c r="G350" i="8"/>
  <c r="K526" i="12"/>
  <c r="G526" i="12"/>
  <c r="K535" i="12"/>
  <c r="G535" i="12"/>
  <c r="K534" i="12"/>
  <c r="G534" i="12"/>
  <c r="K548" i="12"/>
  <c r="G548" i="12"/>
  <c r="K525" i="12"/>
  <c r="G525" i="12"/>
  <c r="K520" i="12"/>
  <c r="G520" i="12"/>
  <c r="L353" i="8" l="1"/>
  <c r="N353" i="8" s="1"/>
  <c r="L553" i="12"/>
  <c r="N553" i="12" s="1"/>
  <c r="L540" i="12"/>
  <c r="N540" i="12" s="1"/>
  <c r="L264" i="10"/>
  <c r="N264" i="10"/>
  <c r="L276" i="10"/>
  <c r="N255" i="10"/>
  <c r="N284" i="10"/>
  <c r="L284" i="10"/>
  <c r="L255" i="10"/>
  <c r="L531" i="12"/>
  <c r="N531" i="12" s="1"/>
  <c r="L345" i="8"/>
  <c r="N345" i="8" s="1"/>
  <c r="L294" i="10"/>
  <c r="N294" i="10"/>
  <c r="N276" i="10"/>
  <c r="L354" i="8"/>
  <c r="N354" i="8" s="1"/>
  <c r="L343" i="8"/>
  <c r="N343" i="8" s="1"/>
  <c r="L543" i="12"/>
  <c r="N543" i="12" s="1"/>
  <c r="L519" i="12"/>
  <c r="N519" i="12" s="1"/>
  <c r="L378" i="8"/>
  <c r="N378" i="8" s="1"/>
  <c r="L350" i="8"/>
  <c r="N350" i="8" s="1"/>
  <c r="L526" i="12"/>
  <c r="N526" i="12" s="1"/>
  <c r="L535" i="12"/>
  <c r="N535" i="12" s="1"/>
  <c r="L534" i="12"/>
  <c r="N534" i="12" s="1"/>
  <c r="L548" i="12"/>
  <c r="N548" i="12" s="1"/>
  <c r="L520" i="12"/>
  <c r="N520" i="12" s="1"/>
  <c r="L525" i="12"/>
  <c r="N525" i="12" s="1"/>
  <c r="K346" i="8" l="1"/>
  <c r="G346" i="8"/>
  <c r="K258" i="10"/>
  <c r="G258" i="10"/>
  <c r="K254" i="10"/>
  <c r="G254" i="10"/>
  <c r="N154" i="13"/>
  <c r="Q154" i="13" s="1"/>
  <c r="N149" i="13"/>
  <c r="Q149" i="13" s="1"/>
  <c r="K544" i="12"/>
  <c r="G544" i="12"/>
  <c r="K530" i="12"/>
  <c r="G530" i="12"/>
  <c r="K555" i="12"/>
  <c r="G555" i="12"/>
  <c r="K270" i="10"/>
  <c r="G270" i="10"/>
  <c r="K357" i="8"/>
  <c r="G357" i="8"/>
  <c r="K272" i="10"/>
  <c r="G272" i="10"/>
  <c r="K351" i="8"/>
  <c r="G351" i="8"/>
  <c r="K265" i="10"/>
  <c r="G265" i="10"/>
  <c r="K257" i="10"/>
  <c r="G257" i="10"/>
  <c r="K261" i="10"/>
  <c r="G261" i="10"/>
  <c r="K260" i="10"/>
  <c r="G260" i="10"/>
  <c r="K269" i="10"/>
  <c r="G269" i="10"/>
  <c r="K253" i="10"/>
  <c r="G253" i="10"/>
  <c r="K557" i="12"/>
  <c r="G557" i="12"/>
  <c r="K524" i="12"/>
  <c r="G524" i="12"/>
  <c r="K256" i="10"/>
  <c r="G256" i="10"/>
  <c r="K283" i="10"/>
  <c r="G283" i="10"/>
  <c r="G314" i="10"/>
  <c r="N222" i="14"/>
  <c r="Q222" i="14" s="1"/>
  <c r="K522" i="12"/>
  <c r="K251" i="10"/>
  <c r="G251" i="10"/>
  <c r="L357" i="8" l="1"/>
  <c r="N357" i="8" s="1"/>
  <c r="L261" i="10"/>
  <c r="N254" i="10"/>
  <c r="L254" i="10"/>
  <c r="L346" i="8"/>
  <c r="N346" i="8" s="1"/>
  <c r="N258" i="10"/>
  <c r="L258" i="10"/>
  <c r="N270" i="10"/>
  <c r="L283" i="10"/>
  <c r="L253" i="10"/>
  <c r="L530" i="12"/>
  <c r="N530" i="12" s="1"/>
  <c r="L544" i="12"/>
  <c r="N544" i="12" s="1"/>
  <c r="L555" i="12"/>
  <c r="N555" i="12" s="1"/>
  <c r="L270" i="10"/>
  <c r="L272" i="10"/>
  <c r="N272" i="10"/>
  <c r="L351" i="8"/>
  <c r="N351" i="8" s="1"/>
  <c r="L557" i="12"/>
  <c r="N557" i="12" s="1"/>
  <c r="L265" i="10"/>
  <c r="L257" i="10"/>
  <c r="N257" i="10"/>
  <c r="N261" i="10"/>
  <c r="N260" i="10"/>
  <c r="L260" i="10"/>
  <c r="N265" i="10"/>
  <c r="L269" i="10"/>
  <c r="N269" i="10"/>
  <c r="N253" i="10"/>
  <c r="L524" i="12"/>
  <c r="N524" i="12" s="1"/>
  <c r="L256" i="10"/>
  <c r="N256" i="10"/>
  <c r="L314" i="10"/>
  <c r="N314" i="10"/>
  <c r="N283" i="10"/>
  <c r="L251" i="10"/>
  <c r="N251" i="10"/>
  <c r="K515" i="12"/>
  <c r="G515" i="12"/>
  <c r="K285" i="10"/>
  <c r="G285" i="10"/>
  <c r="K247" i="10"/>
  <c r="G247" i="10"/>
  <c r="K342" i="8"/>
  <c r="G342" i="8"/>
  <c r="N221" i="14"/>
  <c r="Q221" i="14" s="1"/>
  <c r="K249" i="10"/>
  <c r="G249" i="10"/>
  <c r="K267" i="10"/>
  <c r="G267" i="10"/>
  <c r="L342" i="8" l="1"/>
  <c r="N342" i="8" s="1"/>
  <c r="L267" i="10"/>
  <c r="L515" i="12"/>
  <c r="N515" i="12" s="1"/>
  <c r="N285" i="10"/>
  <c r="N249" i="10"/>
  <c r="L285" i="10"/>
  <c r="L247" i="10"/>
  <c r="N247" i="10"/>
  <c r="N267" i="10"/>
  <c r="L249" i="10"/>
  <c r="K509" i="12"/>
  <c r="K554" i="12"/>
  <c r="G554" i="12"/>
  <c r="K514" i="12"/>
  <c r="G514" i="12"/>
  <c r="G509" i="12"/>
  <c r="K266" i="10"/>
  <c r="G266" i="10"/>
  <c r="K245" i="10"/>
  <c r="G245" i="10"/>
  <c r="K341" i="8"/>
  <c r="G341" i="8"/>
  <c r="K252" i="10"/>
  <c r="G252" i="10"/>
  <c r="K250" i="10"/>
  <c r="G250" i="10"/>
  <c r="K259" i="10"/>
  <c r="G259" i="10"/>
  <c r="K246" i="10"/>
  <c r="G246" i="10"/>
  <c r="K539" i="12"/>
  <c r="G539" i="12"/>
  <c r="K505" i="12"/>
  <c r="G505" i="12"/>
  <c r="K517" i="12"/>
  <c r="G517" i="12"/>
  <c r="K511" i="12"/>
  <c r="G511" i="12"/>
  <c r="K516" i="12"/>
  <c r="G516" i="12"/>
  <c r="K507" i="12"/>
  <c r="G507" i="12"/>
  <c r="K244" i="10"/>
  <c r="G244" i="10"/>
  <c r="K243" i="10"/>
  <c r="G243" i="10"/>
  <c r="K339" i="8"/>
  <c r="G339" i="8"/>
  <c r="K506" i="12"/>
  <c r="G506" i="12"/>
  <c r="K513" i="12"/>
  <c r="G513" i="12"/>
  <c r="K502" i="12"/>
  <c r="G502" i="12"/>
  <c r="K492" i="12"/>
  <c r="G492" i="12"/>
  <c r="G522" i="12"/>
  <c r="K499" i="12"/>
  <c r="G499" i="12"/>
  <c r="K497" i="12"/>
  <c r="G497" i="12"/>
  <c r="K239" i="10"/>
  <c r="G239" i="10"/>
  <c r="K348" i="8"/>
  <c r="G348" i="8"/>
  <c r="K279" i="10"/>
  <c r="G279" i="10"/>
  <c r="K512" i="12"/>
  <c r="G512" i="12"/>
  <c r="K503" i="12"/>
  <c r="G503" i="12"/>
  <c r="K523" i="12"/>
  <c r="G523" i="12"/>
  <c r="K495" i="12"/>
  <c r="G495" i="12"/>
  <c r="K521" i="12"/>
  <c r="G521" i="12"/>
  <c r="K498" i="12"/>
  <c r="G498" i="12"/>
  <c r="K491" i="12"/>
  <c r="G491" i="12"/>
  <c r="K496" i="12"/>
  <c r="G496" i="12"/>
  <c r="K236" i="10"/>
  <c r="G236" i="10"/>
  <c r="K501" i="12"/>
  <c r="G501" i="12"/>
  <c r="K504" i="12"/>
  <c r="G504" i="12"/>
  <c r="K500" i="12"/>
  <c r="G500" i="12"/>
  <c r="G518" i="12"/>
  <c r="K508" i="12"/>
  <c r="G508" i="12"/>
  <c r="K494" i="12"/>
  <c r="G494" i="12"/>
  <c r="K493" i="12"/>
  <c r="G493" i="12"/>
  <c r="K238" i="10"/>
  <c r="G238" i="10"/>
  <c r="K237" i="10"/>
  <c r="G237" i="10"/>
  <c r="K240" i="10"/>
  <c r="G240" i="10"/>
  <c r="K242" i="10"/>
  <c r="G242" i="10"/>
  <c r="K241" i="10"/>
  <c r="G241" i="10"/>
  <c r="K265" i="15"/>
  <c r="J265" i="15"/>
  <c r="N220" i="14"/>
  <c r="Q220" i="14" s="1"/>
  <c r="K264" i="15"/>
  <c r="J264" i="15"/>
  <c r="K261" i="15"/>
  <c r="J261" i="15"/>
  <c r="K262" i="15"/>
  <c r="J262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58" i="12"/>
  <c r="G558" i="12"/>
  <c r="K235" i="10"/>
  <c r="G235" i="10"/>
  <c r="N216" i="14"/>
  <c r="Q216" i="14" s="1"/>
  <c r="K510" i="12"/>
  <c r="G510" i="12"/>
  <c r="K340" i="8"/>
  <c r="G340" i="8"/>
  <c r="K259" i="15"/>
  <c r="J259" i="15"/>
  <c r="N214" i="14"/>
  <c r="Q214" i="14" s="1"/>
  <c r="N212" i="14"/>
  <c r="Q212" i="14" s="1"/>
  <c r="K489" i="12"/>
  <c r="G489" i="12"/>
  <c r="K488" i="12"/>
  <c r="G488" i="12"/>
  <c r="J258" i="15"/>
  <c r="J257" i="15"/>
  <c r="J256" i="15"/>
  <c r="K258" i="15"/>
  <c r="K257" i="15"/>
  <c r="K256" i="15"/>
  <c r="N208" i="14"/>
  <c r="Q208" i="14" s="1"/>
  <c r="N209" i="14"/>
  <c r="Q209" i="14" s="1"/>
  <c r="N207" i="14"/>
  <c r="Q207" i="14" s="1"/>
  <c r="K263" i="15"/>
  <c r="J263" i="15"/>
  <c r="N203" i="14"/>
  <c r="Q203" i="14" s="1"/>
  <c r="N202" i="14"/>
  <c r="Q202" i="14" s="1"/>
  <c r="K248" i="10"/>
  <c r="G248" i="10"/>
  <c r="K234" i="10"/>
  <c r="G234" i="10"/>
  <c r="N204" i="14"/>
  <c r="Q204" i="14" s="1"/>
  <c r="K480" i="12"/>
  <c r="G480" i="12"/>
  <c r="G483" i="12"/>
  <c r="K483" i="12"/>
  <c r="K482" i="12"/>
  <c r="G482" i="12"/>
  <c r="J255" i="15"/>
  <c r="K254" i="15"/>
  <c r="J254" i="15"/>
  <c r="K260" i="15"/>
  <c r="J260" i="15"/>
  <c r="K255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3" i="15"/>
  <c r="J253" i="15"/>
  <c r="O262" i="15" l="1"/>
  <c r="O263" i="15"/>
  <c r="O265" i="15"/>
  <c r="O264" i="15"/>
  <c r="N266" i="10"/>
  <c r="L239" i="10"/>
  <c r="L554" i="12"/>
  <c r="N554" i="12" s="1"/>
  <c r="L539" i="12"/>
  <c r="N539" i="12" s="1"/>
  <c r="L341" i="8"/>
  <c r="N341" i="8" s="1"/>
  <c r="L339" i="8"/>
  <c r="N339" i="8" s="1"/>
  <c r="L514" i="12"/>
  <c r="N514" i="12" s="1"/>
  <c r="L509" i="12"/>
  <c r="N509" i="12" s="1"/>
  <c r="L266" i="10"/>
  <c r="L245" i="10"/>
  <c r="N245" i="10"/>
  <c r="L243" i="10"/>
  <c r="L250" i="10"/>
  <c r="N250" i="10"/>
  <c r="L252" i="10"/>
  <c r="N252" i="10"/>
  <c r="L505" i="12"/>
  <c r="N505" i="12" s="1"/>
  <c r="L259" i="10"/>
  <c r="N259" i="10"/>
  <c r="N246" i="10"/>
  <c r="L246" i="10"/>
  <c r="L517" i="12"/>
  <c r="N517" i="12" s="1"/>
  <c r="L511" i="12"/>
  <c r="N511" i="12" s="1"/>
  <c r="L516" i="12"/>
  <c r="N516" i="12" s="1"/>
  <c r="L507" i="12"/>
  <c r="N507" i="12" s="1"/>
  <c r="N244" i="10"/>
  <c r="L244" i="10"/>
  <c r="N243" i="10"/>
  <c r="N279" i="10"/>
  <c r="L499" i="12"/>
  <c r="N499" i="12" s="1"/>
  <c r="L558" i="12"/>
  <c r="N558" i="12" s="1"/>
  <c r="L279" i="10"/>
  <c r="L501" i="12"/>
  <c r="N501" i="12" s="1"/>
  <c r="L506" i="12"/>
  <c r="N506" i="12" s="1"/>
  <c r="L500" i="12"/>
  <c r="N500" i="12" s="1"/>
  <c r="L495" i="12"/>
  <c r="N495" i="12" s="1"/>
  <c r="L513" i="12"/>
  <c r="N513" i="12" s="1"/>
  <c r="L502" i="12"/>
  <c r="N502" i="12" s="1"/>
  <c r="L492" i="12"/>
  <c r="N492" i="12" s="1"/>
  <c r="L522" i="12"/>
  <c r="N522" i="12" s="1"/>
  <c r="L497" i="12"/>
  <c r="N497" i="12" s="1"/>
  <c r="L236" i="10"/>
  <c r="N239" i="10"/>
  <c r="L348" i="8"/>
  <c r="N348" i="8" s="1"/>
  <c r="L512" i="12"/>
  <c r="N512" i="12" s="1"/>
  <c r="L262" i="15"/>
  <c r="L503" i="12"/>
  <c r="N503" i="12" s="1"/>
  <c r="L523" i="12"/>
  <c r="N523" i="12" s="1"/>
  <c r="L521" i="12"/>
  <c r="N521" i="12" s="1"/>
  <c r="L498" i="12"/>
  <c r="N498" i="12" s="1"/>
  <c r="L491" i="12"/>
  <c r="N491" i="12" s="1"/>
  <c r="L496" i="12"/>
  <c r="N496" i="12" s="1"/>
  <c r="L237" i="10"/>
  <c r="N242" i="10"/>
  <c r="N236" i="10"/>
  <c r="L504" i="12"/>
  <c r="N504" i="12" s="1"/>
  <c r="L518" i="12"/>
  <c r="N518" i="12" s="1"/>
  <c r="L508" i="12"/>
  <c r="N508" i="12" s="1"/>
  <c r="L494" i="12"/>
  <c r="N494" i="12" s="1"/>
  <c r="L493" i="12"/>
  <c r="N493" i="12" s="1"/>
  <c r="L238" i="10"/>
  <c r="N237" i="10"/>
  <c r="L240" i="10"/>
  <c r="L242" i="10"/>
  <c r="L241" i="10"/>
  <c r="N238" i="10"/>
  <c r="N241" i="10"/>
  <c r="N240" i="10"/>
  <c r="L265" i="15"/>
  <c r="L264" i="15"/>
  <c r="O261" i="15"/>
  <c r="L261" i="15"/>
  <c r="L258" i="15"/>
  <c r="L488" i="12"/>
  <c r="N488" i="12" s="1"/>
  <c r="L235" i="10"/>
  <c r="N235" i="10"/>
  <c r="L257" i="15"/>
  <c r="O259" i="15"/>
  <c r="L256" i="15"/>
  <c r="L510" i="12"/>
  <c r="N510" i="12" s="1"/>
  <c r="L340" i="8"/>
  <c r="N340" i="8" s="1"/>
  <c r="L259" i="15"/>
  <c r="L489" i="12"/>
  <c r="N489" i="12" s="1"/>
  <c r="O257" i="15"/>
  <c r="O256" i="15"/>
  <c r="O258" i="15"/>
  <c r="L480" i="12"/>
  <c r="N480" i="12" s="1"/>
  <c r="L263" i="15"/>
  <c r="L483" i="12"/>
  <c r="N483" i="12" s="1"/>
  <c r="L254" i="15"/>
  <c r="L248" i="10"/>
  <c r="N248" i="10"/>
  <c r="L234" i="10"/>
  <c r="N234" i="10"/>
  <c r="L253" i="15"/>
  <c r="O260" i="15"/>
  <c r="L255" i="15"/>
  <c r="L482" i="12"/>
  <c r="N482" i="12" s="1"/>
  <c r="O255" i="15"/>
  <c r="L260" i="15"/>
  <c r="O254" i="15"/>
  <c r="O253" i="15"/>
  <c r="J252" i="15"/>
  <c r="K252" i="15"/>
  <c r="K485" i="12"/>
  <c r="G485" i="12"/>
  <c r="N201" i="14"/>
  <c r="Q201" i="14" s="1"/>
  <c r="N195" i="14"/>
  <c r="Q195" i="14" s="1"/>
  <c r="N196" i="14"/>
  <c r="Q196" i="14" s="1"/>
  <c r="J249" i="15"/>
  <c r="J251" i="15"/>
  <c r="J250" i="15"/>
  <c r="K251" i="15"/>
  <c r="K249" i="15"/>
  <c r="K250" i="15"/>
  <c r="N205" i="14"/>
  <c r="Q205" i="14" s="1"/>
  <c r="O249" i="15" l="1"/>
  <c r="O251" i="15"/>
  <c r="L249" i="15"/>
  <c r="O250" i="15"/>
  <c r="O252" i="15"/>
  <c r="L252" i="15"/>
  <c r="L485" i="12"/>
  <c r="N485" i="12" s="1"/>
  <c r="L251" i="15"/>
  <c r="L250" i="15"/>
  <c r="N192" i="14"/>
  <c r="Q192" i="14" s="1"/>
  <c r="K471" i="12"/>
  <c r="G471" i="12"/>
  <c r="K467" i="12"/>
  <c r="G467" i="12"/>
  <c r="K248" i="15"/>
  <c r="J248" i="15"/>
  <c r="K246" i="15"/>
  <c r="J246" i="15"/>
  <c r="J247" i="15"/>
  <c r="O247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79" i="12"/>
  <c r="G479" i="12"/>
  <c r="K475" i="12"/>
  <c r="G475" i="12"/>
  <c r="K337" i="8"/>
  <c r="G337" i="8"/>
  <c r="K244" i="15"/>
  <c r="J244" i="15"/>
  <c r="K338" i="8"/>
  <c r="G338" i="8"/>
  <c r="K486" i="12"/>
  <c r="G486" i="12"/>
  <c r="K243" i="15"/>
  <c r="J243" i="15"/>
  <c r="K241" i="15"/>
  <c r="J241" i="15"/>
  <c r="K245" i="15"/>
  <c r="J245" i="15"/>
  <c r="K490" i="12"/>
  <c r="G490" i="12"/>
  <c r="K487" i="12"/>
  <c r="G487" i="12"/>
  <c r="K232" i="10"/>
  <c r="G232" i="10"/>
  <c r="O241" i="15" l="1"/>
  <c r="O248" i="15"/>
  <c r="L487" i="12"/>
  <c r="N487" i="12" s="1"/>
  <c r="L247" i="15"/>
  <c r="L471" i="12"/>
  <c r="N471" i="12" s="1"/>
  <c r="L467" i="12"/>
  <c r="N467" i="12" s="1"/>
  <c r="L248" i="15"/>
  <c r="O246" i="15"/>
  <c r="L246" i="15"/>
  <c r="L479" i="12"/>
  <c r="N479" i="12" s="1"/>
  <c r="L475" i="12"/>
  <c r="N475" i="12" s="1"/>
  <c r="L337" i="8"/>
  <c r="N337" i="8" s="1"/>
  <c r="L244" i="15"/>
  <c r="L241" i="15"/>
  <c r="L243" i="15"/>
  <c r="O244" i="15"/>
  <c r="L338" i="8"/>
  <c r="N338" i="8" s="1"/>
  <c r="L486" i="12"/>
  <c r="N486" i="12" s="1"/>
  <c r="O243" i="15"/>
  <c r="O245" i="15"/>
  <c r="L245" i="15"/>
  <c r="L490" i="12"/>
  <c r="N490" i="12" s="1"/>
  <c r="N232" i="10"/>
  <c r="L232" i="10"/>
  <c r="N148" i="13" l="1"/>
  <c r="Q148" i="13" s="1"/>
  <c r="K476" i="12"/>
  <c r="G476" i="12"/>
  <c r="N187" i="14"/>
  <c r="Q187" i="14" s="1"/>
  <c r="N184" i="14"/>
  <c r="Q184" i="14" s="1"/>
  <c r="N200" i="14"/>
  <c r="Q200" i="14" s="1"/>
  <c r="K233" i="10"/>
  <c r="G233" i="10"/>
  <c r="K333" i="8"/>
  <c r="G333" i="8"/>
  <c r="K472" i="12"/>
  <c r="G472" i="12"/>
  <c r="N182" i="14"/>
  <c r="Q182" i="14" s="1"/>
  <c r="K335" i="8"/>
  <c r="G335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78" i="12"/>
  <c r="G478" i="12"/>
  <c r="K473" i="12"/>
  <c r="G473" i="12"/>
  <c r="N177" i="14"/>
  <c r="Q177" i="14" s="1"/>
  <c r="N185" i="14"/>
  <c r="Q185" i="14" s="1"/>
  <c r="N179" i="14"/>
  <c r="Q179" i="14" s="1"/>
  <c r="K484" i="12"/>
  <c r="G484" i="12"/>
  <c r="K334" i="8"/>
  <c r="G334" i="8"/>
  <c r="N178" i="14"/>
  <c r="Q178" i="14" s="1"/>
  <c r="K458" i="12"/>
  <c r="G458" i="12"/>
  <c r="K462" i="12"/>
  <c r="G462" i="12"/>
  <c r="K481" i="12"/>
  <c r="G481" i="12"/>
  <c r="K466" i="12"/>
  <c r="G466" i="12"/>
  <c r="K332" i="8"/>
  <c r="G332" i="8"/>
  <c r="K468" i="12"/>
  <c r="G468" i="12"/>
  <c r="N175" i="14"/>
  <c r="Q175" i="14" s="1"/>
  <c r="K453" i="12"/>
  <c r="G453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56" i="12"/>
  <c r="G456" i="12"/>
  <c r="K477" i="12"/>
  <c r="G477" i="12"/>
  <c r="K465" i="12"/>
  <c r="G465" i="12"/>
  <c r="N172" i="14"/>
  <c r="Q172" i="14" s="1"/>
  <c r="N173" i="14"/>
  <c r="Q173" i="14" s="1"/>
  <c r="K445" i="12"/>
  <c r="G445" i="12"/>
  <c r="K459" i="12"/>
  <c r="G459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54" i="12"/>
  <c r="G454" i="12"/>
  <c r="K461" i="12"/>
  <c r="G461" i="12"/>
  <c r="K448" i="12"/>
  <c r="G448" i="12"/>
  <c r="N156" i="14"/>
  <c r="Q156" i="14" s="1"/>
  <c r="N164" i="14"/>
  <c r="Q164" i="14" s="1"/>
  <c r="K447" i="12"/>
  <c r="G447" i="12"/>
  <c r="K229" i="10"/>
  <c r="G229" i="10"/>
  <c r="K228" i="10"/>
  <c r="G228" i="10"/>
  <c r="N143" i="13"/>
  <c r="Q143" i="13" s="1"/>
  <c r="N140" i="13"/>
  <c r="Q140" i="13" s="1"/>
  <c r="K242" i="15"/>
  <c r="J242" i="15"/>
  <c r="N163" i="14"/>
  <c r="Q163" i="14" s="1"/>
  <c r="N138" i="13"/>
  <c r="Q138" i="13" s="1"/>
  <c r="N155" i="14"/>
  <c r="Q155" i="14" s="1"/>
  <c r="N157" i="14"/>
  <c r="Q157" i="14" s="1"/>
  <c r="K444" i="12"/>
  <c r="G444" i="12"/>
  <c r="N160" i="14"/>
  <c r="Q160" i="14" s="1"/>
  <c r="N154" i="14"/>
  <c r="Q154" i="14" s="1"/>
  <c r="N162" i="14"/>
  <c r="Q162" i="14" s="1"/>
  <c r="K439" i="12"/>
  <c r="G439" i="12"/>
  <c r="K451" i="12"/>
  <c r="G451" i="12"/>
  <c r="N153" i="14"/>
  <c r="Q153" i="14" s="1"/>
  <c r="K434" i="12"/>
  <c r="G434" i="12"/>
  <c r="K452" i="12"/>
  <c r="G452" i="12"/>
  <c r="K331" i="8"/>
  <c r="G331" i="8"/>
  <c r="K438" i="12"/>
  <c r="G438" i="12"/>
  <c r="K446" i="12"/>
  <c r="G446" i="12"/>
  <c r="K457" i="12"/>
  <c r="G457" i="12"/>
  <c r="K463" i="12"/>
  <c r="G463" i="12"/>
  <c r="K455" i="12"/>
  <c r="G455" i="12"/>
  <c r="K450" i="12"/>
  <c r="G450" i="12"/>
  <c r="K437" i="12"/>
  <c r="G437" i="12"/>
  <c r="N151" i="14"/>
  <c r="Q151" i="14" s="1"/>
  <c r="N150" i="14"/>
  <c r="Q150" i="14" s="1"/>
  <c r="N149" i="14"/>
  <c r="Q149" i="14" s="1"/>
  <c r="N144" i="13"/>
  <c r="Q144" i="13" s="1"/>
  <c r="K449" i="12"/>
  <c r="G449" i="12"/>
  <c r="K328" i="8"/>
  <c r="G328" i="8"/>
  <c r="N134" i="13"/>
  <c r="Q134" i="13" s="1"/>
  <c r="N135" i="13"/>
  <c r="Q135" i="13" s="1"/>
  <c r="N136" i="13"/>
  <c r="Q136" i="13" s="1"/>
  <c r="K230" i="10"/>
  <c r="G230" i="10"/>
  <c r="K240" i="15"/>
  <c r="J240" i="15"/>
  <c r="K222" i="10"/>
  <c r="G222" i="10"/>
  <c r="K325" i="8"/>
  <c r="G325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23" i="10"/>
  <c r="G223" i="10"/>
  <c r="K226" i="10"/>
  <c r="G226" i="10"/>
  <c r="N152" i="14"/>
  <c r="Q152" i="14" s="1"/>
  <c r="K225" i="10"/>
  <c r="G225" i="10"/>
  <c r="N144" i="14"/>
  <c r="Q144" i="14" s="1"/>
  <c r="K239" i="15"/>
  <c r="J239" i="15"/>
  <c r="K430" i="12"/>
  <c r="K227" i="10"/>
  <c r="G227" i="10"/>
  <c r="K330" i="8"/>
  <c r="G330" i="8"/>
  <c r="K323" i="8"/>
  <c r="G323" i="8"/>
  <c r="K436" i="12"/>
  <c r="G436" i="12"/>
  <c r="K326" i="8"/>
  <c r="G326" i="8"/>
  <c r="K423" i="12"/>
  <c r="G423" i="12"/>
  <c r="K238" i="15"/>
  <c r="J238" i="15"/>
  <c r="K431" i="12"/>
  <c r="G431" i="12"/>
  <c r="K327" i="8"/>
  <c r="G327" i="8"/>
  <c r="O240" i="15" l="1"/>
  <c r="O239" i="15"/>
  <c r="O242" i="15"/>
  <c r="N233" i="10"/>
  <c r="L476" i="12"/>
  <c r="N476" i="12" s="1"/>
  <c r="L233" i="10"/>
  <c r="L333" i="8"/>
  <c r="N333" i="8" s="1"/>
  <c r="L472" i="12"/>
  <c r="N472" i="12" s="1"/>
  <c r="L335" i="8"/>
  <c r="N335" i="8" s="1"/>
  <c r="L478" i="12"/>
  <c r="N478" i="12" s="1"/>
  <c r="L473" i="12"/>
  <c r="N473" i="12" s="1"/>
  <c r="L466" i="12"/>
  <c r="N466" i="12" s="1"/>
  <c r="L325" i="8"/>
  <c r="N325" i="8" s="1"/>
  <c r="L334" i="8"/>
  <c r="N334" i="8" s="1"/>
  <c r="L484" i="12"/>
  <c r="N484" i="12" s="1"/>
  <c r="L458" i="12"/>
  <c r="N458" i="12" s="1"/>
  <c r="L448" i="12"/>
  <c r="N448" i="12" s="1"/>
  <c r="L454" i="12"/>
  <c r="N454" i="12" s="1"/>
  <c r="L462" i="12"/>
  <c r="N462" i="12" s="1"/>
  <c r="L481" i="12"/>
  <c r="N481" i="12" s="1"/>
  <c r="L332" i="8"/>
  <c r="N332" i="8" s="1"/>
  <c r="L468" i="12"/>
  <c r="N468" i="12" s="1"/>
  <c r="L453" i="12"/>
  <c r="N453" i="12" s="1"/>
  <c r="L456" i="12"/>
  <c r="N456" i="12" s="1"/>
  <c r="L465" i="12"/>
  <c r="N465" i="12" s="1"/>
  <c r="L477" i="12"/>
  <c r="N477" i="12" s="1"/>
  <c r="L445" i="12"/>
  <c r="N445" i="12" s="1"/>
  <c r="L459" i="12"/>
  <c r="N459" i="12" s="1"/>
  <c r="L461" i="12"/>
  <c r="N461" i="12" s="1"/>
  <c r="L452" i="12"/>
  <c r="N452" i="12" s="1"/>
  <c r="L438" i="12"/>
  <c r="N438" i="12" s="1"/>
  <c r="L447" i="12"/>
  <c r="N447" i="12" s="1"/>
  <c r="L229" i="10"/>
  <c r="N229" i="10"/>
  <c r="L228" i="10"/>
  <c r="N228" i="10"/>
  <c r="L242" i="15"/>
  <c r="L444" i="12"/>
  <c r="N444" i="12" s="1"/>
  <c r="L439" i="12"/>
  <c r="N439" i="12" s="1"/>
  <c r="L451" i="12"/>
  <c r="N451" i="12" s="1"/>
  <c r="L331" i="8"/>
  <c r="N331" i="8" s="1"/>
  <c r="L434" i="12"/>
  <c r="N434" i="12" s="1"/>
  <c r="L446" i="12"/>
  <c r="N446" i="12" s="1"/>
  <c r="L449" i="12"/>
  <c r="N449" i="12" s="1"/>
  <c r="L457" i="12"/>
  <c r="N457" i="12" s="1"/>
  <c r="L463" i="12"/>
  <c r="N463" i="12" s="1"/>
  <c r="L455" i="12"/>
  <c r="N455" i="12" s="1"/>
  <c r="L450" i="12"/>
  <c r="N450" i="12" s="1"/>
  <c r="L437" i="12"/>
  <c r="N437" i="12" s="1"/>
  <c r="L328" i="8"/>
  <c r="N328" i="8" s="1"/>
  <c r="L230" i="10"/>
  <c r="N230" i="10"/>
  <c r="L240" i="15"/>
  <c r="L239" i="15"/>
  <c r="L222" i="10"/>
  <c r="N222" i="10"/>
  <c r="L223" i="10"/>
  <c r="N223" i="10"/>
  <c r="N226" i="10"/>
  <c r="L226" i="10"/>
  <c r="L436" i="12"/>
  <c r="N436" i="12" s="1"/>
  <c r="N225" i="10"/>
  <c r="L225" i="10"/>
  <c r="L227" i="10"/>
  <c r="N227" i="10"/>
  <c r="O238" i="15"/>
  <c r="L330" i="8"/>
  <c r="N330" i="8" s="1"/>
  <c r="L323" i="8"/>
  <c r="N323" i="8" s="1"/>
  <c r="L326" i="8"/>
  <c r="N326" i="8" s="1"/>
  <c r="L423" i="12"/>
  <c r="N423" i="12" s="1"/>
  <c r="L238" i="15"/>
  <c r="L431" i="12"/>
  <c r="N431" i="12" s="1"/>
  <c r="L327" i="8"/>
  <c r="N327" i="8" s="1"/>
  <c r="K421" i="12"/>
  <c r="G421" i="12"/>
  <c r="N146" i="13"/>
  <c r="Q146" i="13" s="1"/>
  <c r="K435" i="12"/>
  <c r="G435" i="12"/>
  <c r="N143" i="14"/>
  <c r="Q143" i="14" s="1"/>
  <c r="K417" i="12"/>
  <c r="G417" i="12"/>
  <c r="K237" i="15"/>
  <c r="J237" i="15"/>
  <c r="K236" i="15"/>
  <c r="J236" i="15"/>
  <c r="N137" i="13"/>
  <c r="Q137" i="13" s="1"/>
  <c r="K464" i="12"/>
  <c r="G464" i="12"/>
  <c r="K416" i="12"/>
  <c r="G416" i="12"/>
  <c r="K440" i="12"/>
  <c r="G440" i="12"/>
  <c r="K415" i="12"/>
  <c r="G415" i="12"/>
  <c r="K231" i="10"/>
  <c r="G231" i="10"/>
  <c r="K329" i="8"/>
  <c r="G329" i="8"/>
  <c r="K221" i="10"/>
  <c r="G221" i="10"/>
  <c r="K220" i="10"/>
  <c r="G220" i="10"/>
  <c r="K412" i="12"/>
  <c r="G412" i="12"/>
  <c r="K418" i="12"/>
  <c r="G418" i="12"/>
  <c r="K443" i="12"/>
  <c r="G443" i="12"/>
  <c r="K433" i="12"/>
  <c r="G433" i="12"/>
  <c r="K322" i="8"/>
  <c r="G322" i="8"/>
  <c r="K336" i="8"/>
  <c r="G336" i="8"/>
  <c r="K320" i="8"/>
  <c r="G320" i="8"/>
  <c r="O237" i="15" l="1"/>
  <c r="L421" i="12"/>
  <c r="N421" i="12" s="1"/>
  <c r="L418" i="12"/>
  <c r="N418" i="12" s="1"/>
  <c r="L440" i="12"/>
  <c r="N440" i="12" s="1"/>
  <c r="L320" i="8"/>
  <c r="N320" i="8" s="1"/>
  <c r="L322" i="8"/>
  <c r="N322" i="8" s="1"/>
  <c r="L435" i="12"/>
  <c r="N435" i="12" s="1"/>
  <c r="L417" i="12"/>
  <c r="N417" i="12" s="1"/>
  <c r="L237" i="15"/>
  <c r="L236" i="15"/>
  <c r="O236" i="15"/>
  <c r="L415" i="12"/>
  <c r="N415" i="12" s="1"/>
  <c r="L464" i="12"/>
  <c r="N464" i="12" s="1"/>
  <c r="L416" i="12"/>
  <c r="N416" i="12" s="1"/>
  <c r="N231" i="10"/>
  <c r="L231" i="10"/>
  <c r="L329" i="8"/>
  <c r="N329" i="8" s="1"/>
  <c r="L412" i="12"/>
  <c r="N412" i="12" s="1"/>
  <c r="N220" i="10"/>
  <c r="L220" i="10"/>
  <c r="L221" i="10"/>
  <c r="N221" i="10"/>
  <c r="L433" i="12"/>
  <c r="N433" i="12" s="1"/>
  <c r="L443" i="12"/>
  <c r="N443" i="12" s="1"/>
  <c r="L336" i="8"/>
  <c r="N336" i="8" s="1"/>
  <c r="K419" i="12"/>
  <c r="G419" i="12"/>
  <c r="K235" i="15"/>
  <c r="J235" i="15"/>
  <c r="K319" i="8"/>
  <c r="G319" i="8"/>
  <c r="K413" i="12"/>
  <c r="G413" i="12"/>
  <c r="K234" i="15"/>
  <c r="J234" i="15"/>
  <c r="K429" i="12"/>
  <c r="G429" i="12"/>
  <c r="N133" i="13"/>
  <c r="Q133" i="13" s="1"/>
  <c r="N141" i="14"/>
  <c r="Q141" i="14" s="1"/>
  <c r="K420" i="12"/>
  <c r="G420" i="12"/>
  <c r="N140" i="14"/>
  <c r="Q140" i="14" s="1"/>
  <c r="O235" i="15" l="1"/>
  <c r="L235" i="15"/>
  <c r="L413" i="12"/>
  <c r="N413" i="12" s="1"/>
  <c r="L419" i="12"/>
  <c r="N419" i="12" s="1"/>
  <c r="L420" i="12"/>
  <c r="N420" i="12" s="1"/>
  <c r="L319" i="8"/>
  <c r="N319" i="8" s="1"/>
  <c r="L234" i="15"/>
  <c r="O234" i="15"/>
  <c r="L429" i="12"/>
  <c r="N429" i="12" s="1"/>
  <c r="K411" i="12"/>
  <c r="G411" i="12"/>
  <c r="K410" i="12"/>
  <c r="G410" i="12"/>
  <c r="G324" i="8"/>
  <c r="K324" i="8"/>
  <c r="G321" i="8"/>
  <c r="K321" i="8"/>
  <c r="G317" i="8"/>
  <c r="K317" i="8"/>
  <c r="G316" i="8"/>
  <c r="K316" i="8"/>
  <c r="G318" i="8"/>
  <c r="K318" i="8"/>
  <c r="G315" i="8"/>
  <c r="K315" i="8"/>
  <c r="K232" i="15"/>
  <c r="N137" i="14"/>
  <c r="Q137" i="14" s="1"/>
  <c r="N138" i="14"/>
  <c r="Q138" i="14" s="1"/>
  <c r="K474" i="12"/>
  <c r="G474" i="12"/>
  <c r="K427" i="12"/>
  <c r="G427" i="12"/>
  <c r="K425" i="12"/>
  <c r="G425" i="12"/>
  <c r="N133" i="14"/>
  <c r="Q133" i="14" s="1"/>
  <c r="N136" i="14"/>
  <c r="Q136" i="14" s="1"/>
  <c r="N135" i="14"/>
  <c r="Q135" i="14" s="1"/>
  <c r="K217" i="10"/>
  <c r="G217" i="10"/>
  <c r="K216" i="10"/>
  <c r="G216" i="10"/>
  <c r="K432" i="12"/>
  <c r="G432" i="12"/>
  <c r="K441" i="12"/>
  <c r="G441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69" i="12"/>
  <c r="G469" i="12"/>
  <c r="L411" i="12" l="1"/>
  <c r="N411" i="12" s="1"/>
  <c r="L316" i="8"/>
  <c r="N316" i="8" s="1"/>
  <c r="L315" i="8"/>
  <c r="N315" i="8" s="1"/>
  <c r="L321" i="8"/>
  <c r="N321" i="8" s="1"/>
  <c r="L410" i="12"/>
  <c r="N410" i="12" s="1"/>
  <c r="L318" i="8"/>
  <c r="N318" i="8" s="1"/>
  <c r="L324" i="8"/>
  <c r="N324" i="8" s="1"/>
  <c r="L317" i="8"/>
  <c r="N317" i="8" s="1"/>
  <c r="L216" i="10"/>
  <c r="L474" i="12"/>
  <c r="N474" i="12" s="1"/>
  <c r="L427" i="12"/>
  <c r="N427" i="12" s="1"/>
  <c r="L425" i="12"/>
  <c r="N425" i="12" s="1"/>
  <c r="L217" i="10"/>
  <c r="N217" i="10"/>
  <c r="N216" i="10"/>
  <c r="L432" i="12"/>
  <c r="N432" i="12" s="1"/>
  <c r="L441" i="12"/>
  <c r="N441" i="12" s="1"/>
  <c r="L232" i="15"/>
  <c r="O232" i="15"/>
  <c r="L469" i="12"/>
  <c r="N469" i="12" s="1"/>
  <c r="N129" i="14"/>
  <c r="Q129" i="14" s="1"/>
  <c r="N126" i="14"/>
  <c r="Q126" i="14" s="1"/>
  <c r="K424" i="12"/>
  <c r="G424" i="12"/>
  <c r="K405" i="12"/>
  <c r="G405" i="12"/>
  <c r="K408" i="12"/>
  <c r="G408" i="12"/>
  <c r="G407" i="12"/>
  <c r="K407" i="12"/>
  <c r="K428" i="12"/>
  <c r="G428" i="12"/>
  <c r="G422" i="12"/>
  <c r="K426" i="12"/>
  <c r="K231" i="15"/>
  <c r="J231" i="15"/>
  <c r="K422" i="12"/>
  <c r="G426" i="12"/>
  <c r="N127" i="14"/>
  <c r="Q127" i="14" s="1"/>
  <c r="K404" i="12"/>
  <c r="G404" i="12"/>
  <c r="K213" i="10"/>
  <c r="G213" i="10"/>
  <c r="O231" i="15" l="1"/>
  <c r="L426" i="12"/>
  <c r="N426" i="12" s="1"/>
  <c r="L424" i="12"/>
  <c r="N424" i="12" s="1"/>
  <c r="L405" i="12"/>
  <c r="N405" i="12" s="1"/>
  <c r="L408" i="12"/>
  <c r="N408" i="12" s="1"/>
  <c r="L407" i="12"/>
  <c r="N407" i="12" s="1"/>
  <c r="L428" i="12"/>
  <c r="N428" i="12" s="1"/>
  <c r="L422" i="12"/>
  <c r="N422" i="12" s="1"/>
  <c r="L231" i="15"/>
  <c r="L404" i="12"/>
  <c r="N404" i="12" s="1"/>
  <c r="L213" i="10"/>
  <c r="N213" i="10"/>
  <c r="N123" i="14"/>
  <c r="Q123" i="14" s="1"/>
  <c r="K233" i="15"/>
  <c r="J233" i="15"/>
  <c r="K230" i="15"/>
  <c r="J230" i="15"/>
  <c r="O233" i="15" l="1"/>
  <c r="L230" i="15"/>
  <c r="O230" i="15"/>
  <c r="L233" i="15"/>
  <c r="N125" i="14"/>
  <c r="Q125" i="14" s="1"/>
  <c r="K398" i="12"/>
  <c r="G398" i="12"/>
  <c r="N132" i="13"/>
  <c r="Q132" i="13" s="1"/>
  <c r="K442" i="12"/>
  <c r="G442" i="12"/>
  <c r="N124" i="14"/>
  <c r="Q124" i="14" s="1"/>
  <c r="K226" i="15"/>
  <c r="J226" i="15"/>
  <c r="L398" i="12" l="1"/>
  <c r="N398" i="12" s="1"/>
  <c r="L226" i="15"/>
  <c r="L442" i="12"/>
  <c r="N442" i="12" s="1"/>
  <c r="O226" i="15"/>
  <c r="K470" i="12"/>
  <c r="G470" i="12"/>
  <c r="K414" i="12"/>
  <c r="G414" i="12"/>
  <c r="J228" i="15"/>
  <c r="J227" i="15"/>
  <c r="K229" i="15"/>
  <c r="J229" i="15"/>
  <c r="K227" i="15"/>
  <c r="G430" i="12"/>
  <c r="N122" i="14"/>
  <c r="Q122" i="14" s="1"/>
  <c r="K460" i="12"/>
  <c r="G460" i="12"/>
  <c r="K224" i="10"/>
  <c r="G224" i="10"/>
  <c r="K214" i="10"/>
  <c r="G214" i="10"/>
  <c r="K221" i="15"/>
  <c r="J221" i="15"/>
  <c r="K219" i="10"/>
  <c r="G219" i="10"/>
  <c r="J35" i="15"/>
  <c r="K228" i="15"/>
  <c r="N121" i="14"/>
  <c r="Q121" i="14" s="1"/>
  <c r="K224" i="15"/>
  <c r="J224" i="15"/>
  <c r="K225" i="15"/>
  <c r="J225" i="15"/>
  <c r="K223" i="15"/>
  <c r="J223" i="15"/>
  <c r="K222" i="15"/>
  <c r="N131" i="13"/>
  <c r="Q131" i="13" s="1"/>
  <c r="N120" i="14"/>
  <c r="Q120" i="14" s="1"/>
  <c r="K397" i="12"/>
  <c r="G397" i="12"/>
  <c r="O227" i="15" l="1"/>
  <c r="O221" i="15"/>
  <c r="L229" i="15"/>
  <c r="L414" i="12"/>
  <c r="N414" i="12" s="1"/>
  <c r="L470" i="12"/>
  <c r="N470" i="12" s="1"/>
  <c r="L227" i="15"/>
  <c r="O229" i="15"/>
  <c r="L430" i="12"/>
  <c r="N430" i="12" s="1"/>
  <c r="L460" i="12"/>
  <c r="N460" i="12" s="1"/>
  <c r="N224" i="10"/>
  <c r="L224" i="10"/>
  <c r="L214" i="10"/>
  <c r="N214" i="10"/>
  <c r="L221" i="15"/>
  <c r="L219" i="10"/>
  <c r="N219" i="10"/>
  <c r="L228" i="15"/>
  <c r="O222" i="15"/>
  <c r="O228" i="15"/>
  <c r="O225" i="15"/>
  <c r="L223" i="15"/>
  <c r="L224" i="15"/>
  <c r="O224" i="15"/>
  <c r="L222" i="15"/>
  <c r="L225" i="15"/>
  <c r="O223" i="15"/>
  <c r="L397" i="12"/>
  <c r="N397" i="12" s="1"/>
  <c r="K394" i="12"/>
  <c r="G394" i="12"/>
  <c r="L394" i="12" l="1"/>
  <c r="N394" i="12" s="1"/>
  <c r="K401" i="12"/>
  <c r="G401" i="12"/>
  <c r="L401" i="12" l="1"/>
  <c r="N401" i="12" s="1"/>
  <c r="K313" i="8"/>
  <c r="G313" i="8"/>
  <c r="K210" i="10"/>
  <c r="G210" i="10"/>
  <c r="K220" i="15"/>
  <c r="J220" i="15"/>
  <c r="J218" i="15"/>
  <c r="K218" i="15"/>
  <c r="K219" i="15"/>
  <c r="J219" i="15"/>
  <c r="N119" i="14"/>
  <c r="Q119" i="14" s="1"/>
  <c r="K212" i="10"/>
  <c r="G212" i="10"/>
  <c r="J215" i="15"/>
  <c r="J216" i="15"/>
  <c r="J217" i="15"/>
  <c r="K215" i="15"/>
  <c r="K217" i="15"/>
  <c r="K216" i="15"/>
  <c r="K393" i="12"/>
  <c r="G393" i="12"/>
  <c r="N130" i="13"/>
  <c r="Q130" i="13" s="1"/>
  <c r="N129" i="13"/>
  <c r="Q129" i="13" s="1"/>
  <c r="K396" i="12"/>
  <c r="G396" i="12"/>
  <c r="K403" i="12"/>
  <c r="G403" i="12"/>
  <c r="K402" i="12"/>
  <c r="G402" i="12"/>
  <c r="K400" i="12"/>
  <c r="G400" i="12"/>
  <c r="K207" i="10"/>
  <c r="G207" i="10"/>
  <c r="K208" i="10"/>
  <c r="G208" i="10"/>
  <c r="K314" i="8"/>
  <c r="G314" i="8"/>
  <c r="K312" i="8"/>
  <c r="G312" i="8"/>
  <c r="N113" i="14"/>
  <c r="Q113" i="14" s="1"/>
  <c r="K214" i="15"/>
  <c r="J214" i="15"/>
  <c r="K213" i="15"/>
  <c r="J213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72" i="12"/>
  <c r="G372" i="12"/>
  <c r="K212" i="15"/>
  <c r="J212" i="15"/>
  <c r="K310" i="8"/>
  <c r="G310" i="8"/>
  <c r="K211" i="15"/>
  <c r="J211" i="15"/>
  <c r="N111" i="14"/>
  <c r="Q111" i="14" s="1"/>
  <c r="N110" i="14"/>
  <c r="Q110" i="14" s="1"/>
  <c r="N112" i="14"/>
  <c r="Q112" i="14" s="1"/>
  <c r="O219" i="15" l="1"/>
  <c r="O218" i="15"/>
  <c r="L393" i="12"/>
  <c r="N393" i="12" s="1"/>
  <c r="L218" i="15"/>
  <c r="L314" i="8"/>
  <c r="N314" i="8" s="1"/>
  <c r="L313" i="8"/>
  <c r="N313" i="8" s="1"/>
  <c r="L220" i="15"/>
  <c r="L210" i="10"/>
  <c r="N210" i="10"/>
  <c r="L219" i="15"/>
  <c r="O220" i="15"/>
  <c r="N207" i="10"/>
  <c r="L212" i="10"/>
  <c r="N212" i="10"/>
  <c r="L312" i="8"/>
  <c r="N312" i="8" s="1"/>
  <c r="L216" i="15"/>
  <c r="L215" i="15"/>
  <c r="O217" i="15"/>
  <c r="O215" i="15"/>
  <c r="L217" i="15"/>
  <c r="O216" i="15"/>
  <c r="L208" i="10"/>
  <c r="L400" i="12"/>
  <c r="N400" i="12" s="1"/>
  <c r="L402" i="12"/>
  <c r="N402" i="12" s="1"/>
  <c r="L403" i="12"/>
  <c r="N403" i="12" s="1"/>
  <c r="L396" i="12"/>
  <c r="N396" i="12" s="1"/>
  <c r="L207" i="10"/>
  <c r="N208" i="10"/>
  <c r="L214" i="15"/>
  <c r="L213" i="15"/>
  <c r="O214" i="15"/>
  <c r="O213" i="15"/>
  <c r="L211" i="15"/>
  <c r="O212" i="15"/>
  <c r="L372" i="12"/>
  <c r="N372" i="12" s="1"/>
  <c r="L212" i="15"/>
  <c r="L310" i="8"/>
  <c r="N310" i="8" s="1"/>
  <c r="O211" i="15"/>
  <c r="K210" i="15"/>
  <c r="J210" i="15"/>
  <c r="K35" i="15"/>
  <c r="K209" i="15"/>
  <c r="J209" i="15"/>
  <c r="K208" i="15"/>
  <c r="J208" i="15"/>
  <c r="K309" i="8"/>
  <c r="G309" i="8"/>
  <c r="K205" i="10"/>
  <c r="G205" i="10"/>
  <c r="K196" i="10"/>
  <c r="G196" i="10"/>
  <c r="K195" i="10"/>
  <c r="G195" i="10"/>
  <c r="K215" i="10"/>
  <c r="G215" i="10"/>
  <c r="K202" i="10"/>
  <c r="G202" i="10"/>
  <c r="K392" i="12"/>
  <c r="G392" i="12"/>
  <c r="K406" i="12"/>
  <c r="G406" i="12"/>
  <c r="K357" i="12"/>
  <c r="G357" i="12"/>
  <c r="K395" i="12"/>
  <c r="G395" i="12"/>
  <c r="K197" i="10"/>
  <c r="G197" i="10"/>
  <c r="K206" i="10"/>
  <c r="G206" i="10"/>
  <c r="K346" i="12"/>
  <c r="G346" i="12"/>
  <c r="K409" i="12"/>
  <c r="G409" i="12"/>
  <c r="K348" i="12"/>
  <c r="G348" i="12"/>
  <c r="K347" i="12"/>
  <c r="G347" i="12"/>
  <c r="K352" i="12"/>
  <c r="G352" i="12"/>
  <c r="K344" i="12"/>
  <c r="G344" i="12"/>
  <c r="N109" i="14"/>
  <c r="Q109" i="14" s="1"/>
  <c r="K360" i="12"/>
  <c r="G360" i="12"/>
  <c r="K355" i="12"/>
  <c r="G355" i="12"/>
  <c r="K603" i="12"/>
  <c r="G603" i="12"/>
  <c r="K205" i="15"/>
  <c r="J205" i="15"/>
  <c r="O208" i="15" l="1"/>
  <c r="O210" i="15"/>
  <c r="O209" i="15"/>
  <c r="L35" i="15"/>
  <c r="L210" i="15"/>
  <c r="O35" i="15"/>
  <c r="L209" i="15"/>
  <c r="L208" i="15"/>
  <c r="L603" i="12"/>
  <c r="N603" i="12" s="1"/>
  <c r="L309" i="8"/>
  <c r="N309" i="8" s="1"/>
  <c r="N195" i="10"/>
  <c r="L215" i="10"/>
  <c r="N215" i="10"/>
  <c r="N205" i="10"/>
  <c r="L205" i="10"/>
  <c r="L196" i="10"/>
  <c r="N196" i="10"/>
  <c r="L195" i="10"/>
  <c r="L202" i="10"/>
  <c r="N202" i="10"/>
  <c r="L197" i="10"/>
  <c r="N197" i="10"/>
  <c r="L357" i="12"/>
  <c r="N357" i="12" s="1"/>
  <c r="L348" i="12"/>
  <c r="N348" i="12" s="1"/>
  <c r="L395" i="12"/>
  <c r="N395" i="12" s="1"/>
  <c r="L392" i="12"/>
  <c r="N392" i="12" s="1"/>
  <c r="L406" i="12"/>
  <c r="N406" i="12" s="1"/>
  <c r="L206" i="10"/>
  <c r="N206" i="10"/>
  <c r="L347" i="12"/>
  <c r="N347" i="12" s="1"/>
  <c r="L346" i="12"/>
  <c r="N346" i="12" s="1"/>
  <c r="L409" i="12"/>
  <c r="N409" i="12" s="1"/>
  <c r="L352" i="12"/>
  <c r="N352" i="12" s="1"/>
  <c r="L344" i="12"/>
  <c r="N344" i="12" s="1"/>
  <c r="L360" i="12"/>
  <c r="N360" i="12" s="1"/>
  <c r="L355" i="12"/>
  <c r="N355" i="12" s="1"/>
  <c r="O205" i="15"/>
  <c r="L205" i="15"/>
  <c r="K207" i="15" l="1"/>
  <c r="J207" i="15"/>
  <c r="K204" i="15"/>
  <c r="J204" i="15"/>
  <c r="K206" i="15"/>
  <c r="J206" i="15"/>
  <c r="O204" i="15" l="1"/>
  <c r="L204" i="15"/>
  <c r="L206" i="15"/>
  <c r="L207" i="15"/>
  <c r="O206" i="15"/>
  <c r="O207" i="15"/>
  <c r="K356" i="12" l="1"/>
  <c r="G356" i="12"/>
  <c r="K381" i="12"/>
  <c r="G381" i="12"/>
  <c r="K385" i="12"/>
  <c r="G385" i="12"/>
  <c r="K361" i="12"/>
  <c r="G361" i="12"/>
  <c r="K371" i="12"/>
  <c r="G371" i="12"/>
  <c r="K364" i="12"/>
  <c r="G364" i="12"/>
  <c r="K311" i="8"/>
  <c r="G311" i="8"/>
  <c r="K203" i="15"/>
  <c r="J203" i="15"/>
  <c r="K202" i="15"/>
  <c r="J202" i="15"/>
  <c r="K307" i="8"/>
  <c r="G307" i="8"/>
  <c r="K211" i="10"/>
  <c r="G211" i="10"/>
  <c r="K330" i="12"/>
  <c r="G330" i="12"/>
  <c r="K387" i="12"/>
  <c r="G387" i="12"/>
  <c r="K354" i="12"/>
  <c r="G354" i="12"/>
  <c r="K384" i="12"/>
  <c r="G384" i="12"/>
  <c r="K329" i="12"/>
  <c r="G329" i="12"/>
  <c r="K201" i="15"/>
  <c r="J201" i="15"/>
  <c r="K203" i="10"/>
  <c r="G203" i="10"/>
  <c r="K191" i="10"/>
  <c r="G191" i="10"/>
  <c r="K308" i="8"/>
  <c r="G308" i="8"/>
  <c r="K367" i="12"/>
  <c r="G367" i="12"/>
  <c r="K341" i="12"/>
  <c r="G341" i="12"/>
  <c r="K379" i="12"/>
  <c r="G379" i="12"/>
  <c r="K325" i="12"/>
  <c r="G325" i="12"/>
  <c r="K333" i="12"/>
  <c r="G333" i="12"/>
  <c r="N107" i="14"/>
  <c r="Q107" i="14" s="1"/>
  <c r="N108" i="14"/>
  <c r="Q108" i="14" s="1"/>
  <c r="K198" i="15"/>
  <c r="J198" i="15"/>
  <c r="K200" i="15"/>
  <c r="J200" i="15"/>
  <c r="K197" i="15"/>
  <c r="J197" i="15"/>
  <c r="K199" i="15"/>
  <c r="J199" i="15"/>
  <c r="K391" i="12"/>
  <c r="G391" i="12"/>
  <c r="K389" i="12"/>
  <c r="G389" i="12"/>
  <c r="K358" i="12"/>
  <c r="G358" i="12"/>
  <c r="K324" i="12"/>
  <c r="G324" i="12"/>
  <c r="K399" i="12"/>
  <c r="G399" i="12"/>
  <c r="K350" i="12"/>
  <c r="G350" i="12"/>
  <c r="K339" i="12"/>
  <c r="G339" i="12"/>
  <c r="K336" i="12"/>
  <c r="G336" i="12"/>
  <c r="K304" i="8"/>
  <c r="G304" i="8"/>
  <c r="N106" i="14"/>
  <c r="Q106" i="14" s="1"/>
  <c r="K188" i="10"/>
  <c r="G188" i="10"/>
  <c r="K306" i="8"/>
  <c r="G306" i="8"/>
  <c r="K331" i="12"/>
  <c r="G331" i="12"/>
  <c r="K345" i="12"/>
  <c r="G345" i="12"/>
  <c r="K328" i="12"/>
  <c r="G328" i="12"/>
  <c r="K343" i="12"/>
  <c r="G343" i="12"/>
  <c r="K377" i="12"/>
  <c r="G377" i="12"/>
  <c r="J192" i="15"/>
  <c r="K192" i="15"/>
  <c r="J196" i="15"/>
  <c r="K196" i="15"/>
  <c r="J194" i="15"/>
  <c r="K194" i="15"/>
  <c r="J195" i="15"/>
  <c r="K195" i="15"/>
  <c r="J193" i="15"/>
  <c r="K193" i="15"/>
  <c r="N128" i="13"/>
  <c r="Q128" i="13" s="1"/>
  <c r="N103" i="14"/>
  <c r="Q103" i="14" s="1"/>
  <c r="N102" i="14"/>
  <c r="Q102" i="14" s="1"/>
  <c r="K365" i="12"/>
  <c r="K369" i="12"/>
  <c r="G369" i="12"/>
  <c r="K327" i="12"/>
  <c r="G327" i="12"/>
  <c r="O192" i="15" l="1"/>
  <c r="O199" i="15"/>
  <c r="O196" i="15"/>
  <c r="O202" i="15"/>
  <c r="L311" i="8"/>
  <c r="N311" i="8" s="1"/>
  <c r="L361" i="12"/>
  <c r="N361" i="12" s="1"/>
  <c r="L364" i="12"/>
  <c r="N364" i="12" s="1"/>
  <c r="L381" i="12"/>
  <c r="N381" i="12" s="1"/>
  <c r="L385" i="12"/>
  <c r="N385" i="12" s="1"/>
  <c r="L371" i="12"/>
  <c r="N371" i="12" s="1"/>
  <c r="L356" i="12"/>
  <c r="N356" i="12" s="1"/>
  <c r="O203" i="15"/>
  <c r="L203" i="15"/>
  <c r="L202" i="15"/>
  <c r="L307" i="8"/>
  <c r="N307" i="8" s="1"/>
  <c r="O201" i="15"/>
  <c r="L211" i="10"/>
  <c r="N211" i="10"/>
  <c r="L387" i="12"/>
  <c r="N387" i="12" s="1"/>
  <c r="L354" i="12"/>
  <c r="N354" i="12" s="1"/>
  <c r="L384" i="12"/>
  <c r="N384" i="12" s="1"/>
  <c r="L330" i="12"/>
  <c r="N330" i="12" s="1"/>
  <c r="L329" i="12"/>
  <c r="N329" i="12" s="1"/>
  <c r="L201" i="15"/>
  <c r="L203" i="10"/>
  <c r="L191" i="10"/>
  <c r="N203" i="10"/>
  <c r="N191" i="10"/>
  <c r="L389" i="12"/>
  <c r="N389" i="12" s="1"/>
  <c r="L308" i="8"/>
  <c r="N308" i="8" s="1"/>
  <c r="L341" i="12"/>
  <c r="N341" i="12" s="1"/>
  <c r="L367" i="12"/>
  <c r="N367" i="12" s="1"/>
  <c r="L379" i="12"/>
  <c r="N379" i="12" s="1"/>
  <c r="L325" i="12"/>
  <c r="N325" i="12" s="1"/>
  <c r="L333" i="12"/>
  <c r="N333" i="12" s="1"/>
  <c r="O194" i="15"/>
  <c r="L198" i="15"/>
  <c r="L193" i="15"/>
  <c r="O198" i="15"/>
  <c r="L197" i="15"/>
  <c r="L195" i="15"/>
  <c r="L192" i="15"/>
  <c r="L200" i="15"/>
  <c r="L199" i="15"/>
  <c r="O200" i="15"/>
  <c r="O197" i="15"/>
  <c r="L391" i="12"/>
  <c r="N391" i="12" s="1"/>
  <c r="L358" i="12"/>
  <c r="N358" i="12" s="1"/>
  <c r="L399" i="12"/>
  <c r="N399" i="12" s="1"/>
  <c r="L339" i="12"/>
  <c r="N339" i="12" s="1"/>
  <c r="L324" i="12"/>
  <c r="N324" i="12" s="1"/>
  <c r="L350" i="12"/>
  <c r="N350" i="12" s="1"/>
  <c r="L336" i="12"/>
  <c r="N336" i="12" s="1"/>
  <c r="L369" i="12"/>
  <c r="N369" i="12" s="1"/>
  <c r="L327" i="12"/>
  <c r="N327" i="12" s="1"/>
  <c r="L304" i="8"/>
  <c r="N304" i="8" s="1"/>
  <c r="L196" i="15"/>
  <c r="O195" i="15"/>
  <c r="O193" i="15"/>
  <c r="L194" i="15"/>
  <c r="N188" i="10"/>
  <c r="L188" i="10"/>
  <c r="L306" i="8"/>
  <c r="N306" i="8" s="1"/>
  <c r="L331" i="12"/>
  <c r="N331" i="12" s="1"/>
  <c r="L343" i="12"/>
  <c r="N343" i="12" s="1"/>
  <c r="L377" i="12"/>
  <c r="N377" i="12" s="1"/>
  <c r="L345" i="12"/>
  <c r="N345" i="12" s="1"/>
  <c r="L328" i="12"/>
  <c r="N328" i="12" s="1"/>
  <c r="K351" i="12"/>
  <c r="G351" i="12"/>
  <c r="K189" i="15"/>
  <c r="K191" i="15"/>
  <c r="O191" i="15" s="1"/>
  <c r="J189" i="15"/>
  <c r="J188" i="15"/>
  <c r="K188" i="15"/>
  <c r="K190" i="15"/>
  <c r="O190" i="15" s="1"/>
  <c r="N101" i="14"/>
  <c r="Q101" i="14" s="1"/>
  <c r="N105" i="14"/>
  <c r="Q105" i="14" s="1"/>
  <c r="Q16" i="14" s="1"/>
  <c r="N6" i="14" s="1"/>
  <c r="N100" i="14"/>
  <c r="Q100" i="14" s="1"/>
  <c r="K317" i="12"/>
  <c r="G317" i="12"/>
  <c r="K362" i="12"/>
  <c r="G362" i="12"/>
  <c r="K312" i="12"/>
  <c r="G312" i="12"/>
  <c r="K311" i="12"/>
  <c r="G311" i="12"/>
  <c r="K218" i="10"/>
  <c r="G218" i="10"/>
  <c r="K184" i="10"/>
  <c r="G184" i="10"/>
  <c r="K201" i="10"/>
  <c r="G201" i="10"/>
  <c r="K303" i="8"/>
  <c r="G303" i="8"/>
  <c r="G297" i="8"/>
  <c r="K295" i="8"/>
  <c r="G295" i="8"/>
  <c r="G299" i="8"/>
  <c r="K300" i="8"/>
  <c r="G300" i="8"/>
  <c r="K186" i="15"/>
  <c r="I42" i="15"/>
  <c r="N42" i="15"/>
  <c r="K42" i="15" s="1"/>
  <c r="J36" i="15"/>
  <c r="K36" i="15"/>
  <c r="J37" i="15"/>
  <c r="K37" i="15"/>
  <c r="J39" i="15"/>
  <c r="K39" i="15"/>
  <c r="J41" i="15"/>
  <c r="K41" i="15"/>
  <c r="J44" i="15"/>
  <c r="K44" i="15"/>
  <c r="J40" i="15"/>
  <c r="K40" i="15"/>
  <c r="J38" i="15"/>
  <c r="K38" i="15"/>
  <c r="J43" i="15"/>
  <c r="K43" i="15"/>
  <c r="J45" i="15"/>
  <c r="K45" i="15"/>
  <c r="J46" i="15"/>
  <c r="K46" i="15"/>
  <c r="J48" i="15"/>
  <c r="K48" i="15"/>
  <c r="K47" i="15"/>
  <c r="J49" i="15"/>
  <c r="K49" i="15"/>
  <c r="J50" i="15"/>
  <c r="K50" i="15"/>
  <c r="J51" i="15"/>
  <c r="K51" i="15"/>
  <c r="J52" i="15"/>
  <c r="K52" i="15"/>
  <c r="J53" i="15"/>
  <c r="K53" i="15"/>
  <c r="J54" i="15"/>
  <c r="N54" i="15"/>
  <c r="K54" i="15" s="1"/>
  <c r="J57" i="15"/>
  <c r="K57" i="15"/>
  <c r="J55" i="15"/>
  <c r="N55" i="15"/>
  <c r="K55" i="15" s="1"/>
  <c r="J58" i="15"/>
  <c r="K58" i="15"/>
  <c r="J59" i="15"/>
  <c r="N59" i="15"/>
  <c r="K59" i="15" s="1"/>
  <c r="J63" i="15"/>
  <c r="K63" i="15"/>
  <c r="J56" i="15"/>
  <c r="K56" i="15"/>
  <c r="I60" i="15"/>
  <c r="N60" i="15"/>
  <c r="K60" i="15" s="1"/>
  <c r="J61" i="15"/>
  <c r="K61" i="15"/>
  <c r="J64" i="15"/>
  <c r="K64" i="15"/>
  <c r="J67" i="15"/>
  <c r="K67" i="15"/>
  <c r="J62" i="15"/>
  <c r="K62" i="15"/>
  <c r="J65" i="15"/>
  <c r="K65" i="15"/>
  <c r="J72" i="15"/>
  <c r="K72" i="15"/>
  <c r="K73" i="15"/>
  <c r="J68" i="15"/>
  <c r="K68" i="15"/>
  <c r="J79" i="15"/>
  <c r="K79" i="15"/>
  <c r="K74" i="15"/>
  <c r="J69" i="15"/>
  <c r="K69" i="15"/>
  <c r="K66" i="15"/>
  <c r="J70" i="15"/>
  <c r="K70" i="15"/>
  <c r="J81" i="15"/>
  <c r="N81" i="15"/>
  <c r="K81" i="15" s="1"/>
  <c r="K75" i="15"/>
  <c r="O75" i="15" s="1"/>
  <c r="J76" i="15"/>
  <c r="K76" i="15"/>
  <c r="J82" i="15"/>
  <c r="K82" i="15"/>
  <c r="J71" i="15"/>
  <c r="K71" i="15"/>
  <c r="J77" i="15"/>
  <c r="K77" i="15"/>
  <c r="J94" i="15"/>
  <c r="N94" i="15"/>
  <c r="K94" i="15" s="1"/>
  <c r="K85" i="15"/>
  <c r="J78" i="15"/>
  <c r="K78" i="15"/>
  <c r="J86" i="15"/>
  <c r="K86" i="15"/>
  <c r="J95" i="15"/>
  <c r="K95" i="15"/>
  <c r="J96" i="15"/>
  <c r="K96" i="15"/>
  <c r="J80" i="15"/>
  <c r="K80" i="15"/>
  <c r="J83" i="15"/>
  <c r="K83" i="15"/>
  <c r="J84" i="15"/>
  <c r="K84" i="15"/>
  <c r="J97" i="15"/>
  <c r="K97" i="15"/>
  <c r="J87" i="15"/>
  <c r="K87" i="15"/>
  <c r="K88" i="15"/>
  <c r="J89" i="15"/>
  <c r="K89" i="15"/>
  <c r="J90" i="15"/>
  <c r="K90" i="15"/>
  <c r="J98" i="15"/>
  <c r="K98" i="15"/>
  <c r="J91" i="15"/>
  <c r="K91" i="15"/>
  <c r="K92" i="15"/>
  <c r="J93" i="15"/>
  <c r="K93" i="15"/>
  <c r="J99" i="15"/>
  <c r="K99" i="15"/>
  <c r="J117" i="15"/>
  <c r="K117" i="15"/>
  <c r="J102" i="15"/>
  <c r="N102" i="15"/>
  <c r="K102" i="15" s="1"/>
  <c r="J105" i="15"/>
  <c r="K105" i="15"/>
  <c r="J100" i="15"/>
  <c r="K100" i="15"/>
  <c r="J101" i="15"/>
  <c r="K101" i="15"/>
  <c r="J106" i="15"/>
  <c r="K106" i="15"/>
  <c r="J116" i="15"/>
  <c r="K116" i="15"/>
  <c r="J107" i="15"/>
  <c r="K107" i="15"/>
  <c r="J103" i="15"/>
  <c r="K103" i="15"/>
  <c r="J104" i="15"/>
  <c r="K104" i="15"/>
  <c r="K109" i="15"/>
  <c r="J110" i="15"/>
  <c r="K110" i="15"/>
  <c r="J108" i="15"/>
  <c r="K108" i="15"/>
  <c r="K111" i="15"/>
  <c r="J112" i="15"/>
  <c r="K112" i="15"/>
  <c r="K114" i="15"/>
  <c r="J113" i="15"/>
  <c r="K113" i="15"/>
  <c r="J328" i="15"/>
  <c r="K328" i="15"/>
  <c r="J115" i="15"/>
  <c r="K115" i="15"/>
  <c r="J118" i="15"/>
  <c r="K118" i="15"/>
  <c r="J119" i="15"/>
  <c r="K119" i="15"/>
  <c r="J121" i="15"/>
  <c r="K121" i="15"/>
  <c r="J122" i="15"/>
  <c r="K122" i="15"/>
  <c r="J120" i="15"/>
  <c r="K120" i="15"/>
  <c r="J123" i="15"/>
  <c r="K123" i="15"/>
  <c r="J125" i="15"/>
  <c r="K125" i="15"/>
  <c r="J126" i="15"/>
  <c r="K126" i="15"/>
  <c r="J124" i="15"/>
  <c r="K124" i="15"/>
  <c r="J127" i="15"/>
  <c r="K127" i="15"/>
  <c r="J128" i="15"/>
  <c r="K128" i="15"/>
  <c r="J129" i="15"/>
  <c r="K129" i="15"/>
  <c r="K130" i="15"/>
  <c r="J131" i="15"/>
  <c r="K131" i="15"/>
  <c r="K132" i="15"/>
  <c r="J133" i="15"/>
  <c r="K133" i="15"/>
  <c r="J134" i="15"/>
  <c r="K134" i="15"/>
  <c r="J135" i="15"/>
  <c r="K135" i="15"/>
  <c r="J136" i="15"/>
  <c r="K136" i="15"/>
  <c r="J137" i="15"/>
  <c r="K137" i="15"/>
  <c r="J138" i="15"/>
  <c r="K138" i="15"/>
  <c r="J140" i="15"/>
  <c r="K140" i="15"/>
  <c r="J139" i="15"/>
  <c r="K139" i="15"/>
  <c r="K142" i="15"/>
  <c r="J141" i="15"/>
  <c r="N141" i="15"/>
  <c r="K141" i="15" s="1"/>
  <c r="J143" i="15"/>
  <c r="K143" i="15"/>
  <c r="J144" i="15"/>
  <c r="K144" i="15"/>
  <c r="J146" i="15"/>
  <c r="K146" i="15"/>
  <c r="J149" i="15"/>
  <c r="K149" i="15"/>
  <c r="K147" i="15"/>
  <c r="J145" i="15"/>
  <c r="K145" i="15"/>
  <c r="J148" i="15"/>
  <c r="K148" i="15"/>
  <c r="K151" i="15"/>
  <c r="J150" i="15"/>
  <c r="K150" i="15"/>
  <c r="J152" i="15"/>
  <c r="K152" i="15"/>
  <c r="J154" i="15"/>
  <c r="K154" i="15"/>
  <c r="J155" i="15"/>
  <c r="K155" i="15"/>
  <c r="N153" i="15"/>
  <c r="K153" i="15" s="1"/>
  <c r="J156" i="15"/>
  <c r="K156" i="15"/>
  <c r="J157" i="15"/>
  <c r="K157" i="15"/>
  <c r="J158" i="15"/>
  <c r="K158" i="15"/>
  <c r="J159" i="15"/>
  <c r="K159" i="15"/>
  <c r="K160" i="15"/>
  <c r="J161" i="15"/>
  <c r="K161" i="15"/>
  <c r="J162" i="15"/>
  <c r="K162" i="15"/>
  <c r="J163" i="15"/>
  <c r="K163" i="15"/>
  <c r="K166" i="15"/>
  <c r="J171" i="15"/>
  <c r="K171" i="15"/>
  <c r="J164" i="15"/>
  <c r="K164" i="15"/>
  <c r="K165" i="15"/>
  <c r="J167" i="15"/>
  <c r="N167" i="15"/>
  <c r="K167" i="15" s="1"/>
  <c r="J168" i="15"/>
  <c r="K168" i="15"/>
  <c r="J169" i="15"/>
  <c r="K169" i="15"/>
  <c r="J170" i="15"/>
  <c r="K170" i="15"/>
  <c r="J173" i="15"/>
  <c r="K173" i="15"/>
  <c r="K172" i="15"/>
  <c r="J174" i="15"/>
  <c r="K174" i="15"/>
  <c r="J175" i="15"/>
  <c r="K175" i="15"/>
  <c r="J176" i="15"/>
  <c r="N176" i="15"/>
  <c r="K176" i="15" s="1"/>
  <c r="J177" i="15"/>
  <c r="K177" i="15"/>
  <c r="J178" i="15"/>
  <c r="K178" i="15"/>
  <c r="J179" i="15"/>
  <c r="K179" i="15"/>
  <c r="J180" i="15"/>
  <c r="K180" i="15"/>
  <c r="J181" i="15"/>
  <c r="K181" i="15"/>
  <c r="J182" i="15"/>
  <c r="K182" i="15"/>
  <c r="J183" i="15"/>
  <c r="K183" i="15"/>
  <c r="J185" i="15"/>
  <c r="K185" i="15"/>
  <c r="J184" i="15"/>
  <c r="K184" i="15"/>
  <c r="K187" i="15"/>
  <c r="L187" i="15" s="1"/>
  <c r="N104" i="14"/>
  <c r="Q104" i="14" s="1"/>
  <c r="K316" i="12"/>
  <c r="G316" i="12"/>
  <c r="K314" i="12"/>
  <c r="G314" i="12"/>
  <c r="K363" i="12"/>
  <c r="G363" i="12"/>
  <c r="K349" i="12"/>
  <c r="G349" i="12"/>
  <c r="K313" i="12"/>
  <c r="G313" i="12"/>
  <c r="K338" i="12"/>
  <c r="G338" i="12"/>
  <c r="K194" i="10"/>
  <c r="G194" i="10"/>
  <c r="K189" i="10"/>
  <c r="G189" i="10"/>
  <c r="K293" i="8"/>
  <c r="G293" i="8"/>
  <c r="K298" i="8"/>
  <c r="G298" i="8"/>
  <c r="K305" i="8"/>
  <c r="G305" i="8"/>
  <c r="G302" i="8"/>
  <c r="K192" i="10"/>
  <c r="G192" i="10"/>
  <c r="K209" i="10"/>
  <c r="G209" i="10"/>
  <c r="K181" i="10"/>
  <c r="G181" i="10"/>
  <c r="K186" i="10"/>
  <c r="G186" i="10"/>
  <c r="K187" i="10"/>
  <c r="G187" i="10"/>
  <c r="K199" i="10"/>
  <c r="G199" i="10"/>
  <c r="K204" i="10"/>
  <c r="G204" i="10"/>
  <c r="K378" i="12"/>
  <c r="G378" i="12"/>
  <c r="K322" i="12"/>
  <c r="G322" i="12"/>
  <c r="K334" i="12"/>
  <c r="G334" i="12"/>
  <c r="K315" i="12"/>
  <c r="G315" i="12"/>
  <c r="K323" i="12"/>
  <c r="G323" i="12"/>
  <c r="K308" i="12"/>
  <c r="G308" i="12"/>
  <c r="K380" i="12"/>
  <c r="G380" i="12"/>
  <c r="K309" i="12"/>
  <c r="G309" i="12"/>
  <c r="K321" i="12"/>
  <c r="G321" i="12"/>
  <c r="K307" i="12"/>
  <c r="G307" i="12"/>
  <c r="G365" i="12"/>
  <c r="L365" i="12" s="1"/>
  <c r="N365" i="12" s="1"/>
  <c r="K359" i="12"/>
  <c r="G359" i="12"/>
  <c r="K335" i="12"/>
  <c r="G335" i="12"/>
  <c r="K296" i="8"/>
  <c r="G296" i="8"/>
  <c r="N99" i="14"/>
  <c r="Q99" i="14" s="1"/>
  <c r="N98" i="14"/>
  <c r="Q98" i="14" s="1"/>
  <c r="N97" i="14"/>
  <c r="Q97" i="14" s="1"/>
  <c r="N96" i="14"/>
  <c r="Q96" i="14" s="1"/>
  <c r="N125" i="13"/>
  <c r="Q125" i="13" s="1"/>
  <c r="K198" i="10"/>
  <c r="G198" i="10"/>
  <c r="K305" i="12"/>
  <c r="G305" i="12"/>
  <c r="K306" i="12"/>
  <c r="G306" i="12"/>
  <c r="K304" i="12"/>
  <c r="G304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82" i="10"/>
  <c r="G182" i="10"/>
  <c r="N86" i="14"/>
  <c r="Q86" i="14" s="1"/>
  <c r="N88" i="14"/>
  <c r="Q88" i="14" s="1"/>
  <c r="N94" i="14"/>
  <c r="Q94" i="14" s="1"/>
  <c r="K376" i="12"/>
  <c r="K291" i="8"/>
  <c r="G291" i="8"/>
  <c r="K303" i="12"/>
  <c r="G303" i="12"/>
  <c r="K390" i="12"/>
  <c r="G390" i="12"/>
  <c r="K353" i="12"/>
  <c r="G353" i="12"/>
  <c r="K373" i="12"/>
  <c r="G373" i="12"/>
  <c r="K319" i="12"/>
  <c r="G319" i="12"/>
  <c r="K326" i="12"/>
  <c r="G326" i="12"/>
  <c r="K382" i="12"/>
  <c r="G382" i="12"/>
  <c r="K200" i="10"/>
  <c r="G200" i="10"/>
  <c r="K183" i="10"/>
  <c r="G183" i="10"/>
  <c r="N87" i="14"/>
  <c r="Q87" i="14" s="1"/>
  <c r="K193" i="10"/>
  <c r="G193" i="10"/>
  <c r="K177" i="10"/>
  <c r="G177" i="10"/>
  <c r="G376" i="12"/>
  <c r="K299" i="12"/>
  <c r="G299" i="12"/>
  <c r="K302" i="12"/>
  <c r="G302" i="12"/>
  <c r="K366" i="12"/>
  <c r="G366" i="12"/>
  <c r="K374" i="12"/>
  <c r="G374" i="12"/>
  <c r="K301" i="12"/>
  <c r="G301" i="12"/>
  <c r="K292" i="8"/>
  <c r="G292" i="8"/>
  <c r="K297" i="8"/>
  <c r="K301" i="8"/>
  <c r="G301" i="8"/>
  <c r="G294" i="8"/>
  <c r="N84" i="14"/>
  <c r="Q84" i="14" s="1"/>
  <c r="K176" i="10"/>
  <c r="G176" i="10"/>
  <c r="K190" i="10"/>
  <c r="G190" i="10"/>
  <c r="K337" i="12"/>
  <c r="G337" i="12"/>
  <c r="K340" i="12"/>
  <c r="G340" i="12"/>
  <c r="K368" i="12"/>
  <c r="G368" i="12"/>
  <c r="K299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75" i="10"/>
  <c r="K175" i="10"/>
  <c r="G318" i="12"/>
  <c r="K318" i="12"/>
  <c r="K296" i="12"/>
  <c r="G296" i="12"/>
  <c r="K293" i="12"/>
  <c r="G293" i="12"/>
  <c r="K291" i="12"/>
  <c r="G291" i="12"/>
  <c r="K290" i="8"/>
  <c r="G290" i="8"/>
  <c r="P40" i="13"/>
  <c r="K180" i="10"/>
  <c r="G180" i="10"/>
  <c r="K320" i="12"/>
  <c r="G320" i="12"/>
  <c r="K297" i="12"/>
  <c r="G297" i="12"/>
  <c r="E298" i="12"/>
  <c r="K298" i="12" s="1"/>
  <c r="F298" i="12"/>
  <c r="K302" i="8"/>
  <c r="K294" i="8"/>
  <c r="N78" i="14"/>
  <c r="Q78" i="14" s="1"/>
  <c r="N79" i="14"/>
  <c r="Q79" i="14" s="1"/>
  <c r="N77" i="14"/>
  <c r="Q77" i="14" s="1"/>
  <c r="K901" i="15"/>
  <c r="J901" i="15"/>
  <c r="K793" i="15"/>
  <c r="J793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85" i="10"/>
  <c r="G185" i="10"/>
  <c r="G174" i="10"/>
  <c r="G173" i="10"/>
  <c r="G172" i="10"/>
  <c r="G171" i="10"/>
  <c r="G170" i="10"/>
  <c r="K174" i="10"/>
  <c r="K173" i="10"/>
  <c r="K172" i="10"/>
  <c r="K171" i="10"/>
  <c r="K170" i="10"/>
  <c r="G287" i="8"/>
  <c r="G286" i="8"/>
  <c r="G285" i="8"/>
  <c r="G284" i="8"/>
  <c r="G283" i="8"/>
  <c r="G282" i="8"/>
  <c r="K287" i="8"/>
  <c r="K284" i="8"/>
  <c r="K286" i="8"/>
  <c r="K285" i="8"/>
  <c r="K283" i="8"/>
  <c r="K282" i="8"/>
  <c r="G289" i="8"/>
  <c r="K289" i="8"/>
  <c r="K288" i="8"/>
  <c r="G288" i="8"/>
  <c r="K286" i="12"/>
  <c r="K295" i="12"/>
  <c r="K287" i="12"/>
  <c r="K375" i="12"/>
  <c r="K288" i="12"/>
  <c r="K285" i="12"/>
  <c r="K310" i="12"/>
  <c r="K292" i="12"/>
  <c r="K289" i="12"/>
  <c r="K383" i="12"/>
  <c r="K300" i="12"/>
  <c r="K290" i="12"/>
  <c r="K388" i="12"/>
  <c r="K386" i="12"/>
  <c r="K294" i="12"/>
  <c r="K370" i="12"/>
  <c r="G286" i="12"/>
  <c r="G295" i="12"/>
  <c r="G287" i="12"/>
  <c r="G375" i="12"/>
  <c r="G288" i="12"/>
  <c r="G285" i="12"/>
  <c r="G310" i="12"/>
  <c r="G292" i="12"/>
  <c r="G289" i="12"/>
  <c r="G383" i="12"/>
  <c r="G300" i="12"/>
  <c r="G290" i="12"/>
  <c r="G388" i="12"/>
  <c r="G386" i="12"/>
  <c r="G294" i="12"/>
  <c r="G370" i="12"/>
  <c r="K282" i="12"/>
  <c r="K281" i="12"/>
  <c r="K276" i="12"/>
  <c r="K275" i="12"/>
  <c r="K284" i="12"/>
  <c r="K283" i="12"/>
  <c r="K280" i="12"/>
  <c r="K279" i="12"/>
  <c r="K278" i="12"/>
  <c r="K277" i="12"/>
  <c r="K274" i="12"/>
  <c r="K273" i="12"/>
  <c r="K272" i="12"/>
  <c r="K271" i="12"/>
  <c r="K270" i="12"/>
  <c r="K269" i="12"/>
  <c r="K268" i="12"/>
  <c r="K267" i="12"/>
  <c r="K266" i="12"/>
  <c r="K26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69" i="10"/>
  <c r="G169" i="10"/>
  <c r="K179" i="10"/>
  <c r="G179" i="10"/>
  <c r="K168" i="10"/>
  <c r="G168" i="10"/>
  <c r="N58" i="14"/>
  <c r="Q58" i="14" s="1"/>
  <c r="N59" i="14"/>
  <c r="Q59" i="14" s="1"/>
  <c r="N56" i="14"/>
  <c r="Q56" i="14" s="1"/>
  <c r="K238" i="12"/>
  <c r="G238" i="12"/>
  <c r="K225" i="12"/>
  <c r="G225" i="12"/>
  <c r="N111" i="13"/>
  <c r="Q111" i="13" s="1"/>
  <c r="K224" i="12"/>
  <c r="G224" i="12"/>
  <c r="K262" i="12"/>
  <c r="G262" i="12"/>
  <c r="K219" i="12"/>
  <c r="K281" i="8"/>
  <c r="G281" i="8"/>
  <c r="K273" i="8"/>
  <c r="G273" i="8"/>
  <c r="L273" i="8" s="1"/>
  <c r="N273" i="8" s="1"/>
  <c r="K239" i="12"/>
  <c r="G239" i="12"/>
  <c r="K223" i="12"/>
  <c r="G223" i="12"/>
  <c r="K226" i="12"/>
  <c r="G226" i="12"/>
  <c r="K264" i="12"/>
  <c r="G264" i="12"/>
  <c r="K207" i="12"/>
  <c r="G207" i="12"/>
  <c r="K222" i="12"/>
  <c r="G222" i="12"/>
  <c r="K209" i="12"/>
  <c r="G209" i="12"/>
  <c r="K214" i="12"/>
  <c r="G214" i="12"/>
  <c r="N54" i="14"/>
  <c r="Q54" i="14" s="1"/>
  <c r="N55" i="14"/>
  <c r="Q55" i="14" s="1"/>
  <c r="N52" i="14"/>
  <c r="Q52" i="14" s="1"/>
  <c r="K263" i="12"/>
  <c r="G263" i="12"/>
  <c r="K215" i="12"/>
  <c r="G215" i="12"/>
  <c r="N51" i="14"/>
  <c r="Q51" i="14" s="1"/>
  <c r="K234" i="12"/>
  <c r="G234" i="12"/>
  <c r="K205" i="12"/>
  <c r="G205" i="12"/>
  <c r="K141" i="10"/>
  <c r="G141" i="10"/>
  <c r="N114" i="13"/>
  <c r="Q114" i="13" s="1"/>
  <c r="K276" i="8"/>
  <c r="G276" i="8"/>
  <c r="K150" i="10"/>
  <c r="G150" i="10"/>
  <c r="K240" i="12"/>
  <c r="G240" i="12"/>
  <c r="K210" i="12"/>
  <c r="G210" i="12"/>
  <c r="K261" i="12"/>
  <c r="G261" i="12"/>
  <c r="N53" i="14"/>
  <c r="Q53" i="14" s="1"/>
  <c r="K260" i="12"/>
  <c r="G260" i="12"/>
  <c r="K211" i="12"/>
  <c r="G211" i="12"/>
  <c r="K259" i="12"/>
  <c r="G259" i="12"/>
  <c r="K221" i="12"/>
  <c r="G221" i="12"/>
  <c r="K206" i="12"/>
  <c r="G206" i="12"/>
  <c r="K139" i="10"/>
  <c r="G139" i="10"/>
  <c r="K275" i="8"/>
  <c r="G275" i="8"/>
  <c r="K229" i="12"/>
  <c r="G229" i="12"/>
  <c r="K258" i="12"/>
  <c r="G258" i="12"/>
  <c r="K217" i="12"/>
  <c r="G217" i="12"/>
  <c r="K256" i="12"/>
  <c r="G256" i="12"/>
  <c r="K204" i="12"/>
  <c r="G204" i="12"/>
  <c r="K257" i="12"/>
  <c r="G257" i="12"/>
  <c r="K203" i="12"/>
  <c r="G203" i="12"/>
  <c r="K255" i="12"/>
  <c r="G255" i="12"/>
  <c r="K230" i="12"/>
  <c r="G230" i="12"/>
  <c r="K216" i="12"/>
  <c r="G216" i="12"/>
  <c r="K137" i="10"/>
  <c r="G137" i="10"/>
  <c r="K152" i="10"/>
  <c r="G152" i="10"/>
  <c r="K167" i="10"/>
  <c r="G167" i="10"/>
  <c r="K136" i="10"/>
  <c r="G136" i="10"/>
  <c r="K202" i="12"/>
  <c r="G202" i="12"/>
  <c r="K138" i="10"/>
  <c r="G138" i="10"/>
  <c r="K166" i="10"/>
  <c r="G166" i="10"/>
  <c r="N112" i="13"/>
  <c r="Q112" i="13" s="1"/>
  <c r="N45" i="14"/>
  <c r="Q45" i="14" s="1"/>
  <c r="N49" i="14"/>
  <c r="Q49" i="14" s="1"/>
  <c r="N46" i="14"/>
  <c r="Q46" i="14" s="1"/>
  <c r="K236" i="12"/>
  <c r="G236" i="12"/>
  <c r="K232" i="12"/>
  <c r="G232" i="12"/>
  <c r="K254" i="12"/>
  <c r="G254" i="12"/>
  <c r="K194" i="12"/>
  <c r="G194" i="12"/>
  <c r="K197" i="12"/>
  <c r="G197" i="12"/>
  <c r="K199" i="12"/>
  <c r="G199" i="12"/>
  <c r="K149" i="10"/>
  <c r="G149" i="10"/>
  <c r="K132" i="10"/>
  <c r="G132" i="10"/>
  <c r="K165" i="10"/>
  <c r="G165" i="10"/>
  <c r="N48" i="14"/>
  <c r="Q48" i="14" s="1"/>
  <c r="K266" i="8"/>
  <c r="G266" i="8"/>
  <c r="K253" i="12"/>
  <c r="G253" i="12"/>
  <c r="K195" i="12"/>
  <c r="G195" i="12"/>
  <c r="N44" i="14"/>
  <c r="Q44" i="14" s="1"/>
  <c r="N43" i="14"/>
  <c r="Q43" i="14" s="1"/>
  <c r="N42" i="14"/>
  <c r="Q42" i="14" s="1"/>
  <c r="G220" i="12"/>
  <c r="G219" i="12"/>
  <c r="K235" i="12"/>
  <c r="G235" i="12"/>
  <c r="K251" i="12"/>
  <c r="G251" i="12"/>
  <c r="K252" i="12"/>
  <c r="G252" i="12"/>
  <c r="K220" i="12"/>
  <c r="K140" i="10"/>
  <c r="G140" i="10"/>
  <c r="K268" i="8"/>
  <c r="G268" i="8"/>
  <c r="K264" i="8"/>
  <c r="G264" i="8"/>
  <c r="N108" i="13"/>
  <c r="Q108" i="13" s="1"/>
  <c r="K188" i="12"/>
  <c r="G188" i="12"/>
  <c r="K250" i="12"/>
  <c r="G250" i="12"/>
  <c r="K249" i="12"/>
  <c r="G249" i="12"/>
  <c r="K248" i="12"/>
  <c r="G248" i="12"/>
  <c r="K190" i="12"/>
  <c r="G190" i="12"/>
  <c r="K151" i="10"/>
  <c r="G151" i="10"/>
  <c r="K148" i="10"/>
  <c r="G148" i="10"/>
  <c r="K153" i="10"/>
  <c r="G153" i="10"/>
  <c r="K272" i="8"/>
  <c r="G272" i="8"/>
  <c r="N47" i="14"/>
  <c r="Q47" i="14" s="1"/>
  <c r="N37" i="14"/>
  <c r="Q37" i="14" s="1"/>
  <c r="K191" i="12"/>
  <c r="K242" i="12"/>
  <c r="K233" i="12"/>
  <c r="K196" i="12"/>
  <c r="K231" i="12"/>
  <c r="K201" i="12"/>
  <c r="K186" i="12"/>
  <c r="K227" i="12"/>
  <c r="K228" i="12"/>
  <c r="K241" i="12"/>
  <c r="K213" i="12"/>
  <c r="K192" i="12"/>
  <c r="K237" i="12"/>
  <c r="K243" i="12"/>
  <c r="K187" i="12"/>
  <c r="K208" i="12"/>
  <c r="K244" i="12"/>
  <c r="K218" i="12"/>
  <c r="K200" i="12"/>
  <c r="K245" i="12"/>
  <c r="K193" i="12"/>
  <c r="K212" i="12"/>
  <c r="K332" i="12"/>
  <c r="K246" i="12"/>
  <c r="K247" i="12"/>
  <c r="K198" i="12"/>
  <c r="K189" i="12"/>
  <c r="G191" i="12"/>
  <c r="G242" i="12"/>
  <c r="G233" i="12"/>
  <c r="G196" i="12"/>
  <c r="G231" i="12"/>
  <c r="G201" i="12"/>
  <c r="G227" i="12"/>
  <c r="G228" i="12"/>
  <c r="G241" i="12"/>
  <c r="G213" i="12"/>
  <c r="G192" i="12"/>
  <c r="G237" i="12"/>
  <c r="G243" i="12"/>
  <c r="G187" i="12"/>
  <c r="G208" i="12"/>
  <c r="G244" i="12"/>
  <c r="G218" i="12"/>
  <c r="G200" i="12"/>
  <c r="G245" i="12"/>
  <c r="G193" i="12"/>
  <c r="G212" i="12"/>
  <c r="G332" i="12"/>
  <c r="G246" i="12"/>
  <c r="G247" i="12"/>
  <c r="G198" i="12"/>
  <c r="G189" i="12"/>
  <c r="N50" i="14"/>
  <c r="Q50" i="14" s="1"/>
  <c r="N40" i="14"/>
  <c r="Q40" i="14" s="1"/>
  <c r="K131" i="10"/>
  <c r="G131" i="10"/>
  <c r="K548" i="8"/>
  <c r="K267" i="8"/>
  <c r="G267" i="8"/>
  <c r="N39" i="14"/>
  <c r="Q39" i="14" s="1"/>
  <c r="N38" i="14"/>
  <c r="Q38" i="14" s="1"/>
  <c r="K263" i="8"/>
  <c r="G263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79" i="12"/>
  <c r="G179" i="12"/>
  <c r="K178" i="12"/>
  <c r="G178" i="12"/>
  <c r="K128" i="10"/>
  <c r="G128" i="10"/>
  <c r="K156" i="10"/>
  <c r="G156" i="10"/>
  <c r="K125" i="10"/>
  <c r="G125" i="10"/>
  <c r="K280" i="8"/>
  <c r="G280" i="8"/>
  <c r="K270" i="8"/>
  <c r="G270" i="8"/>
  <c r="G154" i="10"/>
  <c r="G144" i="10"/>
  <c r="G127" i="10"/>
  <c r="G143" i="10"/>
  <c r="G157" i="10"/>
  <c r="G142" i="10"/>
  <c r="G158" i="10"/>
  <c r="G133" i="10"/>
  <c r="G126" i="10"/>
  <c r="G178" i="10"/>
  <c r="G134" i="10"/>
  <c r="G159" i="10"/>
  <c r="G160" i="10"/>
  <c r="G130" i="10"/>
  <c r="G135" i="10"/>
  <c r="G161" i="10"/>
  <c r="G145" i="10"/>
  <c r="G155" i="10"/>
  <c r="G162" i="10"/>
  <c r="G146" i="10"/>
  <c r="G129" i="10"/>
  <c r="G163" i="10"/>
  <c r="G164" i="10"/>
  <c r="G147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K183" i="12"/>
  <c r="K184" i="12"/>
  <c r="K185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80" i="12"/>
  <c r="K181" i="12"/>
  <c r="K182" i="12"/>
  <c r="G185" i="12"/>
  <c r="G186" i="12"/>
  <c r="G184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80" i="12"/>
  <c r="G181" i="12"/>
  <c r="G182" i="12"/>
  <c r="K277" i="8"/>
  <c r="K269" i="8"/>
  <c r="K278" i="8"/>
  <c r="K279" i="8"/>
  <c r="K265" i="8"/>
  <c r="K271" i="8"/>
  <c r="K262" i="8"/>
  <c r="K260" i="8"/>
  <c r="K261" i="8"/>
  <c r="K274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G277" i="8"/>
  <c r="G269" i="8"/>
  <c r="G278" i="8"/>
  <c r="G279" i="8"/>
  <c r="G265" i="8"/>
  <c r="G271" i="8"/>
  <c r="G274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Q15" i="13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548" i="8"/>
  <c r="K536" i="8"/>
  <c r="G536" i="8"/>
  <c r="K124" i="10"/>
  <c r="K147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62" i="8"/>
  <c r="G260" i="8"/>
  <c r="G261" i="8"/>
  <c r="G183" i="12"/>
  <c r="N10" i="13"/>
  <c r="Q10" i="13" s="1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6" i="10"/>
  <c r="K127" i="10"/>
  <c r="K129" i="10"/>
  <c r="K144" i="10"/>
  <c r="K143" i="10"/>
  <c r="K157" i="10"/>
  <c r="K142" i="10"/>
  <c r="K158" i="10"/>
  <c r="K133" i="10"/>
  <c r="K178" i="10"/>
  <c r="K134" i="10"/>
  <c r="K159" i="10"/>
  <c r="K160" i="10"/>
  <c r="K130" i="10"/>
  <c r="K135" i="10"/>
  <c r="K161" i="10"/>
  <c r="K145" i="10"/>
  <c r="K155" i="10"/>
  <c r="K162" i="10"/>
  <c r="K146" i="10"/>
  <c r="K163" i="10"/>
  <c r="K164" i="10"/>
  <c r="K154" i="10"/>
  <c r="G399" i="10"/>
  <c r="K399" i="10"/>
  <c r="K306" i="10"/>
  <c r="G306" i="10"/>
  <c r="G11" i="12"/>
  <c r="K11" i="12"/>
  <c r="K342" i="12"/>
  <c r="G342" i="12"/>
  <c r="N10" i="14"/>
  <c r="Q10" i="14" s="1"/>
  <c r="N11" i="14"/>
  <c r="Q11" i="14" s="1"/>
  <c r="N11" i="13"/>
  <c r="Q11" i="13" s="1"/>
  <c r="J1269" i="15" l="1"/>
  <c r="J1268" i="15"/>
  <c r="O181" i="15"/>
  <c r="O125" i="15"/>
  <c r="O108" i="15"/>
  <c r="O67" i="15"/>
  <c r="O176" i="15"/>
  <c r="O136" i="15"/>
  <c r="O123" i="15"/>
  <c r="O69" i="15"/>
  <c r="O63" i="15"/>
  <c r="O152" i="15"/>
  <c r="O112" i="15"/>
  <c r="O104" i="15"/>
  <c r="O106" i="15"/>
  <c r="O41" i="15"/>
  <c r="O174" i="15"/>
  <c r="O156" i="15"/>
  <c r="O122" i="15"/>
  <c r="O71" i="15"/>
  <c r="O84" i="15"/>
  <c r="O49" i="15"/>
  <c r="O189" i="15"/>
  <c r="O179" i="15"/>
  <c r="O145" i="15"/>
  <c r="O143" i="15"/>
  <c r="O135" i="15"/>
  <c r="O54" i="15"/>
  <c r="O140" i="15"/>
  <c r="O119" i="15"/>
  <c r="O188" i="15"/>
  <c r="O53" i="15"/>
  <c r="O95" i="15"/>
  <c r="O180" i="15"/>
  <c r="O901" i="15"/>
  <c r="P922" i="15" s="1"/>
  <c r="O793" i="15"/>
  <c r="P844" i="15" s="1"/>
  <c r="L310" i="12"/>
  <c r="N310" i="12" s="1"/>
  <c r="N43" i="13"/>
  <c r="Q43" i="13" s="1"/>
  <c r="L134" i="10"/>
  <c r="L162" i="10"/>
  <c r="L548" i="8"/>
  <c r="N548" i="8" s="1"/>
  <c r="L279" i="8"/>
  <c r="N279" i="8" s="1"/>
  <c r="L160" i="8"/>
  <c r="N160" i="8" s="1"/>
  <c r="L152" i="8"/>
  <c r="N152" i="8" s="1"/>
  <c r="L144" i="8"/>
  <c r="N144" i="8" s="1"/>
  <c r="Q40" i="13"/>
  <c r="Q172" i="13" s="1"/>
  <c r="L137" i="10"/>
  <c r="L139" i="10"/>
  <c r="L115" i="10"/>
  <c r="N107" i="10"/>
  <c r="N99" i="10"/>
  <c r="N83" i="10"/>
  <c r="N75" i="10"/>
  <c r="L67" i="10"/>
  <c r="L131" i="10"/>
  <c r="L106" i="10"/>
  <c r="L66" i="10"/>
  <c r="L142" i="15"/>
  <c r="O183" i="15"/>
  <c r="L170" i="15"/>
  <c r="L165" i="15"/>
  <c r="O163" i="15"/>
  <c r="O159" i="15"/>
  <c r="L150" i="15"/>
  <c r="O127" i="15"/>
  <c r="L119" i="15"/>
  <c r="O113" i="15"/>
  <c r="L101" i="15"/>
  <c r="L117" i="15"/>
  <c r="O88" i="15"/>
  <c r="L83" i="15"/>
  <c r="L75" i="15"/>
  <c r="L67" i="15"/>
  <c r="O52" i="15"/>
  <c r="L47" i="15"/>
  <c r="L43" i="15"/>
  <c r="L149" i="10"/>
  <c r="L167" i="10"/>
  <c r="N204" i="10"/>
  <c r="L181" i="10"/>
  <c r="L60" i="10"/>
  <c r="N84" i="10"/>
  <c r="N173" i="10"/>
  <c r="L92" i="10"/>
  <c r="L68" i="10"/>
  <c r="N152" i="10"/>
  <c r="N100" i="10"/>
  <c r="L76" i="10"/>
  <c r="N140" i="10"/>
  <c r="N179" i="10"/>
  <c r="N156" i="10"/>
  <c r="L152" i="10"/>
  <c r="L145" i="10"/>
  <c r="L126" i="10"/>
  <c r="L119" i="10"/>
  <c r="L79" i="10"/>
  <c r="N148" i="10"/>
  <c r="L150" i="10"/>
  <c r="N170" i="10"/>
  <c r="L194" i="10"/>
  <c r="N117" i="10"/>
  <c r="L109" i="10"/>
  <c r="L101" i="10"/>
  <c r="L93" i="10"/>
  <c r="L85" i="10"/>
  <c r="L77" i="10"/>
  <c r="N69" i="10"/>
  <c r="L61" i="10"/>
  <c r="L136" i="10"/>
  <c r="N201" i="10"/>
  <c r="L212" i="12"/>
  <c r="N212" i="12" s="1"/>
  <c r="N243" i="12"/>
  <c r="L250" i="12"/>
  <c r="N250" i="12" s="1"/>
  <c r="L267" i="12"/>
  <c r="N267" i="12" s="1"/>
  <c r="N130" i="12"/>
  <c r="N121" i="12"/>
  <c r="L191" i="8"/>
  <c r="N191" i="8" s="1"/>
  <c r="L183" i="8"/>
  <c r="N183" i="8" s="1"/>
  <c r="L175" i="8"/>
  <c r="N175" i="8" s="1"/>
  <c r="L167" i="8"/>
  <c r="N167" i="8" s="1"/>
  <c r="L159" i="8"/>
  <c r="N159" i="8" s="1"/>
  <c r="L151" i="8"/>
  <c r="N151" i="8" s="1"/>
  <c r="L143" i="8"/>
  <c r="N143" i="8" s="1"/>
  <c r="L137" i="8"/>
  <c r="N137" i="8" s="1"/>
  <c r="L129" i="8"/>
  <c r="N129" i="8" s="1"/>
  <c r="L121" i="8"/>
  <c r="N121" i="8" s="1"/>
  <c r="L113" i="8"/>
  <c r="N113" i="8" s="1"/>
  <c r="L105" i="8"/>
  <c r="N105" i="8" s="1"/>
  <c r="L97" i="8"/>
  <c r="N97" i="8" s="1"/>
  <c r="L89" i="8"/>
  <c r="N89" i="8" s="1"/>
  <c r="L81" i="8"/>
  <c r="N81" i="8" s="1"/>
  <c r="L73" i="8"/>
  <c r="N73" i="8" s="1"/>
  <c r="L65" i="8"/>
  <c r="N65" i="8" s="1"/>
  <c r="L57" i="8"/>
  <c r="N57" i="8" s="1"/>
  <c r="L49" i="8"/>
  <c r="N49" i="8" s="1"/>
  <c r="L117" i="8"/>
  <c r="N117" i="8" s="1"/>
  <c r="L249" i="8"/>
  <c r="N249" i="8" s="1"/>
  <c r="L241" i="8"/>
  <c r="N241" i="8" s="1"/>
  <c r="L233" i="8"/>
  <c r="N233" i="8" s="1"/>
  <c r="L225" i="8"/>
  <c r="N225" i="8" s="1"/>
  <c r="L217" i="8"/>
  <c r="N217" i="8" s="1"/>
  <c r="L209" i="8"/>
  <c r="N209" i="8" s="1"/>
  <c r="L201" i="8"/>
  <c r="N201" i="8" s="1"/>
  <c r="L193" i="8"/>
  <c r="N193" i="8" s="1"/>
  <c r="L185" i="8"/>
  <c r="N185" i="8" s="1"/>
  <c r="L177" i="8"/>
  <c r="N177" i="8" s="1"/>
  <c r="L169" i="8"/>
  <c r="N169" i="8" s="1"/>
  <c r="L161" i="8"/>
  <c r="N161" i="8" s="1"/>
  <c r="L153" i="8"/>
  <c r="N153" i="8" s="1"/>
  <c r="L145" i="8"/>
  <c r="N145" i="8" s="1"/>
  <c r="L256" i="8"/>
  <c r="N256" i="8" s="1"/>
  <c r="L172" i="15"/>
  <c r="L168" i="15"/>
  <c r="L161" i="15"/>
  <c r="L157" i="15"/>
  <c r="O154" i="15"/>
  <c r="O148" i="15"/>
  <c r="O142" i="15"/>
  <c r="L133" i="15"/>
  <c r="O129" i="15"/>
  <c r="O126" i="15"/>
  <c r="L116" i="15"/>
  <c r="L105" i="15"/>
  <c r="L97" i="15"/>
  <c r="L82" i="15"/>
  <c r="L79" i="15"/>
  <c r="L50" i="15"/>
  <c r="O46" i="15"/>
  <c r="L37" i="15"/>
  <c r="L162" i="15"/>
  <c r="O151" i="15"/>
  <c r="L78" i="15"/>
  <c r="Q237" i="14"/>
  <c r="N21" i="14" s="1"/>
  <c r="A4" i="14" s="1"/>
  <c r="C13" i="5" s="1"/>
  <c r="L183" i="15"/>
  <c r="O182" i="15"/>
  <c r="L185" i="15"/>
  <c r="L160" i="15"/>
  <c r="L152" i="15"/>
  <c r="O144" i="15"/>
  <c r="O132" i="15"/>
  <c r="O121" i="15"/>
  <c r="L111" i="15"/>
  <c r="O92" i="15"/>
  <c r="L68" i="15"/>
  <c r="O62" i="15"/>
  <c r="L181" i="15"/>
  <c r="L306" i="10"/>
  <c r="N127" i="10"/>
  <c r="L156" i="10"/>
  <c r="L153" i="10"/>
  <c r="N189" i="10"/>
  <c r="L180" i="10"/>
  <c r="L138" i="10"/>
  <c r="L148" i="10"/>
  <c r="L198" i="10"/>
  <c r="L185" i="10"/>
  <c r="L294" i="12"/>
  <c r="N294" i="12" s="1"/>
  <c r="N179" i="12"/>
  <c r="L257" i="12"/>
  <c r="N257" i="12" s="1"/>
  <c r="L251" i="12"/>
  <c r="N251" i="12" s="1"/>
  <c r="L197" i="12"/>
  <c r="N197" i="12" s="1"/>
  <c r="L236" i="12"/>
  <c r="N236" i="12" s="1"/>
  <c r="L309" i="12"/>
  <c r="N309" i="12" s="1"/>
  <c r="L222" i="12"/>
  <c r="N222" i="12" s="1"/>
  <c r="L290" i="12"/>
  <c r="N290" i="12" s="1"/>
  <c r="L273" i="12"/>
  <c r="N273" i="12" s="1"/>
  <c r="L294" i="8"/>
  <c r="N294" i="8" s="1"/>
  <c r="L265" i="8"/>
  <c r="N265" i="8" s="1"/>
  <c r="L136" i="8"/>
  <c r="N136" i="8" s="1"/>
  <c r="L128" i="8"/>
  <c r="N128" i="8" s="1"/>
  <c r="L112" i="8"/>
  <c r="N112" i="8" s="1"/>
  <c r="L104" i="8"/>
  <c r="N104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92" i="8"/>
  <c r="N92" i="8" s="1"/>
  <c r="L60" i="8"/>
  <c r="N60" i="8" s="1"/>
  <c r="L536" i="8"/>
  <c r="N536" i="8" s="1"/>
  <c r="N37" i="8" s="1"/>
  <c r="K6" i="8" s="1"/>
  <c r="L299" i="8"/>
  <c r="N299" i="8" s="1"/>
  <c r="L278" i="8"/>
  <c r="N278" i="8" s="1"/>
  <c r="L282" i="8"/>
  <c r="N282" i="8" s="1"/>
  <c r="L172" i="8"/>
  <c r="N172" i="8" s="1"/>
  <c r="L96" i="8"/>
  <c r="N96" i="8" s="1"/>
  <c r="L271" i="8"/>
  <c r="N271" i="8" s="1"/>
  <c r="L270" i="8"/>
  <c r="N270" i="8" s="1"/>
  <c r="L266" i="8"/>
  <c r="N266" i="8" s="1"/>
  <c r="L281" i="8"/>
  <c r="N281" i="8" s="1"/>
  <c r="L283" i="8"/>
  <c r="N283" i="8" s="1"/>
  <c r="L303" i="8"/>
  <c r="N303" i="8" s="1"/>
  <c r="L95" i="15"/>
  <c r="O178" i="15"/>
  <c r="O130" i="15"/>
  <c r="L118" i="15"/>
  <c r="L114" i="15"/>
  <c r="O110" i="15"/>
  <c r="O99" i="15"/>
  <c r="L87" i="15"/>
  <c r="L80" i="15"/>
  <c r="L71" i="15"/>
  <c r="L74" i="15"/>
  <c r="O72" i="15"/>
  <c r="L127" i="15"/>
  <c r="L173" i="15"/>
  <c r="L147" i="15"/>
  <c r="L94" i="15"/>
  <c r="L65" i="15"/>
  <c r="L61" i="15"/>
  <c r="O37" i="15"/>
  <c r="L159" i="15"/>
  <c r="L125" i="15"/>
  <c r="L89" i="15"/>
  <c r="L70" i="15"/>
  <c r="L122" i="15"/>
  <c r="O47" i="15"/>
  <c r="O133" i="15"/>
  <c r="L164" i="15"/>
  <c r="O162" i="15"/>
  <c r="L158" i="15"/>
  <c r="L143" i="15"/>
  <c r="L131" i="15"/>
  <c r="L123" i="15"/>
  <c r="O117" i="15"/>
  <c r="O83" i="15"/>
  <c r="L66" i="15"/>
  <c r="O68" i="15"/>
  <c r="L38" i="15"/>
  <c r="L39" i="15"/>
  <c r="O186" i="15"/>
  <c r="O82" i="15"/>
  <c r="L64" i="15"/>
  <c r="L156" i="15"/>
  <c r="O45" i="15"/>
  <c r="L73" i="15"/>
  <c r="L180" i="15"/>
  <c r="L176" i="15"/>
  <c r="O161" i="15"/>
  <c r="L134" i="15"/>
  <c r="O107" i="15"/>
  <c r="O98" i="15"/>
  <c r="L58" i="15"/>
  <c r="L132" i="15"/>
  <c r="L85" i="15"/>
  <c r="L81" i="15"/>
  <c r="L146" i="15"/>
  <c r="L56" i="15"/>
  <c r="L44" i="15"/>
  <c r="L190" i="15"/>
  <c r="L128" i="15"/>
  <c r="O128" i="15"/>
  <c r="O139" i="15"/>
  <c r="L139" i="15"/>
  <c r="O141" i="15"/>
  <c r="L107" i="15"/>
  <c r="L46" i="15"/>
  <c r="O146" i="15"/>
  <c r="L62" i="15"/>
  <c r="L144" i="15"/>
  <c r="L901" i="15"/>
  <c r="L175" i="15"/>
  <c r="O165" i="15"/>
  <c r="O166" i="15"/>
  <c r="L149" i="15"/>
  <c r="L126" i="15"/>
  <c r="L120" i="15"/>
  <c r="O118" i="15"/>
  <c r="O103" i="15"/>
  <c r="O90" i="15"/>
  <c r="O97" i="15"/>
  <c r="O78" i="15"/>
  <c r="O77" i="15"/>
  <c r="O66" i="15"/>
  <c r="O65" i="15"/>
  <c r="L48" i="15"/>
  <c r="O38" i="15"/>
  <c r="L140" i="15"/>
  <c r="L53" i="15"/>
  <c r="O187" i="15"/>
  <c r="O157" i="15"/>
  <c r="O57" i="15"/>
  <c r="L98" i="15"/>
  <c r="L793" i="15"/>
  <c r="L155" i="15"/>
  <c r="O150" i="15"/>
  <c r="O147" i="15"/>
  <c r="O124" i="15"/>
  <c r="O105" i="15"/>
  <c r="L93" i="15"/>
  <c r="L86" i="15"/>
  <c r="O79" i="15"/>
  <c r="O64" i="15"/>
  <c r="L51" i="15"/>
  <c r="L113" i="15"/>
  <c r="L141" i="15"/>
  <c r="L182" i="15"/>
  <c r="O185" i="15"/>
  <c r="O168" i="15"/>
  <c r="L328" i="15"/>
  <c r="L84" i="15"/>
  <c r="O74" i="15"/>
  <c r="L55" i="15"/>
  <c r="L40" i="15"/>
  <c r="L92" i="15"/>
  <c r="L154" i="15"/>
  <c r="L184" i="15"/>
  <c r="O169" i="15"/>
  <c r="O138" i="15"/>
  <c r="O115" i="15"/>
  <c r="L109" i="15"/>
  <c r="L100" i="15"/>
  <c r="O91" i="15"/>
  <c r="O85" i="15"/>
  <c r="O81" i="15"/>
  <c r="O73" i="15"/>
  <c r="L186" i="15"/>
  <c r="L362" i="12"/>
  <c r="N362" i="12" s="1"/>
  <c r="N114" i="12"/>
  <c r="L73" i="12"/>
  <c r="N180" i="12"/>
  <c r="L74" i="12"/>
  <c r="L293" i="12"/>
  <c r="N293" i="12" s="1"/>
  <c r="L299" i="12"/>
  <c r="N299" i="12" s="1"/>
  <c r="L351" i="12"/>
  <c r="N351" i="12" s="1"/>
  <c r="L92" i="12"/>
  <c r="L300" i="12"/>
  <c r="N300" i="12" s="1"/>
  <c r="N74" i="12"/>
  <c r="L175" i="12"/>
  <c r="L167" i="12"/>
  <c r="L159" i="12"/>
  <c r="L151" i="12"/>
  <c r="L143" i="12"/>
  <c r="L71" i="12"/>
  <c r="N63" i="12"/>
  <c r="L231" i="12"/>
  <c r="L283" i="12"/>
  <c r="N283" i="12" s="1"/>
  <c r="L11" i="12"/>
  <c r="N11" i="12" s="1"/>
  <c r="N51" i="12" s="1"/>
  <c r="L203" i="12"/>
  <c r="N203" i="12" s="1"/>
  <c r="L217" i="12"/>
  <c r="N217" i="12" s="1"/>
  <c r="L211" i="12"/>
  <c r="N211" i="12" s="1"/>
  <c r="L282" i="12"/>
  <c r="N282" i="12" s="1"/>
  <c r="L280" i="12"/>
  <c r="N280" i="12" s="1"/>
  <c r="L291" i="12"/>
  <c r="N291" i="12" s="1"/>
  <c r="L368" i="12"/>
  <c r="N368" i="12" s="1"/>
  <c r="L353" i="12"/>
  <c r="N353" i="12" s="1"/>
  <c r="L349" i="12"/>
  <c r="N349" i="12" s="1"/>
  <c r="L312" i="12"/>
  <c r="N312" i="12" s="1"/>
  <c r="L220" i="12"/>
  <c r="N220" i="12" s="1"/>
  <c r="L174" i="12"/>
  <c r="L166" i="12"/>
  <c r="L158" i="12"/>
  <c r="L150" i="12"/>
  <c r="L142" i="12"/>
  <c r="L134" i="12"/>
  <c r="N110" i="12"/>
  <c r="L102" i="12"/>
  <c r="N94" i="12"/>
  <c r="N86" i="12"/>
  <c r="N78" i="12"/>
  <c r="L190" i="12"/>
  <c r="N190" i="12" s="1"/>
  <c r="L188" i="12"/>
  <c r="N188" i="12" s="1"/>
  <c r="L261" i="12"/>
  <c r="N261" i="12" s="1"/>
  <c r="L207" i="12"/>
  <c r="N207" i="12" s="1"/>
  <c r="L306" i="12"/>
  <c r="N306" i="12" s="1"/>
  <c r="L313" i="12"/>
  <c r="N313" i="12" s="1"/>
  <c r="L316" i="12"/>
  <c r="N316" i="12" s="1"/>
  <c r="L317" i="12"/>
  <c r="N317" i="12" s="1"/>
  <c r="L262" i="12"/>
  <c r="N262" i="12" s="1"/>
  <c r="N80" i="12"/>
  <c r="L228" i="12"/>
  <c r="L289" i="12"/>
  <c r="N289" i="12" s="1"/>
  <c r="L183" i="12"/>
  <c r="N169" i="12"/>
  <c r="N153" i="12"/>
  <c r="N137" i="12"/>
  <c r="N105" i="12"/>
  <c r="L97" i="12"/>
  <c r="L89" i="12"/>
  <c r="N81" i="12"/>
  <c r="N68" i="12"/>
  <c r="L246" i="12"/>
  <c r="N246" i="12" s="1"/>
  <c r="L208" i="12"/>
  <c r="N208" i="12" s="1"/>
  <c r="L271" i="12"/>
  <c r="N271" i="12" s="1"/>
  <c r="L314" i="12"/>
  <c r="N314" i="12" s="1"/>
  <c r="L180" i="12"/>
  <c r="N170" i="12"/>
  <c r="N162" i="12"/>
  <c r="N154" i="12"/>
  <c r="N146" i="12"/>
  <c r="N138" i="12"/>
  <c r="L122" i="12"/>
  <c r="L114" i="12"/>
  <c r="N106" i="12"/>
  <c r="L98" i="12"/>
  <c r="L90" i="12"/>
  <c r="N82" i="12"/>
  <c r="L66" i="12"/>
  <c r="L131" i="12"/>
  <c r="N191" i="12"/>
  <c r="N182" i="12"/>
  <c r="L132" i="12"/>
  <c r="L124" i="12"/>
  <c r="L84" i="12"/>
  <c r="L76" i="12"/>
  <c r="L241" i="12"/>
  <c r="N242" i="12"/>
  <c r="L224" i="12"/>
  <c r="N224" i="12" s="1"/>
  <c r="L268" i="12"/>
  <c r="N268" i="12" s="1"/>
  <c r="L272" i="12"/>
  <c r="N272" i="12" s="1"/>
  <c r="L68" i="12"/>
  <c r="L109" i="12"/>
  <c r="L101" i="12"/>
  <c r="N93" i="12"/>
  <c r="N85" i="12"/>
  <c r="N77" i="12"/>
  <c r="L189" i="12"/>
  <c r="N189" i="12" s="1"/>
  <c r="L200" i="12"/>
  <c r="N200" i="12" s="1"/>
  <c r="N213" i="12"/>
  <c r="L230" i="12"/>
  <c r="N230" i="12" s="1"/>
  <c r="N231" i="12"/>
  <c r="L192" i="12"/>
  <c r="L242" i="12"/>
  <c r="L193" i="12"/>
  <c r="N193" i="12" s="1"/>
  <c r="N237" i="12"/>
  <c r="N175" i="12"/>
  <c r="N167" i="12"/>
  <c r="N159" i="12"/>
  <c r="N151" i="12"/>
  <c r="N143" i="12"/>
  <c r="N135" i="12"/>
  <c r="L127" i="12"/>
  <c r="N119" i="12"/>
  <c r="L87" i="12"/>
  <c r="L79" i="12"/>
  <c r="N71" i="12"/>
  <c r="L63" i="12"/>
  <c r="L374" i="12"/>
  <c r="N374" i="12" s="1"/>
  <c r="L202" i="12"/>
  <c r="N202" i="12" s="1"/>
  <c r="L287" i="12"/>
  <c r="N287" i="12" s="1"/>
  <c r="L219" i="12"/>
  <c r="N219" i="12" s="1"/>
  <c r="L296" i="12"/>
  <c r="N296" i="12" s="1"/>
  <c r="L218" i="12"/>
  <c r="N218" i="12" s="1"/>
  <c r="N241" i="12"/>
  <c r="L245" i="12"/>
  <c r="N245" i="12" s="1"/>
  <c r="L276" i="12"/>
  <c r="N276" i="12" s="1"/>
  <c r="L284" i="12"/>
  <c r="N284" i="12" s="1"/>
  <c r="L301" i="12"/>
  <c r="N301" i="12" s="1"/>
  <c r="L82" i="12"/>
  <c r="L255" i="12"/>
  <c r="N255" i="12" s="1"/>
  <c r="L256" i="12"/>
  <c r="N256" i="12" s="1"/>
  <c r="L259" i="12"/>
  <c r="N259" i="12" s="1"/>
  <c r="L210" i="12"/>
  <c r="N210" i="12" s="1"/>
  <c r="L215" i="12"/>
  <c r="N215" i="12" s="1"/>
  <c r="L386" i="12"/>
  <c r="N386" i="12" s="1"/>
  <c r="L302" i="12"/>
  <c r="N302" i="12" s="1"/>
  <c r="L376" i="12"/>
  <c r="N376" i="12" s="1"/>
  <c r="L258" i="12"/>
  <c r="N258" i="12" s="1"/>
  <c r="N173" i="12"/>
  <c r="N157" i="12"/>
  <c r="N141" i="12"/>
  <c r="N117" i="12"/>
  <c r="N101" i="12"/>
  <c r="L85" i="12"/>
  <c r="N61" i="12"/>
  <c r="L168" i="12"/>
  <c r="N144" i="12"/>
  <c r="L128" i="12"/>
  <c r="N112" i="12"/>
  <c r="L96" i="12"/>
  <c r="L80" i="12"/>
  <c r="L233" i="12"/>
  <c r="N174" i="12"/>
  <c r="N166" i="12"/>
  <c r="N158" i="12"/>
  <c r="N150" i="12"/>
  <c r="N142" i="12"/>
  <c r="N134" i="12"/>
  <c r="L126" i="12"/>
  <c r="L118" i="12"/>
  <c r="N102" i="12"/>
  <c r="L94" i="12"/>
  <c r="L86" i="12"/>
  <c r="L78" i="12"/>
  <c r="L70" i="12"/>
  <c r="L62" i="12"/>
  <c r="N177" i="12"/>
  <c r="L169" i="12"/>
  <c r="L161" i="12"/>
  <c r="N145" i="12"/>
  <c r="L137" i="12"/>
  <c r="N129" i="12"/>
  <c r="L121" i="12"/>
  <c r="N113" i="12"/>
  <c r="L105" i="12"/>
  <c r="N97" i="12"/>
  <c r="N89" i="12"/>
  <c r="L81" i="12"/>
  <c r="N73" i="12"/>
  <c r="N196" i="12"/>
  <c r="L187" i="12"/>
  <c r="N187" i="12" s="1"/>
  <c r="N186" i="12"/>
  <c r="L199" i="12"/>
  <c r="N199" i="12" s="1"/>
  <c r="L232" i="12"/>
  <c r="N232" i="12" s="1"/>
  <c r="L229" i="12"/>
  <c r="N229" i="12" s="1"/>
  <c r="L239" i="12"/>
  <c r="N239" i="12" s="1"/>
  <c r="L269" i="12"/>
  <c r="N269" i="12" s="1"/>
  <c r="L311" i="12"/>
  <c r="N311" i="12" s="1"/>
  <c r="L206" i="12"/>
  <c r="N206" i="12" s="1"/>
  <c r="G298" i="12"/>
  <c r="L298" i="12" s="1"/>
  <c r="N298" i="12" s="1"/>
  <c r="L248" i="12"/>
  <c r="N248" i="12" s="1"/>
  <c r="N165" i="12"/>
  <c r="N149" i="12"/>
  <c r="N133" i="12"/>
  <c r="N125" i="12"/>
  <c r="L93" i="12"/>
  <c r="L77" i="12"/>
  <c r="L69" i="12"/>
  <c r="L176" i="12"/>
  <c r="L160" i="12"/>
  <c r="N136" i="12"/>
  <c r="L120" i="12"/>
  <c r="L104" i="12"/>
  <c r="L88" i="12"/>
  <c r="N72" i="12"/>
  <c r="L201" i="12"/>
  <c r="L274" i="12"/>
  <c r="N274" i="12" s="1"/>
  <c r="L270" i="12"/>
  <c r="N270" i="12" s="1"/>
  <c r="L110" i="12"/>
  <c r="L162" i="12"/>
  <c r="L146" i="12"/>
  <c r="L138" i="12"/>
  <c r="L130" i="12"/>
  <c r="L106" i="12"/>
  <c r="N98" i="12"/>
  <c r="N90" i="12"/>
  <c r="N183" i="12"/>
  <c r="L252" i="12"/>
  <c r="N252" i="12" s="1"/>
  <c r="L254" i="12"/>
  <c r="N254" i="12" s="1"/>
  <c r="L223" i="12"/>
  <c r="N223" i="12" s="1"/>
  <c r="L319" i="12"/>
  <c r="N319" i="12" s="1"/>
  <c r="L303" i="12"/>
  <c r="N303" i="12" s="1"/>
  <c r="L304" i="12"/>
  <c r="N304" i="12" s="1"/>
  <c r="L380" i="12"/>
  <c r="N380" i="12" s="1"/>
  <c r="L334" i="12"/>
  <c r="N334" i="12" s="1"/>
  <c r="N88" i="12"/>
  <c r="L173" i="12"/>
  <c r="L165" i="12"/>
  <c r="L145" i="12"/>
  <c r="L170" i="12"/>
  <c r="N118" i="12"/>
  <c r="N70" i="12"/>
  <c r="L240" i="12"/>
  <c r="N240" i="12" s="1"/>
  <c r="L263" i="12"/>
  <c r="N263" i="12" s="1"/>
  <c r="L209" i="12"/>
  <c r="N209" i="12" s="1"/>
  <c r="L226" i="12"/>
  <c r="N226" i="12" s="1"/>
  <c r="L225" i="12"/>
  <c r="N225" i="12" s="1"/>
  <c r="L266" i="12"/>
  <c r="N266" i="12" s="1"/>
  <c r="L186" i="12"/>
  <c r="L119" i="12"/>
  <c r="L342" i="12"/>
  <c r="N342" i="12" s="1"/>
  <c r="N104" i="12"/>
  <c r="L135" i="12"/>
  <c r="N111" i="12"/>
  <c r="N103" i="12"/>
  <c r="N95" i="12"/>
  <c r="N87" i="12"/>
  <c r="N79" i="12"/>
  <c r="L214" i="12"/>
  <c r="N214" i="12" s="1"/>
  <c r="L264" i="12"/>
  <c r="N264" i="12" s="1"/>
  <c r="L277" i="12"/>
  <c r="N277" i="12" s="1"/>
  <c r="L265" i="12"/>
  <c r="N265" i="12" s="1"/>
  <c r="L275" i="12"/>
  <c r="N275" i="12" s="1"/>
  <c r="L307" i="12"/>
  <c r="N307" i="12" s="1"/>
  <c r="L308" i="12"/>
  <c r="N308" i="12" s="1"/>
  <c r="N126" i="12"/>
  <c r="N96" i="12"/>
  <c r="L237" i="12"/>
  <c r="L129" i="12"/>
  <c r="N127" i="12"/>
  <c r="N152" i="12"/>
  <c r="N120" i="12"/>
  <c r="N64" i="12"/>
  <c r="N181" i="12"/>
  <c r="N171" i="12"/>
  <c r="N163" i="12"/>
  <c r="L155" i="12"/>
  <c r="N147" i="12"/>
  <c r="N139" i="12"/>
  <c r="N131" i="12"/>
  <c r="N123" i="12"/>
  <c r="N115" i="12"/>
  <c r="N107" i="12"/>
  <c r="N99" i="12"/>
  <c r="N91" i="12"/>
  <c r="N83" i="12"/>
  <c r="N75" i="12"/>
  <c r="N67" i="12"/>
  <c r="L184" i="12"/>
  <c r="N184" i="12" s="1"/>
  <c r="L178" i="12"/>
  <c r="N201" i="12"/>
  <c r="L247" i="12"/>
  <c r="N247" i="12" s="1"/>
  <c r="L244" i="12"/>
  <c r="N244" i="12" s="1"/>
  <c r="N228" i="12"/>
  <c r="L191" i="12"/>
  <c r="L249" i="12"/>
  <c r="N249" i="12" s="1"/>
  <c r="L253" i="12"/>
  <c r="N253" i="12" s="1"/>
  <c r="L204" i="12"/>
  <c r="N204" i="12" s="1"/>
  <c r="L221" i="12"/>
  <c r="N221" i="12" s="1"/>
  <c r="L234" i="12"/>
  <c r="N234" i="12" s="1"/>
  <c r="L281" i="12"/>
  <c r="N281" i="12" s="1"/>
  <c r="L279" i="12"/>
  <c r="N279" i="12" s="1"/>
  <c r="L370" i="12"/>
  <c r="N370" i="12" s="1"/>
  <c r="L292" i="12"/>
  <c r="N292" i="12" s="1"/>
  <c r="L286" i="12"/>
  <c r="N286" i="12" s="1"/>
  <c r="L297" i="12"/>
  <c r="N297" i="12" s="1"/>
  <c r="L315" i="12"/>
  <c r="N315" i="12" s="1"/>
  <c r="L288" i="12"/>
  <c r="N288" i="12" s="1"/>
  <c r="L154" i="12"/>
  <c r="N122" i="12"/>
  <c r="N66" i="12"/>
  <c r="L194" i="12"/>
  <c r="N194" i="12" s="1"/>
  <c r="L285" i="12"/>
  <c r="N285" i="12" s="1"/>
  <c r="L213" i="12"/>
  <c r="N109" i="12"/>
  <c r="N161" i="12"/>
  <c r="L177" i="12"/>
  <c r="L153" i="12"/>
  <c r="L113" i="12"/>
  <c r="L65" i="12"/>
  <c r="N172" i="12"/>
  <c r="N164" i="12"/>
  <c r="L156" i="12"/>
  <c r="N148" i="12"/>
  <c r="N140" i="12"/>
  <c r="N132" i="12"/>
  <c r="N124" i="12"/>
  <c r="L116" i="12"/>
  <c r="N108" i="12"/>
  <c r="N100" i="12"/>
  <c r="N92" i="12"/>
  <c r="N84" i="12"/>
  <c r="N76" i="12"/>
  <c r="L185" i="12"/>
  <c r="L227" i="12"/>
  <c r="L198" i="12"/>
  <c r="N198" i="12" s="1"/>
  <c r="L235" i="12"/>
  <c r="N235" i="12" s="1"/>
  <c r="L195" i="12"/>
  <c r="N195" i="12" s="1"/>
  <c r="L216" i="12"/>
  <c r="N216" i="12" s="1"/>
  <c r="L260" i="12"/>
  <c r="N260" i="12" s="1"/>
  <c r="L205" i="12"/>
  <c r="N205" i="12" s="1"/>
  <c r="L238" i="12"/>
  <c r="N238" i="12" s="1"/>
  <c r="L278" i="12"/>
  <c r="N278" i="12" s="1"/>
  <c r="L295" i="12"/>
  <c r="N295" i="12" s="1"/>
  <c r="L337" i="12"/>
  <c r="N337" i="12" s="1"/>
  <c r="L305" i="12"/>
  <c r="N305" i="12" s="1"/>
  <c r="L321" i="12"/>
  <c r="N321" i="12" s="1"/>
  <c r="L323" i="12"/>
  <c r="N323" i="12" s="1"/>
  <c r="L378" i="12"/>
  <c r="N378" i="12" s="1"/>
  <c r="L181" i="12"/>
  <c r="L115" i="12"/>
  <c r="L171" i="12"/>
  <c r="L163" i="12"/>
  <c r="L152" i="12"/>
  <c r="L64" i="12"/>
  <c r="N178" i="12"/>
  <c r="L243" i="12"/>
  <c r="L61" i="12"/>
  <c r="L172" i="12"/>
  <c r="L164" i="12"/>
  <c r="L179" i="12"/>
  <c r="L123" i="12"/>
  <c r="N227" i="12"/>
  <c r="N185" i="12"/>
  <c r="N69" i="12"/>
  <c r="L332" i="12"/>
  <c r="N332" i="12" s="1"/>
  <c r="L91" i="12"/>
  <c r="L83" i="12"/>
  <c r="L75" i="12"/>
  <c r="L111" i="12"/>
  <c r="L103" i="12"/>
  <c r="L95" i="12"/>
  <c r="L144" i="12"/>
  <c r="L136" i="12"/>
  <c r="L133" i="12"/>
  <c r="N176" i="12"/>
  <c r="N168" i="12"/>
  <c r="N160" i="12"/>
  <c r="N128" i="12"/>
  <c r="N62" i="12"/>
  <c r="L366" i="12"/>
  <c r="N366" i="12" s="1"/>
  <c r="L322" i="12"/>
  <c r="N322" i="12" s="1"/>
  <c r="L318" i="12"/>
  <c r="N318" i="12" s="1"/>
  <c r="L182" i="12"/>
  <c r="L196" i="12"/>
  <c r="L147" i="12"/>
  <c r="L139" i="12"/>
  <c r="N192" i="12"/>
  <c r="N233" i="12"/>
  <c r="N155" i="12"/>
  <c r="N65" i="12"/>
  <c r="L112" i="12"/>
  <c r="L383" i="12"/>
  <c r="N383" i="12" s="1"/>
  <c r="L382" i="12"/>
  <c r="N382" i="12" s="1"/>
  <c r="L67" i="12"/>
  <c r="L107" i="12"/>
  <c r="L99" i="12"/>
  <c r="L148" i="12"/>
  <c r="L140" i="12"/>
  <c r="L157" i="12"/>
  <c r="L117" i="12"/>
  <c r="N156" i="12"/>
  <c r="N116" i="12"/>
  <c r="L375" i="12"/>
  <c r="N375" i="12" s="1"/>
  <c r="L320" i="12"/>
  <c r="N320" i="12" s="1"/>
  <c r="L340" i="12"/>
  <c r="N340" i="12" s="1"/>
  <c r="L72" i="12"/>
  <c r="L108" i="12"/>
  <c r="L100" i="12"/>
  <c r="L149" i="12"/>
  <c r="L141" i="12"/>
  <c r="L125" i="12"/>
  <c r="L335" i="12"/>
  <c r="N335" i="12" s="1"/>
  <c r="L363" i="12"/>
  <c r="N363" i="12" s="1"/>
  <c r="L373" i="12"/>
  <c r="N373" i="12" s="1"/>
  <c r="L252" i="8"/>
  <c r="N252" i="8" s="1"/>
  <c r="L221" i="8"/>
  <c r="N221" i="8" s="1"/>
  <c r="L181" i="8"/>
  <c r="N181" i="8" s="1"/>
  <c r="L118" i="8"/>
  <c r="N118" i="8" s="1"/>
  <c r="L274" i="8"/>
  <c r="N274" i="8" s="1"/>
  <c r="L98" i="8"/>
  <c r="N98" i="8" s="1"/>
  <c r="L257" i="8"/>
  <c r="N257" i="8" s="1"/>
  <c r="L87" i="8"/>
  <c r="N87" i="8" s="1"/>
  <c r="L55" i="8"/>
  <c r="N55" i="8" s="1"/>
  <c r="L47" i="8"/>
  <c r="N47" i="8" s="1"/>
  <c r="L195" i="8"/>
  <c r="N195" i="8" s="1"/>
  <c r="L171" i="8"/>
  <c r="N171" i="8" s="1"/>
  <c r="L147" i="8"/>
  <c r="N147" i="8" s="1"/>
  <c r="L139" i="8"/>
  <c r="N139" i="8" s="1"/>
  <c r="L131" i="8"/>
  <c r="N131" i="8" s="1"/>
  <c r="L123" i="8"/>
  <c r="N123" i="8" s="1"/>
  <c r="L115" i="8"/>
  <c r="N115" i="8" s="1"/>
  <c r="L107" i="8"/>
  <c r="N107" i="8" s="1"/>
  <c r="L99" i="8"/>
  <c r="N99" i="8" s="1"/>
  <c r="L91" i="8"/>
  <c r="N91" i="8" s="1"/>
  <c r="L75" i="8"/>
  <c r="N75" i="8" s="1"/>
  <c r="L67" i="8"/>
  <c r="N67" i="8" s="1"/>
  <c r="L59" i="8"/>
  <c r="N59" i="8" s="1"/>
  <c r="L51" i="8"/>
  <c r="N51" i="8" s="1"/>
  <c r="L267" i="8"/>
  <c r="N267" i="8" s="1"/>
  <c r="L272" i="8"/>
  <c r="N272" i="8" s="1"/>
  <c r="L264" i="8"/>
  <c r="N264" i="8" s="1"/>
  <c r="L212" i="8"/>
  <c r="N212" i="8" s="1"/>
  <c r="L213" i="8"/>
  <c r="N213" i="8" s="1"/>
  <c r="L189" i="8"/>
  <c r="N189" i="8" s="1"/>
  <c r="L261" i="8"/>
  <c r="N261" i="8" s="1"/>
  <c r="L254" i="8"/>
  <c r="N254" i="8" s="1"/>
  <c r="L246" i="8"/>
  <c r="N246" i="8" s="1"/>
  <c r="L238" i="8"/>
  <c r="N238" i="8" s="1"/>
  <c r="L230" i="8"/>
  <c r="N230" i="8" s="1"/>
  <c r="L222" i="8"/>
  <c r="N222" i="8" s="1"/>
  <c r="L214" i="8"/>
  <c r="N214" i="8" s="1"/>
  <c r="L206" i="8"/>
  <c r="N206" i="8" s="1"/>
  <c r="L198" i="8"/>
  <c r="N198" i="8" s="1"/>
  <c r="L190" i="8"/>
  <c r="N190" i="8" s="1"/>
  <c r="L182" i="8"/>
  <c r="N182" i="8" s="1"/>
  <c r="L174" i="8"/>
  <c r="N174" i="8" s="1"/>
  <c r="L166" i="8"/>
  <c r="N166" i="8" s="1"/>
  <c r="L158" i="8"/>
  <c r="N158" i="8" s="1"/>
  <c r="L150" i="8"/>
  <c r="N150" i="8" s="1"/>
  <c r="L142" i="8"/>
  <c r="N142" i="8" s="1"/>
  <c r="L157" i="8"/>
  <c r="N157" i="8" s="1"/>
  <c r="L140" i="8"/>
  <c r="N140" i="8" s="1"/>
  <c r="L84" i="8"/>
  <c r="N84" i="8" s="1"/>
  <c r="L224" i="8"/>
  <c r="N224" i="8" s="1"/>
  <c r="L192" i="8"/>
  <c r="N192" i="8" s="1"/>
  <c r="L120" i="8"/>
  <c r="N120" i="8" s="1"/>
  <c r="L220" i="8"/>
  <c r="N220" i="8" s="1"/>
  <c r="L156" i="8"/>
  <c r="N156" i="8" s="1"/>
  <c r="L149" i="8"/>
  <c r="N149" i="8" s="1"/>
  <c r="L288" i="8"/>
  <c r="N288" i="8" s="1"/>
  <c r="L285" i="8"/>
  <c r="N285" i="8" s="1"/>
  <c r="L218" i="8"/>
  <c r="N218" i="8" s="1"/>
  <c r="L284" i="8"/>
  <c r="N284" i="8" s="1"/>
  <c r="L250" i="8"/>
  <c r="N250" i="8" s="1"/>
  <c r="L219" i="8"/>
  <c r="N219" i="8" s="1"/>
  <c r="L188" i="8"/>
  <c r="N188" i="8" s="1"/>
  <c r="L180" i="8"/>
  <c r="N180" i="8" s="1"/>
  <c r="L268" i="8"/>
  <c r="N268" i="8" s="1"/>
  <c r="L275" i="8"/>
  <c r="N275" i="8" s="1"/>
  <c r="L289" i="8"/>
  <c r="N289" i="8" s="1"/>
  <c r="L291" i="8"/>
  <c r="N291" i="8" s="1"/>
  <c r="L296" i="8"/>
  <c r="N296" i="8" s="1"/>
  <c r="L227" i="8"/>
  <c r="N227" i="8" s="1"/>
  <c r="L236" i="8"/>
  <c r="N236" i="8" s="1"/>
  <c r="L124" i="8"/>
  <c r="N124" i="8" s="1"/>
  <c r="L100" i="8"/>
  <c r="N100" i="8" s="1"/>
  <c r="L68" i="8"/>
  <c r="N68" i="8" s="1"/>
  <c r="L52" i="8"/>
  <c r="N52" i="8" s="1"/>
  <c r="L290" i="8"/>
  <c r="N290" i="8" s="1"/>
  <c r="L223" i="8"/>
  <c r="N223" i="8" s="1"/>
  <c r="L215" i="8"/>
  <c r="N215" i="8" s="1"/>
  <c r="L207" i="8"/>
  <c r="N207" i="8" s="1"/>
  <c r="L199" i="8"/>
  <c r="N199" i="8" s="1"/>
  <c r="L184" i="8"/>
  <c r="N184" i="8" s="1"/>
  <c r="L176" i="8"/>
  <c r="N176" i="8" s="1"/>
  <c r="L168" i="8"/>
  <c r="N168" i="8" s="1"/>
  <c r="L197" i="8"/>
  <c r="N197" i="8" s="1"/>
  <c r="L173" i="8"/>
  <c r="N173" i="8" s="1"/>
  <c r="L165" i="8"/>
  <c r="N165" i="8" s="1"/>
  <c r="L133" i="8"/>
  <c r="N133" i="8" s="1"/>
  <c r="L125" i="8"/>
  <c r="N125" i="8" s="1"/>
  <c r="L109" i="8"/>
  <c r="N109" i="8" s="1"/>
  <c r="L101" i="8"/>
  <c r="N101" i="8" s="1"/>
  <c r="L93" i="8"/>
  <c r="N93" i="8" s="1"/>
  <c r="L85" i="8"/>
  <c r="N85" i="8" s="1"/>
  <c r="L77" i="8"/>
  <c r="N77" i="8" s="1"/>
  <c r="L69" i="8"/>
  <c r="N69" i="8" s="1"/>
  <c r="L61" i="8"/>
  <c r="N61" i="8" s="1"/>
  <c r="L53" i="8"/>
  <c r="N53" i="8" s="1"/>
  <c r="L287" i="8"/>
  <c r="N287" i="8" s="1"/>
  <c r="L235" i="8"/>
  <c r="N235" i="8" s="1"/>
  <c r="L228" i="8"/>
  <c r="N228" i="8" s="1"/>
  <c r="L196" i="8"/>
  <c r="N196" i="8" s="1"/>
  <c r="L132" i="8"/>
  <c r="N132" i="8" s="1"/>
  <c r="L116" i="8"/>
  <c r="N116" i="8" s="1"/>
  <c r="L108" i="8"/>
  <c r="N108" i="8" s="1"/>
  <c r="L76" i="8"/>
  <c r="N76" i="8" s="1"/>
  <c r="L255" i="8"/>
  <c r="N255" i="8" s="1"/>
  <c r="L247" i="8"/>
  <c r="N247" i="8" s="1"/>
  <c r="L239" i="8"/>
  <c r="N239" i="8" s="1"/>
  <c r="L231" i="8"/>
  <c r="N231" i="8" s="1"/>
  <c r="L216" i="8"/>
  <c r="N216" i="8" s="1"/>
  <c r="L208" i="8"/>
  <c r="N208" i="8" s="1"/>
  <c r="L200" i="8"/>
  <c r="N200" i="8" s="1"/>
  <c r="L154" i="8"/>
  <c r="N154" i="8" s="1"/>
  <c r="L295" i="8"/>
  <c r="N295" i="8" s="1"/>
  <c r="L243" i="8"/>
  <c r="N243" i="8" s="1"/>
  <c r="L276" i="8"/>
  <c r="N276" i="8" s="1"/>
  <c r="L248" i="8"/>
  <c r="N248" i="8" s="1"/>
  <c r="L240" i="8"/>
  <c r="N240" i="8" s="1"/>
  <c r="L232" i="8"/>
  <c r="N232" i="8" s="1"/>
  <c r="L186" i="8"/>
  <c r="N186" i="8" s="1"/>
  <c r="L155" i="8"/>
  <c r="N155" i="8" s="1"/>
  <c r="L280" i="8"/>
  <c r="N280" i="8" s="1"/>
  <c r="L263" i="8"/>
  <c r="N263" i="8" s="1"/>
  <c r="L305" i="8"/>
  <c r="N305" i="8" s="1"/>
  <c r="O177" i="15"/>
  <c r="L177" i="15"/>
  <c r="L145" i="15"/>
  <c r="L112" i="15"/>
  <c r="O96" i="15"/>
  <c r="L96" i="15"/>
  <c r="L69" i="15"/>
  <c r="O102" i="15"/>
  <c r="L171" i="15"/>
  <c r="O171" i="15"/>
  <c r="L153" i="15"/>
  <c r="O153" i="15"/>
  <c r="L179" i="15"/>
  <c r="L136" i="15"/>
  <c r="L59" i="15"/>
  <c r="O59" i="15"/>
  <c r="O167" i="15"/>
  <c r="O155" i="15"/>
  <c r="O86" i="15"/>
  <c r="L189" i="15"/>
  <c r="O158" i="15"/>
  <c r="L137" i="15"/>
  <c r="L104" i="15"/>
  <c r="L76" i="15"/>
  <c r="O36" i="15"/>
  <c r="L54" i="15"/>
  <c r="O173" i="15"/>
  <c r="O100" i="15"/>
  <c r="O93" i="15"/>
  <c r="O89" i="15"/>
  <c r="O94" i="15"/>
  <c r="O70" i="15"/>
  <c r="O56" i="15"/>
  <c r="O51" i="15"/>
  <c r="L163" i="15"/>
  <c r="O175" i="15"/>
  <c r="O160" i="15"/>
  <c r="O87" i="15"/>
  <c r="O120" i="15"/>
  <c r="O114" i="15"/>
  <c r="J60" i="15"/>
  <c r="O60" i="15" s="1"/>
  <c r="O43" i="15"/>
  <c r="L63" i="15"/>
  <c r="L77" i="15"/>
  <c r="L121" i="15"/>
  <c r="O172" i="15"/>
  <c r="O111" i="15"/>
  <c r="O116" i="15"/>
  <c r="L148" i="15"/>
  <c r="L115" i="15"/>
  <c r="L106" i="15"/>
  <c r="L88" i="15"/>
  <c r="L91" i="15"/>
  <c r="L102" i="15"/>
  <c r="L110" i="15"/>
  <c r="L130" i="15"/>
  <c r="L41" i="15"/>
  <c r="L124" i="15"/>
  <c r="L166" i="15"/>
  <c r="L174" i="15"/>
  <c r="L178" i="15"/>
  <c r="O170" i="15"/>
  <c r="O164" i="15"/>
  <c r="O101" i="15"/>
  <c r="O80" i="15"/>
  <c r="O48" i="15"/>
  <c r="O40" i="15"/>
  <c r="J42" i="15"/>
  <c r="O42" i="15" s="1"/>
  <c r="L188" i="15"/>
  <c r="L191" i="15"/>
  <c r="L72" i="15"/>
  <c r="O328" i="15"/>
  <c r="O109" i="15"/>
  <c r="O61" i="15"/>
  <c r="O44" i="15"/>
  <c r="L108" i="15"/>
  <c r="L167" i="15"/>
  <c r="O134" i="15"/>
  <c r="O39" i="15"/>
  <c r="L129" i="15"/>
  <c r="L138" i="15"/>
  <c r="O149" i="15"/>
  <c r="O55" i="15"/>
  <c r="L52" i="15"/>
  <c r="L135" i="15"/>
  <c r="L103" i="15"/>
  <c r="L49" i="15"/>
  <c r="L90" i="15"/>
  <c r="L36" i="15"/>
  <c r="O137" i="15"/>
  <c r="O58" i="15"/>
  <c r="O50" i="15"/>
  <c r="O131" i="15"/>
  <c r="L169" i="15"/>
  <c r="L99" i="15"/>
  <c r="O184" i="15"/>
  <c r="O76" i="15"/>
  <c r="L45" i="15"/>
  <c r="L57" i="15"/>
  <c r="N153" i="10"/>
  <c r="N171" i="10"/>
  <c r="N163" i="10"/>
  <c r="N142" i="10"/>
  <c r="N149" i="10"/>
  <c r="N166" i="10"/>
  <c r="N199" i="10"/>
  <c r="N209" i="10"/>
  <c r="L176" i="10"/>
  <c r="L71" i="10"/>
  <c r="L124" i="10"/>
  <c r="N108" i="10"/>
  <c r="L132" i="10"/>
  <c r="N175" i="10"/>
  <c r="N200" i="10"/>
  <c r="L189" i="10"/>
  <c r="N133" i="10"/>
  <c r="N190" i="10"/>
  <c r="N120" i="10"/>
  <c r="N112" i="10"/>
  <c r="L104" i="10"/>
  <c r="N88" i="10"/>
  <c r="L80" i="10"/>
  <c r="N72" i="10"/>
  <c r="N306" i="10"/>
  <c r="N159" i="10"/>
  <c r="N182" i="10"/>
  <c r="L163" i="10"/>
  <c r="L175" i="10"/>
  <c r="N183" i="10"/>
  <c r="L199" i="10"/>
  <c r="L100" i="10"/>
  <c r="N164" i="10"/>
  <c r="N157" i="10"/>
  <c r="N124" i="10"/>
  <c r="L121" i="10"/>
  <c r="N97" i="10"/>
  <c r="L65" i="10"/>
  <c r="L57" i="10"/>
  <c r="L166" i="10"/>
  <c r="N185" i="10"/>
  <c r="L177" i="10"/>
  <c r="N218" i="10"/>
  <c r="L62" i="10"/>
  <c r="N162" i="10"/>
  <c r="N160" i="10"/>
  <c r="L117" i="10"/>
  <c r="N58" i="10"/>
  <c r="L144" i="10"/>
  <c r="L129" i="10"/>
  <c r="N131" i="10"/>
  <c r="L110" i="10"/>
  <c r="L70" i="10"/>
  <c r="N146" i="10"/>
  <c r="N143" i="10"/>
  <c r="L159" i="10"/>
  <c r="L399" i="10"/>
  <c r="N161" i="10"/>
  <c r="L158" i="10"/>
  <c r="N125" i="10"/>
  <c r="L165" i="10"/>
  <c r="L169" i="10"/>
  <c r="L171" i="10"/>
  <c r="L187" i="10"/>
  <c r="L192" i="10"/>
  <c r="N6" i="13"/>
  <c r="L200" i="10"/>
  <c r="L209" i="10"/>
  <c r="L193" i="10"/>
  <c r="L301" i="8"/>
  <c r="N301" i="8" s="1"/>
  <c r="L298" i="8"/>
  <c r="N298" i="8" s="1"/>
  <c r="L300" i="8"/>
  <c r="N300" i="8" s="1"/>
  <c r="L187" i="8"/>
  <c r="N187" i="8" s="1"/>
  <c r="L258" i="8"/>
  <c r="N258" i="8" s="1"/>
  <c r="L148" i="8"/>
  <c r="N148" i="8" s="1"/>
  <c r="L277" i="8"/>
  <c r="N277" i="8" s="1"/>
  <c r="L242" i="8"/>
  <c r="N242" i="8" s="1"/>
  <c r="L210" i="8"/>
  <c r="N210" i="8" s="1"/>
  <c r="L237" i="8"/>
  <c r="N237" i="8" s="1"/>
  <c r="L211" i="8"/>
  <c r="N211" i="8" s="1"/>
  <c r="L205" i="8"/>
  <c r="N205" i="8" s="1"/>
  <c r="L179" i="8"/>
  <c r="N179" i="8" s="1"/>
  <c r="L141" i="8"/>
  <c r="N141" i="8" s="1"/>
  <c r="L286" i="8"/>
  <c r="N286" i="8" s="1"/>
  <c r="L251" i="8"/>
  <c r="N251" i="8" s="1"/>
  <c r="L163" i="8"/>
  <c r="N163" i="8" s="1"/>
  <c r="L245" i="8"/>
  <c r="N245" i="8" s="1"/>
  <c r="L234" i="8"/>
  <c r="N234" i="8" s="1"/>
  <c r="L202" i="8"/>
  <c r="N202" i="8" s="1"/>
  <c r="L170" i="8"/>
  <c r="N170" i="8" s="1"/>
  <c r="L164" i="8"/>
  <c r="N164" i="8" s="1"/>
  <c r="L138" i="8"/>
  <c r="N138" i="8" s="1"/>
  <c r="L130" i="8"/>
  <c r="N130" i="8" s="1"/>
  <c r="L122" i="8"/>
  <c r="N122" i="8" s="1"/>
  <c r="L114" i="8"/>
  <c r="N114" i="8" s="1"/>
  <c r="L106" i="8"/>
  <c r="N106" i="8" s="1"/>
  <c r="L90" i="8"/>
  <c r="N90" i="8" s="1"/>
  <c r="L82" i="8"/>
  <c r="N82" i="8" s="1"/>
  <c r="L74" i="8"/>
  <c r="N74" i="8" s="1"/>
  <c r="L66" i="8"/>
  <c r="N66" i="8" s="1"/>
  <c r="L58" i="8"/>
  <c r="N58" i="8" s="1"/>
  <c r="L50" i="8"/>
  <c r="N50" i="8" s="1"/>
  <c r="L134" i="8"/>
  <c r="N134" i="8" s="1"/>
  <c r="L126" i="8"/>
  <c r="N126" i="8" s="1"/>
  <c r="L110" i="8"/>
  <c r="N110" i="8" s="1"/>
  <c r="L102" i="8"/>
  <c r="N102" i="8" s="1"/>
  <c r="L94" i="8"/>
  <c r="N94" i="8" s="1"/>
  <c r="L86" i="8"/>
  <c r="N86" i="8" s="1"/>
  <c r="L78" i="8"/>
  <c r="N78" i="8" s="1"/>
  <c r="L70" i="8"/>
  <c r="N70" i="8" s="1"/>
  <c r="L62" i="8"/>
  <c r="N62" i="8" s="1"/>
  <c r="L54" i="8"/>
  <c r="N54" i="8" s="1"/>
  <c r="L269" i="8"/>
  <c r="N269" i="8" s="1"/>
  <c r="L292" i="8"/>
  <c r="N292" i="8" s="1"/>
  <c r="L262" i="8"/>
  <c r="N262" i="8" s="1"/>
  <c r="L194" i="8"/>
  <c r="N194" i="8" s="1"/>
  <c r="L162" i="8"/>
  <c r="N162" i="8" s="1"/>
  <c r="L259" i="8"/>
  <c r="N259" i="8" s="1"/>
  <c r="L253" i="8"/>
  <c r="N253" i="8" s="1"/>
  <c r="L229" i="8"/>
  <c r="N229" i="8" s="1"/>
  <c r="L203" i="8"/>
  <c r="N203" i="8" s="1"/>
  <c r="L83" i="8"/>
  <c r="N83" i="8" s="1"/>
  <c r="L135" i="8"/>
  <c r="N135" i="8" s="1"/>
  <c r="L127" i="8"/>
  <c r="N127" i="8" s="1"/>
  <c r="L119" i="8"/>
  <c r="N119" i="8" s="1"/>
  <c r="L111" i="8"/>
  <c r="N111" i="8" s="1"/>
  <c r="L103" i="8"/>
  <c r="N103" i="8" s="1"/>
  <c r="L95" i="8"/>
  <c r="N95" i="8" s="1"/>
  <c r="L79" i="8"/>
  <c r="N79" i="8" s="1"/>
  <c r="L71" i="8"/>
  <c r="N71" i="8" s="1"/>
  <c r="L63" i="8"/>
  <c r="N63" i="8" s="1"/>
  <c r="L293" i="8"/>
  <c r="N293" i="8" s="1"/>
  <c r="L226" i="8"/>
  <c r="N226" i="8" s="1"/>
  <c r="L244" i="8"/>
  <c r="N244" i="8" s="1"/>
  <c r="L260" i="8"/>
  <c r="N260" i="8" s="1"/>
  <c r="L204" i="8"/>
  <c r="N204" i="8" s="1"/>
  <c r="L178" i="8"/>
  <c r="N178" i="8" s="1"/>
  <c r="L146" i="8"/>
  <c r="N146" i="8" s="1"/>
  <c r="L302" i="8"/>
  <c r="N302" i="8" s="1"/>
  <c r="L297" i="8"/>
  <c r="N297" i="8" s="1"/>
  <c r="L390" i="12"/>
  <c r="N390" i="12" s="1"/>
  <c r="L388" i="12"/>
  <c r="N388" i="12" s="1"/>
  <c r="L359" i="12"/>
  <c r="N359" i="12" s="1"/>
  <c r="L326" i="12"/>
  <c r="N326" i="12" s="1"/>
  <c r="L338" i="12"/>
  <c r="N338" i="12" s="1"/>
  <c r="N130" i="10"/>
  <c r="N121" i="10"/>
  <c r="N113" i="10"/>
  <c r="L105" i="10"/>
  <c r="L97" i="10"/>
  <c r="L89" i="10"/>
  <c r="N81" i="10"/>
  <c r="N73" i="10"/>
  <c r="N65" i="10"/>
  <c r="N57" i="10"/>
  <c r="L173" i="10"/>
  <c r="L204" i="10"/>
  <c r="N181" i="10"/>
  <c r="N399" i="10"/>
  <c r="K6" i="10" s="1"/>
  <c r="N154" i="10"/>
  <c r="L135" i="10"/>
  <c r="L142" i="10"/>
  <c r="N122" i="10"/>
  <c r="L114" i="10"/>
  <c r="N106" i="10"/>
  <c r="N98" i="10"/>
  <c r="L90" i="10"/>
  <c r="N82" i="10"/>
  <c r="L74" i="10"/>
  <c r="N66" i="10"/>
  <c r="L120" i="10"/>
  <c r="N96" i="10"/>
  <c r="L88" i="10"/>
  <c r="N80" i="10"/>
  <c r="L72" i="10"/>
  <c r="L64" i="10"/>
  <c r="N147" i="10"/>
  <c r="L133" i="10"/>
  <c r="L128" i="10"/>
  <c r="L151" i="10"/>
  <c r="N167" i="10"/>
  <c r="N136" i="10"/>
  <c r="L190" i="10"/>
  <c r="N186" i="10"/>
  <c r="N194" i="10"/>
  <c r="L184" i="10"/>
  <c r="N104" i="10"/>
  <c r="N169" i="10"/>
  <c r="N76" i="10"/>
  <c r="N92" i="10"/>
  <c r="L155" i="10"/>
  <c r="N178" i="10"/>
  <c r="L123" i="10"/>
  <c r="N115" i="10"/>
  <c r="L107" i="10"/>
  <c r="L99" i="10"/>
  <c r="L91" i="10"/>
  <c r="L83" i="10"/>
  <c r="L59" i="10"/>
  <c r="L140" i="10"/>
  <c r="N165" i="10"/>
  <c r="L160" i="10"/>
  <c r="N145" i="10"/>
  <c r="N177" i="10"/>
  <c r="N68" i="10"/>
  <c r="L118" i="10"/>
  <c r="N110" i="10"/>
  <c r="L102" i="10"/>
  <c r="N94" i="10"/>
  <c r="N86" i="10"/>
  <c r="L78" i="10"/>
  <c r="N70" i="10"/>
  <c r="N62" i="10"/>
  <c r="L116" i="10"/>
  <c r="L108" i="10"/>
  <c r="L84" i="10"/>
  <c r="N60" i="10"/>
  <c r="N150" i="10"/>
  <c r="L172" i="10"/>
  <c r="N193" i="10"/>
  <c r="N126" i="10"/>
  <c r="N141" i="10"/>
  <c r="L112" i="10"/>
  <c r="L157" i="10"/>
  <c r="L143" i="10"/>
  <c r="N144" i="10"/>
  <c r="N119" i="10"/>
  <c r="N111" i="10"/>
  <c r="L103" i="10"/>
  <c r="L95" i="10"/>
  <c r="L87" i="10"/>
  <c r="N79" i="10"/>
  <c r="N71" i="10"/>
  <c r="L63" i="10"/>
  <c r="N132" i="10"/>
  <c r="N138" i="10"/>
  <c r="L168" i="10"/>
  <c r="L174" i="10"/>
  <c r="N176" i="10"/>
  <c r="L183" i="10"/>
  <c r="N192" i="10"/>
  <c r="L69" i="10"/>
  <c r="N155" i="10"/>
  <c r="N101" i="10"/>
  <c r="N89" i="10"/>
  <c r="N77" i="10"/>
  <c r="L178" i="10"/>
  <c r="N139" i="10"/>
  <c r="N180" i="10"/>
  <c r="L182" i="10"/>
  <c r="L58" i="10"/>
  <c r="L82" i="10"/>
  <c r="N135" i="10"/>
  <c r="N129" i="10"/>
  <c r="N114" i="10"/>
  <c r="N102" i="10"/>
  <c r="N90" i="10"/>
  <c r="N78" i="10"/>
  <c r="N137" i="10"/>
  <c r="L170" i="10"/>
  <c r="N172" i="10"/>
  <c r="L186" i="10"/>
  <c r="L201" i="10"/>
  <c r="L218" i="10"/>
  <c r="L130" i="10"/>
  <c r="N64" i="10"/>
  <c r="L147" i="10"/>
  <c r="L81" i="10"/>
  <c r="L98" i="10"/>
  <c r="N128" i="10"/>
  <c r="N168" i="10"/>
  <c r="N187" i="10"/>
  <c r="L111" i="10"/>
  <c r="L75" i="10"/>
  <c r="L146" i="10"/>
  <c r="L122" i="10"/>
  <c r="L86" i="10"/>
  <c r="L154" i="10"/>
  <c r="L164" i="10"/>
  <c r="L96" i="10"/>
  <c r="L161" i="10"/>
  <c r="N158" i="10"/>
  <c r="N123" i="10"/>
  <c r="N103" i="10"/>
  <c r="N95" i="10"/>
  <c r="N91" i="10"/>
  <c r="N87" i="10"/>
  <c r="N67" i="10"/>
  <c r="N63" i="10"/>
  <c r="N59" i="10"/>
  <c r="L125" i="10"/>
  <c r="N109" i="10"/>
  <c r="N93" i="10"/>
  <c r="L179" i="10"/>
  <c r="N61" i="10"/>
  <c r="N134" i="10"/>
  <c r="L73" i="10"/>
  <c r="L127" i="10"/>
  <c r="L94" i="10"/>
  <c r="N151" i="10"/>
  <c r="N198" i="10"/>
  <c r="N184" i="10"/>
  <c r="L113" i="10"/>
  <c r="N105" i="10"/>
  <c r="N85" i="10"/>
  <c r="L141" i="10"/>
  <c r="N174" i="10"/>
  <c r="N118" i="10"/>
  <c r="N74" i="10"/>
  <c r="N116" i="10"/>
  <c r="O1257" i="15" l="1"/>
  <c r="L26" i="15" s="1"/>
  <c r="L6" i="15"/>
  <c r="O1268" i="15"/>
  <c r="J1271" i="15"/>
  <c r="N20" i="13"/>
  <c r="A4" i="13" s="1"/>
  <c r="C5" i="5" s="1"/>
  <c r="L60" i="15"/>
  <c r="N866" i="12"/>
  <c r="K56" i="12" s="1"/>
  <c r="N552" i="8"/>
  <c r="K42" i="8" s="1"/>
  <c r="L42" i="15"/>
  <c r="N491" i="10"/>
  <c r="K52" i="10" s="1"/>
  <c r="O1269" i="15" l="1"/>
  <c r="O1271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<sst xmlns="http://schemas.openxmlformats.org/spreadsheetml/2006/main" count="14010" uniqueCount="2852">
  <si>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</si>
  <si>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</si>
  <si>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</si>
  <si>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</si>
  <si>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</si>
  <si>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</si>
  <si>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</si>
  <si>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</si>
  <si>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</si>
  <si>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</si>
  <si>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</si>
  <si>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</si>
  <si>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</si>
  <si>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</si>
  <si>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</si>
  <si>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</si>
  <si>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</si>
  <si>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</si>
  <si>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</si>
  <si>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</si>
  <si>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</si>
  <si>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</si>
  <si>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</si>
  <si>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</si>
  <si>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</si>
  <si>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</si>
  <si>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</si>
  <si>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</si>
  <si>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</si>
  <si>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</si>
  <si>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</si>
  <si>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</si>
  <si>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</si>
  <si>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</si>
  <si>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</si>
  <si>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</si>
  <si>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</si>
  <si>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</si>
  <si>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</si>
  <si>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</si>
  <si>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</si>
  <si>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</si>
  <si>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</si>
  <si>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</si>
  <si>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</si>
  <si>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</si>
  <si>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</si>
  <si>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</si>
  <si>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</si>
  <si>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</si>
  <si>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</si>
  <si>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</si>
  <si>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</si>
  <si>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</si>
  <si>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</si>
  <si>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</si>
  <si>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</si>
  <si>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</si>
  <si>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</si>
  <si>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</si>
  <si>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</si>
  <si>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</si>
  <si>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</si>
  <si>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</si>
  <si>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</si>
  <si>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</si>
  <si>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</si>
  <si>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</si>
  <si>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</si>
  <si>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</si>
  <si>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</si>
  <si>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</si>
  <si>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</si>
  <si>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</si>
  <si>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</si>
  <si>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</si>
  <si>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</si>
  <si>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</si>
  <si>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</si>
  <si>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</si>
  <si>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</si>
  <si>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</si>
  <si>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</si>
  <si>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</si>
  <si>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</si>
  <si>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</si>
  <si>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</si>
  <si>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</si>
  <si>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</si>
  <si>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</si>
  <si>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</si>
  <si>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</si>
  <si>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</si>
  <si>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</si>
  <si>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</si>
  <si>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</si>
  <si>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</si>
  <si>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</si>
  <si>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</si>
  <si>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</si>
  <si>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</si>
  <si>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</si>
  <si>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</si>
  <si>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</si>
  <si>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</si>
  <si>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</si>
  <si>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</si>
  <si>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</si>
  <si>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</si>
  <si>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</si>
  <si>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</si>
  <si>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</si>
  <si>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</si>
  <si>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</si>
  <si>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</si>
  <si>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</si>
  <si>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</si>
  <si>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</si>
  <si>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</si>
  <si>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</si>
  <si>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</si>
  <si>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</si>
  <si>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</si>
  <si>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</si>
  <si>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</si>
  <si>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</si>
  <si>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</si>
  <si>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</si>
  <si>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</si>
  <si>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</si>
  <si>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</si>
  <si>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</si>
  <si>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</si>
  <si>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</si>
  <si>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</si>
  <si>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</si>
  <si>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</si>
  <si>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</si>
  <si>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</si>
  <si>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</si>
  <si>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</si>
  <si>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</si>
  <si>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</si>
  <si>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</si>
  <si>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</si>
  <si>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</si>
  <si>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</si>
  <si>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</si>
  <si>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</si>
  <si>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</si>
  <si>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</si>
  <si>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</si>
  <si>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</si>
  <si>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</si>
  <si>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</si>
  <si>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</si>
  <si>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</si>
  <si>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</si>
  <si>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</si>
  <si>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</si>
  <si>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</si>
  <si>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</si>
  <si>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</si>
  <si>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</si>
  <si>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</si>
  <si>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</si>
  <si>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</si>
  <si>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</si>
  <si>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</si>
  <si>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</si>
  <si>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</si>
  <si>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</si>
  <si>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</si>
  <si>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</si>
  <si>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</si>
  <si>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</si>
  <si>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</si>
  <si>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</si>
  <si>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</si>
  <si>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</si>
  <si>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</si>
  <si>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</si>
  <si>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</si>
  <si>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</si>
  <si>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</si>
  <si>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</si>
  <si>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</si>
  <si>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</si>
  <si>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</si>
  <si>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</si>
  <si>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</si>
  <si>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</si>
  <si>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</si>
  <si>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</si>
  <si>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</si>
  <si>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</si>
  <si>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</si>
  <si>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</si>
  <si>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</si>
  <si>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</si>
  <si>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</si>
  <si>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</si>
  <si>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</si>
  <si>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</si>
  <si>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</si>
  <si>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</si>
  <si>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</si>
  <si>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</si>
  <si>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</si>
  <si>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</si>
  <si>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</si>
  <si>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</si>
  <si>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</si>
  <si>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</si>
  <si>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</si>
  <si>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</si>
  <si>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</si>
  <si>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</si>
  <si>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</si>
  <si>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</si>
  <si>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</si>
  <si>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</si>
  <si>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</si>
  <si>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</si>
  <si>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</si>
  <si>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</si>
  <si>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</si>
  <si>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</si>
  <si>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</si>
  <si>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</si>
  <si>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</si>
  <si>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</si>
  <si>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</si>
  <si>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</si>
  <si>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</si>
  <si>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</si>
  <si>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</si>
  <si>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</si>
  <si>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</si>
  <si>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</si>
  <si>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</si>
  <si>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</si>
  <si>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</si>
  <si>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</si>
  <si>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</si>
  <si>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</si>
  <si>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</si>
  <si>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</si>
  <si>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</si>
  <si>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</si>
  <si>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</si>
  <si>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</si>
  <si>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</si>
  <si>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</si>
  <si>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</si>
  <si>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</si>
  <si>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</si>
  <si>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</si>
  <si>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</si>
  <si>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</si>
  <si>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</si>
  <si>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</si>
  <si>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</si>
  <si>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</si>
  <si>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</si>
  <si>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</si>
  <si>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</si>
  <si>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</si>
  <si>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</si>
  <si>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</si>
  <si>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</si>
  <si>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</si>
  <si>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</si>
  <si>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</si>
  <si>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</si>
  <si>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</si>
  <si>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</si>
  <si>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</si>
  <si>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</si>
  <si>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</si>
  <si>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</si>
  <si>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</si>
  <si>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</si>
  <si>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</si>
  <si>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</si>
  <si>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</si>
  <si>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</si>
  <si>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</si>
  <si>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</si>
  <si>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</si>
  <si>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</si>
  <si>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</si>
  <si>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</si>
  <si>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</si>
  <si>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</si>
  <si>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</si>
  <si>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</si>
  <si>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</si>
  <si>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</si>
  <si>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</si>
  <si>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</si>
  <si>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</si>
  <si>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</si>
  <si>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</si>
  <si>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</si>
  <si>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</si>
  <si>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</si>
  <si>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</si>
  <si>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</si>
  <si>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</si>
  <si>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</si>
  <si>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</si>
  <si>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</si>
  <si>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</si>
  <si>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</si>
  <si>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</si>
  <si>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</si>
  <si>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</si>
  <si>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</si>
  <si>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</si>
  <si>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</si>
  <si>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</si>
  <si>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</si>
  <si>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</si>
  <si>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</si>
  <si>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</si>
  <si>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</si>
  <si>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</si>
  <si>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</si>
  <si>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</si>
  <si>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</si>
  <si>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</si>
  <si>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</si>
  <si>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</si>
  <si>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</si>
  <si>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</si>
  <si>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</si>
  <si>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</si>
  <si>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</si>
  <si>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</si>
  <si>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</si>
  <si>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</si>
  <si>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</si>
  <si>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</si>
  <si>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</si>
  <si>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</si>
  <si>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</si>
  <si>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</si>
  <si>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</si>
  <si>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</si>
  <si>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</si>
  <si>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</si>
  <si>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</si>
  <si>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</si>
  <si>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</si>
  <si>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</si>
  <si>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</si>
  <si>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</si>
  <si>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</si>
  <si>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</si>
  <si>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</si>
  <si>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</si>
  <si>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</si>
  <si>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</si>
  <si>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</si>
  <si>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</si>
  <si>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</si>
  <si>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</si>
  <si>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</si>
  <si>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</si>
  <si>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</si>
  <si>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</si>
  <si>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</si>
  <si>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</si>
  <si>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</si>
  <si>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</si>
  <si>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</si>
  <si>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</si>
  <si>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</si>
  <si>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</si>
  <si>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</si>
  <si>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</si>
  <si>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</si>
  <si>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</si>
  <si>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</si>
  <si>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</si>
  <si>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</si>
  <si>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</si>
  <si>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</si>
  <si>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</si>
  <si>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</si>
  <si>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</si>
  <si>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</si>
  <si>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</si>
  <si>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</si>
  <si>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</si>
  <si>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</si>
  <si>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</si>
  <si>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</si>
  <si>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</si>
  <si>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</si>
  <si>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</si>
  <si>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</si>
  <si>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</si>
  <si>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</si>
  <si>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</si>
  <si>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</si>
  <si>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</si>
  <si>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</si>
  <si>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</si>
  <si>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</si>
  <si>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</si>
  <si>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</si>
  <si>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</si>
  <si>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</si>
  <si>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</si>
  <si>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</si>
  <si>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</si>
  <si>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</si>
  <si>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</si>
  <si>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</si>
  <si>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</si>
  <si>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</si>
  <si>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</si>
  <si>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</si>
  <si>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</si>
  <si>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</si>
  <si>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</si>
  <si>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</si>
  <si>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</si>
  <si>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</si>
  <si>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</si>
  <si>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</si>
  <si>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</si>
  <si>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</si>
  <si>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</si>
  <si>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</si>
  <si>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</si>
  <si>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</si>
  <si>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</si>
  <si>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</si>
  <si>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</si>
  <si>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</si>
  <si>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</si>
  <si>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</si>
  <si>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</si>
  <si>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</si>
  <si>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</si>
  <si>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</si>
  <si>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</si>
  <si>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</si>
  <si>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</si>
  <si>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</si>
  <si>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</si>
  <si>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</si>
  <si>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</si>
  <si>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</si>
  <si>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</si>
  <si>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</si>
  <si>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</si>
  <si>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</si>
  <si>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</si>
  <si>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</si>
  <si>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</si>
  <si>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</si>
  <si>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</si>
  <si>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</si>
  <si>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</si>
  <si>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</si>
  <si>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</si>
  <si>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</si>
  <si>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</si>
  <si>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</si>
  <si>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</si>
  <si>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</si>
  <si>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</si>
  <si>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</si>
  <si>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</si>
  <si>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</si>
  <si>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</si>
  <si>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</si>
  <si>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</si>
  <si>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</si>
  <si>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</si>
  <si>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</si>
  <si>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</si>
  <si>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</si>
  <si>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</si>
  <si>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</si>
  <si>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</si>
  <si>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</si>
  <si>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</si>
  <si>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</si>
  <si>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</si>
  <si>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</si>
  <si>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</si>
  <si>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</si>
  <si>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</si>
  <si>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</si>
  <si>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</si>
  <si>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</si>
  <si>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</si>
  <si>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</si>
  <si>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</si>
  <si>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</si>
  <si>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</si>
  <si>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</si>
  <si>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</si>
  <si>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</si>
  <si>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</si>
  <si>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</si>
  <si>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</si>
  <si>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</si>
  <si>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</si>
  <si>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</si>
  <si>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</si>
  <si>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</si>
  <si>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</si>
  <si>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</si>
  <si>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</si>
  <si>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</si>
  <si>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</si>
  <si>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</si>
  <si>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</si>
  <si>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</si>
  <si>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</si>
  <si>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</si>
  <si>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</si>
  <si>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</si>
  <si>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</si>
  <si>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</si>
  <si>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</si>
  <si>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</si>
  <si>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</si>
  <si>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</si>
  <si>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</si>
  <si>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</si>
  <si>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</si>
  <si>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</si>
  <si>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</si>
  <si>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</si>
  <si>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</si>
  <si>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</si>
  <si>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</si>
  <si>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</si>
  <si>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</si>
  <si>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</si>
  <si>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</si>
  <si>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</si>
  <si>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</si>
  <si>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</si>
  <si>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</si>
  <si>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</si>
  <si>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</si>
  <si>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</si>
  <si>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</si>
  <si>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</si>
  <si>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</si>
  <si>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</si>
  <si>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</si>
  <si>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</si>
  <si>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</si>
  <si>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</si>
  <si>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</si>
  <si>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</si>
  <si>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</si>
  <si>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</si>
  <si>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</si>
  <si>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</si>
  <si>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</si>
  <si>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</si>
  <si>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</si>
  <si>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</si>
  <si>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</si>
  <si>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</si>
  <si>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</si>
  <si>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</si>
  <si>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</si>
  <si>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</si>
  <si>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</si>
  <si>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</si>
  <si>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</si>
  <si>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</si>
  <si>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</si>
  <si>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</si>
  <si>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</si>
  <si>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</si>
  <si>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</si>
  <si>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</si>
  <si>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</si>
  <si>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</si>
  <si>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</si>
  <si>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</si>
  <si>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</si>
  <si>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</si>
  <si>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</si>
  <si>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</si>
  <si>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</si>
  <si>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</si>
  <si>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</si>
  <si>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</si>
  <si>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</si>
  <si>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</si>
  <si>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</si>
  <si>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</si>
  <si>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</si>
  <si>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</si>
  <si>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</si>
  <si>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</si>
  <si>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</si>
  <si>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</si>
  <si>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</si>
  <si>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</si>
  <si>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</si>
  <si>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</si>
  <si>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</si>
  <si>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</si>
  <si>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</si>
  <si>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</si>
  <si>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</si>
  <si>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</si>
  <si>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</si>
  <si>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</si>
  <si>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</si>
  <si>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</si>
  <si>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</si>
  <si>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</si>
  <si>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</si>
  <si>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</si>
  <si>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</si>
  <si>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</si>
  <si>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</si>
  <si>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</si>
  <si>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</si>
  <si>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</si>
  <si>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</si>
  <si>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</si>
  <si>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</si>
  <si>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</si>
  <si>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</si>
  <si>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</si>
  <si>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</si>
  <si>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</si>
  <si>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</si>
  <si>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</si>
  <si>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</si>
  <si>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</si>
  <si>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</si>
  <si>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</si>
  <si>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</si>
  <si>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</si>
  <si>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</si>
  <si>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</si>
  <si>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</si>
  <si>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</si>
  <si>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</si>
  <si>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</si>
  <si>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</si>
  <si>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</si>
  <si>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</si>
  <si>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</si>
  <si>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</si>
  <si>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</si>
  <si>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</si>
  <si>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</si>
  <si>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</si>
  <si>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</si>
  <si>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</si>
  <si>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</si>
  <si>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</si>
  <si>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</si>
  <si>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</si>
  <si>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</si>
  <si>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</si>
  <si>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</si>
  <si>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</si>
  <si>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</si>
  <si>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</si>
  <si>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</si>
  <si>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</si>
  <si>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</si>
  <si>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</si>
  <si>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</si>
  <si>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</si>
  <si>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</si>
  <si>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</si>
  <si>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</si>
  <si>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</si>
  <si>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</si>
  <si>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</si>
  <si>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</si>
  <si>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</si>
  <si>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</si>
  <si>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</si>
  <si>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</si>
  <si>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</si>
  <si>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</si>
  <si>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</si>
  <si>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</si>
  <si>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</si>
  <si>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</si>
  <si>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</si>
  <si>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</si>
  <si>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</si>
  <si>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</si>
  <si>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</si>
  <si>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</si>
  <si>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</si>
  <si>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</si>
  <si>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</si>
  <si>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</si>
  <si>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</si>
  <si>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</si>
  <si>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</si>
  <si>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</si>
  <si>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</si>
  <si>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</si>
  <si>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</si>
  <si>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</si>
  <si>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</si>
  <si>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</si>
  <si>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</si>
  <si>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</si>
  <si>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</si>
  <si>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</si>
  <si>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</si>
  <si>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</si>
  <si>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</si>
  <si>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</si>
  <si>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</si>
  <si>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</si>
  <si>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</si>
  <si>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</si>
  <si>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</si>
  <si>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</si>
  <si>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</si>
  <si>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</si>
  <si>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</si>
  <si>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</si>
  <si>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</si>
  <si>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</si>
  <si>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</si>
  <si>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</si>
  <si>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</si>
  <si>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</si>
  <si>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</si>
  <si>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</si>
  <si>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</si>
  <si>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</si>
  <si>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</si>
  <si>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</si>
  <si>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</si>
  <si>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</si>
  <si>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</si>
  <si>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</si>
  <si>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</si>
  <si>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</si>
  <si>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</si>
  <si>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</si>
  <si>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</si>
  <si>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</si>
  <si>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</si>
  <si>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</si>
  <si>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</si>
  <si>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</si>
  <si>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</si>
  <si>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</si>
  <si>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</si>
  <si>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</si>
  <si>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</si>
  <si>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</si>
  <si>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</si>
  <si>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</si>
  <si>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</si>
  <si>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</si>
  <si>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</si>
  <si>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</si>
  <si>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</si>
  <si>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</si>
  <si>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</si>
  <si>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</si>
  <si>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</si>
  <si>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</si>
  <si>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</si>
  <si>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</si>
  <si>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</si>
  <si>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</si>
  <si>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</si>
  <si>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</si>
  <si>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</si>
  <si>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</si>
  <si>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</si>
  <si>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</si>
  <si>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</si>
  <si>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</si>
  <si>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</si>
  <si>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</si>
  <si>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</si>
  <si>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</si>
  <si>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</si>
  <si>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</si>
  <si>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</si>
  <si>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</si>
  <si>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</si>
  <si>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</si>
  <si>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</si>
  <si>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</si>
  <si>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</si>
  <si>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</si>
  <si>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</si>
  <si>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</si>
  <si>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</si>
  <si>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</si>
  <si>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</si>
  <si>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</si>
  <si>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</si>
  <si>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</si>
  <si>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</si>
  <si>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</si>
  <si>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</si>
  <si>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</si>
  <si>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</si>
  <si>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</si>
  <si>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</si>
  <si>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</si>
  <si>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</si>
  <si>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</si>
  <si>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</si>
  <si>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</si>
  <si>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</si>
  <si>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</si>
  <si>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</si>
  <si>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</si>
  <si>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</si>
  <si>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</si>
  <si>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</si>
  <si>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</si>
  <si>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</si>
  <si>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</si>
  <si>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</si>
  <si>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</si>
  <si>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</si>
  <si>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</si>
  <si>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</si>
  <si>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</si>
  <si>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</si>
  <si>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</si>
  <si>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</si>
  <si>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</si>
  <si>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</si>
  <si>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</si>
  <si>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</si>
  <si>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</si>
  <si>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</si>
  <si>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</si>
  <si>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</si>
  <si>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</si>
  <si>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</si>
  <si>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</si>
  <si>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</si>
  <si>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</si>
  <si>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</si>
  <si>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</si>
  <si>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</si>
  <si>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</si>
  <si>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</si>
  <si>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</si>
  <si>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</si>
  <si>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</si>
  <si>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</si>
  <si>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</si>
  <si>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</si>
  <si>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</si>
  <si>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</si>
  <si>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</si>
  <si>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</si>
  <si>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</si>
  <si>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</si>
  <si>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</si>
  <si>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</si>
  <si>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</si>
  <si>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</si>
  <si>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</si>
  <si>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</si>
  <si>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</si>
  <si>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</si>
  <si>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</si>
  <si>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</si>
  <si>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</si>
  <si>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</si>
  <si>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</si>
  <si>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</si>
  <si>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</si>
  <si>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</si>
  <si>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</si>
  <si>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</si>
  <si>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</si>
  <si>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</si>
  <si>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</si>
  <si>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</si>
  <si>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</si>
  <si>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</si>
  <si>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</si>
  <si>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</si>
  <si>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</si>
  <si>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</si>
  <si>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</si>
  <si>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</si>
  <si>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</si>
  <si>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</si>
  <si>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</si>
  <si>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</si>
  <si>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</si>
  <si>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</si>
  <si>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</si>
  <si>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</si>
  <si>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</si>
  <si>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</si>
  <si>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</si>
  <si>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</si>
  <si>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</si>
  <si>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</si>
  <si>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</si>
  <si>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</si>
  <si>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</si>
  <si>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</si>
  <si>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</si>
  <si>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</si>
  <si>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</si>
  <si>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</si>
  <si>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</si>
  <si>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</si>
  <si>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</si>
  <si>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</si>
  <si>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</si>
  <si>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</si>
  <si>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</si>
  <si>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</si>
  <si>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</si>
  <si>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</si>
  <si>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</si>
  <si>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</si>
  <si>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</si>
  <si>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</si>
  <si>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</si>
  <si>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</si>
  <si>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</si>
  <si>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</si>
  <si>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</si>
  <si>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</si>
  <si>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</si>
  <si>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</si>
  <si>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</si>
  <si>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</si>
  <si>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</si>
  <si>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</si>
  <si>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</si>
  <si>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</si>
  <si>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</si>
  <si>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</si>
  <si>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</si>
  <si>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</si>
  <si>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</si>
  <si>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</si>
  <si>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</si>
  <si>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</si>
  <si>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</si>
  <si>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</si>
  <si>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</si>
  <si>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</si>
  <si>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</si>
  <si>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</si>
  <si>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</si>
  <si>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</si>
  <si>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</si>
  <si>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</si>
  <si>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</si>
  <si>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</si>
  <si>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</si>
  <si>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</si>
  <si>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</si>
  <si>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</si>
  <si>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</si>
  <si>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</si>
  <si>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</si>
  <si>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</si>
  <si>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</si>
  <si>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</si>
  <si>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</si>
  <si>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</si>
  <si>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</si>
  <si>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</si>
  <si>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</si>
  <si>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</si>
  <si>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</si>
  <si>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</si>
  <si>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</si>
  <si>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</si>
  <si>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</si>
  <si>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</si>
  <si>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</si>
  <si>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</si>
  <si>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</si>
  <si>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</si>
  <si>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</si>
  <si>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</si>
  <si>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</si>
  <si>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</si>
  <si>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</si>
  <si>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</si>
  <si>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</si>
  <si>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</si>
  <si>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</si>
  <si>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</si>
  <si>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</si>
  <si>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</si>
  <si>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</si>
  <si>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</si>
  <si>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</si>
  <si>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</si>
  <si>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</si>
  <si>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</si>
  <si>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</si>
  <si>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</si>
  <si>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</si>
  <si>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</si>
  <si>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</si>
  <si>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</si>
  <si>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</si>
  <si>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</si>
  <si>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</si>
  <si>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</si>
  <si>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</si>
  <si>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</si>
  <si>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</si>
  <si>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</si>
  <si>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</si>
  <si>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</si>
  <si>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</si>
  <si>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</si>
  <si>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</si>
  <si>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</si>
  <si>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</si>
  <si>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</si>
  <si>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</si>
  <si>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</si>
  <si>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</si>
  <si>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</si>
  <si>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</si>
  <si>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</si>
  <si>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</si>
  <si>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</si>
  <si>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</si>
  <si>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</si>
  <si>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</si>
  <si>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</si>
  <si>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</si>
  <si>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</si>
  <si>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</si>
  <si>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</si>
  <si>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</si>
  <si>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</si>
  <si>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</si>
  <si>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</si>
  <si>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</si>
  <si>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</si>
  <si>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</si>
  <si>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</si>
  <si>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</si>
  <si>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</si>
  <si>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</si>
  <si>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</si>
  <si>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</si>
  <si>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</si>
  <si>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</si>
  <si>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</si>
  <si>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</si>
  <si>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</si>
  <si>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</si>
  <si>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</si>
  <si>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</si>
  <si>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</si>
  <si>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</si>
  <si>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</si>
  <si>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</si>
  <si>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</si>
  <si>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</si>
  <si>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</si>
  <si>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</si>
  <si>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</si>
  <si>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</si>
  <si>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</si>
  <si>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</si>
  <si>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</si>
  <si>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</si>
  <si>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</si>
  <si>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</si>
  <si>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</si>
  <si>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</si>
  <si>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</si>
  <si>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</si>
  <si>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</si>
  <si>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</si>
  <si>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</si>
  <si>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</si>
  <si>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</si>
  <si>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</si>
  <si>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</si>
  <si>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</si>
  <si>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</si>
  <si>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</si>
  <si>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</si>
  <si>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</si>
  <si>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</si>
  <si>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</si>
  <si>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</si>
  <si>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</si>
  <si>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</si>
  <si>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</si>
  <si>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</si>
  <si>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</si>
  <si>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</si>
  <si>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</si>
  <si>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</si>
  <si>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</si>
  <si>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</si>
  <si>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</si>
  <si>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</si>
  <si>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</si>
  <si>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</si>
  <si>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</si>
  <si>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</si>
  <si>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</si>
  <si>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</si>
  <si>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</si>
  <si>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</si>
  <si>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</si>
  <si>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</si>
  <si>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</si>
  <si>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</si>
  <si>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</si>
  <si>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</si>
  <si>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</si>
  <si>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</si>
  <si>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</si>
  <si>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</si>
  <si>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</si>
  <si>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</si>
  <si>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</si>
  <si>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</si>
  <si>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</si>
  <si>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</si>
  <si>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</si>
  <si>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</si>
  <si>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</si>
  <si>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</si>
  <si>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</si>
  <si>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</si>
  <si>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</si>
  <si>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</si>
  <si>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</si>
  <si>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</si>
  <si>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</si>
  <si>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</si>
  <si>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</si>
  <si>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</si>
  <si>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</si>
  <si>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</si>
  <si>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</si>
  <si>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</si>
  <si>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</si>
  <si>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</si>
  <si>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</si>
  <si>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</si>
  <si>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</si>
  <si>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</si>
  <si>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</si>
  <si>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</si>
  <si>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</si>
  <si>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</si>
  <si>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</si>
  <si>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</si>
  <si>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</si>
  <si>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</si>
  <si>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</si>
  <si>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</si>
  <si>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</si>
  <si>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</si>
  <si>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</si>
  <si>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</si>
  <si>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</si>
  <si>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</si>
  <si>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</si>
  <si>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</si>
  <si>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</si>
  <si>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</si>
  <si>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</si>
  <si>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</si>
  <si>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</si>
  <si>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</si>
  <si>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</si>
  <si>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</si>
  <si>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</si>
  <si>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</si>
  <si>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</si>
  <si>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</si>
  <si>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</si>
  <si>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</si>
  <si>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</si>
  <si>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</si>
  <si>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</si>
  <si>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</si>
  <si>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</si>
  <si>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</si>
  <si>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</si>
  <si>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</si>
  <si>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</si>
  <si>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</si>
  <si>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</si>
  <si>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</si>
  <si>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</si>
  <si>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</si>
  <si>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</si>
  <si>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</si>
  <si>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</si>
  <si>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</si>
  <si>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</si>
  <si>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</si>
  <si>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</si>
  <si>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</si>
  <si>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</si>
  <si>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</si>
  <si>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</si>
  <si>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</si>
  <si>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</si>
  <si>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</si>
  <si>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</si>
  <si>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</si>
  <si>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</si>
  <si>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</si>
  <si>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</si>
  <si>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</si>
  <si>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</si>
  <si>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</si>
  <si>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</si>
  <si>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</si>
  <si>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</si>
  <si>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</si>
  <si>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</si>
  <si>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</si>
  <si>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</si>
  <si>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</si>
  <si>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</si>
  <si>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</si>
  <si>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</si>
  <si>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</si>
  <si>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</si>
  <si>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</si>
  <si>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</si>
  <si>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</si>
  <si>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</si>
  <si>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</si>
  <si>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</si>
  <si>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</si>
  <si>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</si>
  <si>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</si>
  <si>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</si>
  <si>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</si>
  <si>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</si>
  <si>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</si>
  <si>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</si>
  <si>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</si>
  <si>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</si>
  <si>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</si>
  <si>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</si>
  <si>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</si>
  <si>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</si>
  <si>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</si>
  <si>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</si>
  <si>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</si>
  <si>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</si>
  <si>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</si>
  <si>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</si>
  <si>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</si>
  <si>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</si>
  <si>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</si>
  <si>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</si>
  <si>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</si>
  <si>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</si>
  <si>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</si>
  <si>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</si>
  <si>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</si>
  <si>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</si>
  <si>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</si>
  <si>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</si>
  <si>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</si>
  <si>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</si>
  <si>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</si>
  <si>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</si>
  <si>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</si>
  <si>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</si>
  <si>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</si>
  <si>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</si>
  <si>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</si>
  <si>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</si>
  <si>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</si>
  <si>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</si>
  <si>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</si>
  <si>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</si>
  <si>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</si>
  <si>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</si>
  <si>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</si>
  <si>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</si>
  <si>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</si>
  <si>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</si>
  <si>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</si>
  <si>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</si>
  <si>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</si>
  <si>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</si>
  <si>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</si>
  <si>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</si>
  <si>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</si>
  <si>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</si>
  <si>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</si>
  <si>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</si>
  <si>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</si>
  <si>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</si>
  <si>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</si>
  <si>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</si>
  <si>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</si>
  <si>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</si>
  <si>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</si>
  <si>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</si>
  <si>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</si>
  <si>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</si>
  <si>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</si>
  <si>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</si>
  <si>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</si>
  <si>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</si>
  <si>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</si>
  <si>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</si>
  <si>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</si>
  <si>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</si>
  <si>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</si>
  <si>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</si>
  <si>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</si>
  <si>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</si>
  <si>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</si>
  <si>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</si>
  <si>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</si>
  <si>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</si>
  <si>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</si>
  <si>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</si>
  <si>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</si>
  <si>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</si>
  <si>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</si>
  <si>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</si>
  <si>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</si>
  <si>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</si>
  <si>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</si>
  <si>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</si>
  <si>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</si>
  <si>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</si>
  <si>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</si>
  <si>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</si>
  <si>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</si>
  <si>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</si>
  <si>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</si>
  <si>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</si>
  <si>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</si>
  <si>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</si>
  <si>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</si>
  <si>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</si>
  <si>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</si>
  <si>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</si>
  <si>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</si>
  <si>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</si>
  <si>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</si>
  <si>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</si>
  <si>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</si>
  <si>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</si>
  <si>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</si>
  <si>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</si>
  <si>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</si>
  <si>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</si>
  <si>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</si>
  <si>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</si>
  <si>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</si>
  <si>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</si>
  <si>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</si>
  <si>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</si>
  <si>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</si>
  <si>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</si>
  <si>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</si>
  <si>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</si>
  <si>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</si>
  <si>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</si>
  <si>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</si>
  <si>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</si>
  <si>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</si>
  <si>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</si>
  <si>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</si>
  <si>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</si>
  <si>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</si>
  <si>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</si>
  <si>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</si>
  <si>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</si>
  <si>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</si>
  <si>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</si>
  <si>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</si>
  <si>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</si>
  <si>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</si>
  <si>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</si>
  <si>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</si>
  <si>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</si>
  <si>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</si>
  <si>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</si>
  <si>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</si>
  <si>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</si>
  <si>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</si>
  <si>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</si>
  <si>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</si>
  <si>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</si>
  <si>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</si>
  <si>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</si>
  <si>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</si>
  <si>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</si>
  <si>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</si>
  <si>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</si>
  <si>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</si>
  <si>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</si>
  <si>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</si>
  <si>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</si>
  <si>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</si>
  <si>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</si>
  <si>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</si>
  <si>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</si>
  <si>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</si>
  <si>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</si>
  <si>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</si>
  <si>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</si>
  <si>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</si>
  <si>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</si>
  <si>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</si>
  <si>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</si>
  <si>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</si>
  <si>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</si>
  <si>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</si>
  <si>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</si>
  <si>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</si>
  <si>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</si>
  <si>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</si>
  <si>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</si>
  <si>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</si>
  <si>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</si>
  <si>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</si>
  <si>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</si>
  <si>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</si>
  <si>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</si>
  <si>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</si>
  <si>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</si>
  <si>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</si>
  <si>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</si>
  <si>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</si>
  <si>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</si>
  <si>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</si>
  <si>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</si>
  <si>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</si>
  <si>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</si>
  <si>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</si>
  <si>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</si>
  <si>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</si>
  <si>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</si>
  <si>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</si>
  <si>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</si>
  <si>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</si>
  <si>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</si>
  <si>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</si>
  <si>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</si>
  <si>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</si>
  <si>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</si>
  <si>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</si>
  <si>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</si>
  <si>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</si>
  <si>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</si>
  <si>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</si>
  <si>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</si>
  <si>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</si>
  <si>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</si>
  <si>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</si>
  <si>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</si>
  <si>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</si>
  <si>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</si>
  <si>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</si>
  <si>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</si>
  <si>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</si>
  <si>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</si>
  <si>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</si>
  <si>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</si>
  <si>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</si>
  <si>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</si>
  <si>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</si>
  <si>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</si>
  <si>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</si>
  <si>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</si>
  <si>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</si>
  <si>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</si>
  <si>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</si>
  <si>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</si>
  <si>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</si>
  <si>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</si>
  <si>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</si>
  <si>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</si>
  <si>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</si>
  <si>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</si>
  <si>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</si>
  <si>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</si>
  <si>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</si>
  <si>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</si>
  <si>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</si>
  <si>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</si>
  <si>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</si>
  <si>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</si>
  <si>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</si>
  <si>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</si>
  <si>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</si>
  <si>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</si>
  <si>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</si>
  <si>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</si>
  <si>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</si>
  <si>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</si>
  <si>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</si>
  <si>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</si>
  <si>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</si>
  <si>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</si>
  <si>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</si>
  <si>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</si>
  <si>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</si>
  <si>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</si>
  <si>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</si>
  <si>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</si>
  <si>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</si>
  <si>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</si>
  <si>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</si>
  <si>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</si>
  <si>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</si>
  <si>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</si>
  <si>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</si>
  <si>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</si>
  <si>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</si>
  <si>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</si>
  <si>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</si>
  <si>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</si>
  <si>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</si>
  <si>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</si>
  <si>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</si>
  <si>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</si>
  <si>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</si>
  <si>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</si>
  <si>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</si>
  <si>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</si>
  <si>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</si>
  <si>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</si>
  <si>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</si>
  <si>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</si>
  <si>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</si>
  <si>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</si>
  <si>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</si>
  <si>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</si>
  <si>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</si>
  <si>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</si>
  <si>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</si>
  <si>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</si>
  <si>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</si>
  <si>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</si>
  <si>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</si>
  <si>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</si>
  <si>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</si>
  <si>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</si>
  <si>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</si>
  <si>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</si>
  <si>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</si>
  <si>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</si>
  <si>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</si>
  <si>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</si>
  <si>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</si>
  <si>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</si>
  <si>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</si>
  <si>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</si>
  <si>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</si>
  <si>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</si>
  <si>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</si>
  <si>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</si>
  <si>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</si>
  <si>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</si>
  <si>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</si>
  <si>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</si>
  <si>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</si>
  <si>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</si>
  <si>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</si>
  <si>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</si>
  <si>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</si>
  <si>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</si>
  <si>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</si>
  <si>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</si>
  <si>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</si>
  <si>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</si>
  <si>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</si>
  <si>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</si>
  <si>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</si>
  <si>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</si>
  <si>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</si>
  <si>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</si>
  <si>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</si>
  <si>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</si>
  <si>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</si>
  <si>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</si>
  <si>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</si>
  <si>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</si>
  <si>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</si>
  <si>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</si>
  <si>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</si>
  <si>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</si>
  <si>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</si>
  <si>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</si>
  <si>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</si>
  <si>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</si>
  <si>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</si>
  <si>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</si>
  <si>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</si>
  <si>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</si>
  <si>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</si>
  <si>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</si>
  <si>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</si>
  <si>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</si>
  <si>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</si>
  <si>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</si>
  <si>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</si>
  <si>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</si>
  <si>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</si>
  <si>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</si>
  <si>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</si>
  <si>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</si>
  <si>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</si>
  <si>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</si>
  <si>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</si>
  <si>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</si>
  <si>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</si>
  <si>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</si>
  <si>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</si>
  <si>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</si>
  <si>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</si>
  <si>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</si>
  <si>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</si>
  <si>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</si>
  <si>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</si>
  <si>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</si>
  <si>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</si>
  <si>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</si>
  <si>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</si>
  <si>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</si>
  <si>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</si>
  <si>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</si>
  <si>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</si>
  <si>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</si>
  <si>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</si>
  <si>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</si>
  <si>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</si>
  <si>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</si>
  <si>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</si>
  <si>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</si>
  <si>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</si>
  <si>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</si>
  <si>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</si>
  <si>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</si>
  <si>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</si>
  <si>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</si>
  <si>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</si>
  <si>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</si>
  <si>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</si>
  <si>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</si>
  <si>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</si>
  <si>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</si>
  <si>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</si>
  <si>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</si>
  <si>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</si>
  <si>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</si>
  <si>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</si>
  <si>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</si>
  <si>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</si>
  <si>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</si>
  <si>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</si>
  <si>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</si>
  <si>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</si>
  <si>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</si>
  <si>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</si>
  <si>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</si>
  <si>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</si>
  <si>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</si>
  <si>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</si>
  <si>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</si>
  <si>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</si>
  <si>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</si>
  <si>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</si>
  <si>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</si>
  <si>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</si>
  <si>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</si>
  <si>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</si>
  <si>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</si>
  <si>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</si>
  <si>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</si>
  <si>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</si>
  <si>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</si>
  <si>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</si>
  <si>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</si>
  <si>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</si>
  <si>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</si>
  <si>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</si>
  <si>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</si>
  <si>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</si>
  <si>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</si>
  <si>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</si>
  <si>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</si>
  <si>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</si>
  <si>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</si>
  <si>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</si>
  <si>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</si>
  <si>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</si>
  <si>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</si>
  <si>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</si>
  <si>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</si>
  <si>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</si>
  <si>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</si>
  <si>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</si>
  <si>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</si>
  <si>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</si>
  <si>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</si>
  <si>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</si>
  <si>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</si>
  <si>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</si>
  <si>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</si>
  <si>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</si>
  <si>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</si>
  <si>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</si>
  <si>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</si>
  <si>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</si>
  <si>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</si>
  <si>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</si>
  <si>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</si>
  <si>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</si>
  <si>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</si>
  <si>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</si>
  <si>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</si>
  <si>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</si>
  <si>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</si>
  <si>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</si>
  <si>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</si>
  <si>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</si>
  <si>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</si>
  <si>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</si>
  <si>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</si>
  <si>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</si>
  <si>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</si>
  <si>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</si>
  <si>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</si>
  <si>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</si>
  <si>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</si>
  <si>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</si>
  <si>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</si>
  <si>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</si>
  <si>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</si>
  <si>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</si>
  <si>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</si>
  <si>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</si>
  <si>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</si>
  <si>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</si>
  <si>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</si>
  <si>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</si>
  <si>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</si>
  <si>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</si>
  <si>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</si>
  <si>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</si>
  <si>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</si>
  <si>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</si>
  <si>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</si>
  <si>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</si>
  <si>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</si>
  <si>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</si>
  <si>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</si>
  <si>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</si>
  <si>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</si>
  <si>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</si>
  <si>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</si>
  <si>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</si>
  <si>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</si>
  <si>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</si>
  <si>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</si>
  <si>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</si>
  <si>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</si>
  <si>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</si>
  <si>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</si>
  <si>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</si>
  <si>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</si>
  <si>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</si>
  <si>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</si>
  <si>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</si>
  <si>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</si>
  <si>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</si>
  <si>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</si>
  <si>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</si>
  <si>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</si>
  <si>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</si>
  <si>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</si>
  <si>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</si>
  <si>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</si>
  <si>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</si>
  <si>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</si>
  <si>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</si>
  <si>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</si>
  <si>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</si>
  <si>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</si>
  <si>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</si>
  <si>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</si>
  <si>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</si>
  <si>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</si>
  <si>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</si>
  <si>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</si>
  <si>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</si>
  <si>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</si>
  <si>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</si>
  <si>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</si>
  <si>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</si>
  <si>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</si>
  <si>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</si>
  <si>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</si>
  <si>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</si>
  <si>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</si>
  <si>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</si>
  <si>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</si>
  <si>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</si>
  <si>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</si>
  <si>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</si>
  <si>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</si>
  <si>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</si>
  <si>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</si>
  <si>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</si>
  <si>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</si>
  <si>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</si>
  <si>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</si>
  <si>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</si>
  <si>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</si>
  <si>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</si>
  <si>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</si>
  <si>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</si>
  <si>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</si>
  <si>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</si>
  <si>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</si>
  <si>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</si>
  <si>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</si>
  <si>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</si>
  <si>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</si>
  <si>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</si>
  <si>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</si>
  <si>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</si>
  <si>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</si>
  <si>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</si>
  <si>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</si>
  <si>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</si>
  <si>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</si>
  <si>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</si>
  <si>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</si>
  <si>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</si>
  <si>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</si>
  <si>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</si>
  <si>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</si>
  <si>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</si>
  <si>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</si>
  <si>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</si>
  <si>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</si>
  <si>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</si>
  <si>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</si>
  <si>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</si>
  <si>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</si>
  <si>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</si>
  <si>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</si>
  <si>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</si>
  <si>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</si>
  <si>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</si>
  <si>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</si>
  <si>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</si>
  <si>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</si>
  <si>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</si>
  <si>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</si>
  <si>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</si>
  <si>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</si>
  <si>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</si>
  <si>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</si>
  <si>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</si>
  <si>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</si>
  <si>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</si>
  <si>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</si>
  <si>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</si>
  <si>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</si>
  <si>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</si>
  <si>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</si>
  <si>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</si>
  <si>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</si>
  <si>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</si>
  <si>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</si>
  <si>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</si>
  <si>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</si>
  <si>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</si>
  <si>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</si>
  <si>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</si>
  <si>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</si>
  <si>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</si>
  <si>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</si>
  <si>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</si>
  <si>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</si>
  <si>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</si>
  <si>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</si>
  <si>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</si>
  <si>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</si>
  <si>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</si>
  <si>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</si>
  <si>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</si>
  <si>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</si>
  <si>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</si>
  <si>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</si>
  <si>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</si>
  <si>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</si>
  <si>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</si>
  <si>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</si>
  <si>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</si>
  <si>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</si>
  <si>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</si>
  <si>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</si>
  <si>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</si>
  <si>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</si>
  <si>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</si>
  <si>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</si>
  <si>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</si>
  <si>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</si>
  <si>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</si>
  <si>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</si>
  <si>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</si>
  <si>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</si>
  <si>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</si>
  <si>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</si>
  <si>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</si>
  <si>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</si>
  <si>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</si>
  <si>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</si>
  <si>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</si>
  <si>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</si>
  <si>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</si>
  <si>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</si>
  <si>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</si>
  <si>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</si>
  <si>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</si>
  <si>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</si>
  <si>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</si>
  <si>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</si>
  <si>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</si>
  <si>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</si>
  <si>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</si>
  <si>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</si>
  <si>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</si>
  <si>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</si>
  <si>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</si>
  <si>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</si>
  <si>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</si>
  <si>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</si>
  <si>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</si>
  <si>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</si>
  <si>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</si>
  <si>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</si>
  <si>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</si>
  <si>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</si>
  <si>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</si>
  <si>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</si>
  <si>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</si>
  <si>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</si>
  <si>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</si>
  <si>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</si>
  <si>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</si>
  <si>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</si>
  <si>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</si>
  <si>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</si>
  <si>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</si>
  <si>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</si>
  <si>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</si>
  <si>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</si>
  <si>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</si>
  <si>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</si>
  <si>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</si>
  <si>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</si>
  <si>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</si>
  <si>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</si>
  <si>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</si>
  <si>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</si>
  <si>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</si>
  <si>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</si>
  <si>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</si>
  <si>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</si>
  <si>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</si>
  <si>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</si>
  <si>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</si>
  <si>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</si>
  <si>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</si>
  <si>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</si>
  <si>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</si>
  <si>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</si>
  <si>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</si>
  <si>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</si>
  <si>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</si>
  <si>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</si>
  <si>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</si>
  <si>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</si>
  <si>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</si>
  <si>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</si>
  <si>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</si>
  <si>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</si>
  <si>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</si>
  <si>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</si>
  <si>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</si>
  <si>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</si>
  <si>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</si>
  <si>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</si>
  <si>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</si>
  <si>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</si>
  <si>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</si>
  <si>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</si>
  <si>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</si>
  <si>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</si>
  <si>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</si>
  <si>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</si>
  <si>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</si>
  <si>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</si>
  <si>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</si>
  <si>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</si>
  <si>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</si>
  <si>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</si>
  <si>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</si>
  <si>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</si>
  <si>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</si>
  <si>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</si>
  <si>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</si>
  <si>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</si>
  <si>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</si>
  <si>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</si>
  <si>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</si>
  <si>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</si>
  <si>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</si>
  <si>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</si>
  <si>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</si>
  <si>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</si>
  <si>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</si>
  <si>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</si>
  <si>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</si>
  <si>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</si>
  <si>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</si>
  <si>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</si>
  <si>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</si>
  <si>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</si>
  <si>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</si>
  <si>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</si>
  <si>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</si>
  <si>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</si>
  <si>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</si>
  <si>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</si>
  <si>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</si>
  <si>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</si>
  <si>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</si>
  <si>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</si>
  <si>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</si>
  <si>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</si>
  <si>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</si>
  <si>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</si>
  <si>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</si>
  <si>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</si>
  <si>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</si>
  <si>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</si>
  <si>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</si>
  <si>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</si>
  <si>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</si>
  <si>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</si>
  <si>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</si>
  <si>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</si>
  <si>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</si>
  <si>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</si>
  <si>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</si>
  <si>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</si>
  <si>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</si>
  <si>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</si>
  <si>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</si>
  <si>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</si>
  <si>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</si>
  <si>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</si>
  <si>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</si>
  <si>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</si>
  <si>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</si>
  <si>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</si>
  <si>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</si>
  <si>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</si>
  <si>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</si>
  <si>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</si>
  <si>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</si>
  <si>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</si>
  <si>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</si>
  <si>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</si>
  <si>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</si>
  <si>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</si>
  <si>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</si>
  <si>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</si>
  <si>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</si>
  <si>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</si>
  <si>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</si>
  <si>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</si>
  <si>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</si>
  <si>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</si>
  <si>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</si>
  <si>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</si>
  <si>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</si>
  <si>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</si>
  <si>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</si>
  <si>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</si>
  <si>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</si>
  <si>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</si>
  <si>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</si>
  <si>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</si>
  <si>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</si>
  <si>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</si>
  <si>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</si>
  <si>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</si>
  <si>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</si>
  <si>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</si>
  <si>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</si>
  <si>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</si>
  <si>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</si>
  <si>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</si>
  <si>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</si>
  <si>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</si>
  <si>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</si>
  <si>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</si>
  <si>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</si>
  <si>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</si>
  <si>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</si>
  <si>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</si>
  <si>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</si>
  <si>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</si>
  <si>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</si>
  <si>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</si>
  <si>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</si>
  <si>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</si>
  <si>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</si>
  <si>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</si>
  <si>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</si>
  <si>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</si>
  <si>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</si>
  <si>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</si>
  <si>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</si>
  <si>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</si>
  <si>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</si>
  <si>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</si>
  <si>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</si>
  <si>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</si>
  <si>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</si>
  <si>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</si>
  <si>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</si>
  <si>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</si>
  <si>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</si>
  <si>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</si>
  <si>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</si>
  <si>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</si>
  <si>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</si>
  <si>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</si>
  <si>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</si>
  <si>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</si>
  <si>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</si>
  <si>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</si>
  <si>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</si>
  <si>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</si>
  <si>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</si>
  <si>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</si>
  <si>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</si>
  <si>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</si>
  <si>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</si>
  <si>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</si>
  <si>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</si>
  <si>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</si>
  <si>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</si>
  <si>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</si>
  <si>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</si>
  <si>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</si>
  <si>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</si>
  <si>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</si>
  <si>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</si>
  <si>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</si>
  <si>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</si>
  <si>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</si>
  <si>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</si>
  <si>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</si>
  <si>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</si>
  <si>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</si>
  <si>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</si>
  <si>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</si>
  <si>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</si>
  <si>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</si>
  <si>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</si>
  <si>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</si>
  <si>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</si>
  <si>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</si>
  <si>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</si>
  <si>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</si>
  <si>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</si>
  <si>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</si>
  <si>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</si>
  <si>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</si>
  <si>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</si>
  <si>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</si>
  <si>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</si>
  <si>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</si>
  <si>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</si>
  <si>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</si>
  <si>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</si>
  <si>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</si>
  <si>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</si>
  <si>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</si>
  <si>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</si>
  <si>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</si>
  <si>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</si>
  <si>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</si>
  <si>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</si>
  <si>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</si>
  <si>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</si>
  <si>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</si>
  <si>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</si>
  <si>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</si>
  <si>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</si>
  <si>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</si>
  <si>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</si>
  <si>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</si>
  <si>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</si>
  <si>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</si>
  <si>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</si>
  <si>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</si>
  <si>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</si>
  <si>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</si>
  <si>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</si>
  <si>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</si>
  <si>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</si>
  <si>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</si>
  <si>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</si>
  <si>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</si>
  <si>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</si>
  <si>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</si>
  <si>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</si>
  <si>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</si>
  <si>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</si>
  <si>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</si>
  <si>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</si>
  <si>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</si>
  <si>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</si>
  <si>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</si>
  <si>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</si>
  <si>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</si>
  <si>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</si>
  <si>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</si>
  <si>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</si>
  <si>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</si>
  <si>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</si>
  <si>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</si>
  <si>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</si>
  <si>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</si>
  <si>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</si>
  <si>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</si>
  <si>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</si>
  <si>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</si>
  <si>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</si>
  <si>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</si>
  <si>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</si>
  <si>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</si>
  <si>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</si>
  <si>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</si>
  <si>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</si>
  <si>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</si>
  <si>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</si>
  <si>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</si>
  <si>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</si>
  <si>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</si>
  <si>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</si>
  <si>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</si>
  <si>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</si>
  <si>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</si>
  <si>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</si>
  <si>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</si>
  <si>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</si>
  <si>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</si>
  <si>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</si>
  <si>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</si>
  <si>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</si>
  <si>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</si>
  <si>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</si>
  <si>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</si>
  <si>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</si>
  <si>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</si>
  <si>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</si>
  <si>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</si>
  <si>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</si>
  <si>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</si>
  <si>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</si>
  <si>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</si>
  <si>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</si>
  <si>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</si>
  <si>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</si>
  <si>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</si>
  <si>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</si>
  <si>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</si>
  <si>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</si>
  <si>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</si>
  <si>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</si>
  <si>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</si>
  <si>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</si>
  <si>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</si>
  <si>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</si>
  <si>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</si>
  <si>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</si>
  <si>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</si>
  <si>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</si>
  <si>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</si>
  <si>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</si>
  <si>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</si>
  <si>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</si>
  <si>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</si>
  <si>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</si>
  <si>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</si>
  <si>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</si>
  <si>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</si>
  <si>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</si>
  <si>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</si>
  <si>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</si>
  <si>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</si>
  <si>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</si>
  <si>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</si>
  <si>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</si>
  <si>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</si>
  <si>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</si>
  <si>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</si>
  <si>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</si>
  <si>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</si>
  <si>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</si>
  <si>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</si>
  <si>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</si>
  <si>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</si>
  <si>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</si>
  <si>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</si>
  <si>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</si>
  <si>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</si>
  <si>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</si>
  <si>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</si>
  <si>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</si>
  <si>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</si>
  <si>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</si>
  <si>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</si>
  <si>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</si>
  <si>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</si>
  <si>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</si>
  <si>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</si>
  <si>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</si>
  <si>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</si>
  <si>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</si>
  <si>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</si>
  <si>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</si>
  <si>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</si>
  <si>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</si>
  <si>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</si>
  <si>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</si>
  <si>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</si>
  <si>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</si>
  <si>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</si>
  <si>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</si>
  <si>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</si>
  <si>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</si>
  <si>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</si>
  <si>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</si>
  <si>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</si>
  <si>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</si>
  <si>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</si>
  <si>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</si>
  <si>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</si>
  <si>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</si>
  <si>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</si>
  <si>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</si>
  <si>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</si>
  <si>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</si>
  <si>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</si>
  <si>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</si>
  <si>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</si>
  <si>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</si>
  <si>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</si>
  <si>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</si>
  <si>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</si>
  <si>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</si>
  <si>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</si>
  <si>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</si>
  <si>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</si>
  <si>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</si>
  <si>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</si>
  <si>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</si>
  <si>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</si>
  <si>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</si>
  <si>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</si>
  <si>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</si>
  <si>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</si>
  <si>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</si>
  <si>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</si>
  <si>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</si>
  <si>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</si>
  <si>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</si>
  <si>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</si>
  <si>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</si>
  <si>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</si>
  <si>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</si>
  <si>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</si>
  <si>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</si>
  <si>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</si>
  <si>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</si>
  <si>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</si>
  <si>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</si>
  <si>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</si>
  <si>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</si>
  <si>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</si>
  <si>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</si>
  <si>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</si>
  <si>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</si>
  <si>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</si>
  <si>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</si>
  <si>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</si>
  <si>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</si>
  <si>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</si>
  <si>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</si>
  <si>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</si>
  <si>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</si>
  <si>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</si>
  <si>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</si>
  <si>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</si>
  <si>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</si>
  <si>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</si>
  <si>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</si>
  <si>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</si>
  <si>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</si>
  <si>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</si>
  <si>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</si>
  <si>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</si>
  <si>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</si>
  <si>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</si>
  <si>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</si>
  <si>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</si>
  <si>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</si>
  <si>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</si>
  <si>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</si>
  <si>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</si>
  <si>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</si>
  <si>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</si>
  <si>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</si>
  <si>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</si>
  <si>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</si>
  <si>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</si>
  <si>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</si>
  <si>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</si>
  <si>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</si>
  <si>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</si>
  <si>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</si>
  <si>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</si>
  <si>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</si>
  <si>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</si>
  <si>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</si>
  <si>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</si>
  <si>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</si>
  <si>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</si>
  <si>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</si>
  <si>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</si>
  <si>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</si>
  <si>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</si>
  <si>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</si>
  <si>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</si>
  <si>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</si>
  <si>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</si>
  <si>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</si>
  <si>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</si>
  <si>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</si>
  <si>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</si>
  <si>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</si>
  <si>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</si>
  <si>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</si>
  <si>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</si>
  <si>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</si>
  <si>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</si>
  <si>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</si>
  <si>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</si>
  <si>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</si>
  <si>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</si>
  <si>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</si>
  <si>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</si>
  <si>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</si>
  <si>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</si>
  <si>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</si>
  <si>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</si>
  <si>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</si>
  <si>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</si>
  <si>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</si>
  <si>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</si>
  <si>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</si>
  <si>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</si>
  <si>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</si>
  <si>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</si>
  <si>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</si>
  <si>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</si>
  <si>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</si>
  <si>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</si>
  <si>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</si>
  <si>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</si>
  <si>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</si>
  <si>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</si>
  <si>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</si>
  <si>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</si>
  <si>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</si>
  <si>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</si>
  <si>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</si>
  <si>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</si>
  <si>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</si>
  <si>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</si>
  <si>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</si>
  <si>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</si>
  <si>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</si>
  <si>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</si>
  <si>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</si>
  <si>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</si>
  <si>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</si>
  <si>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</si>
  <si>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</si>
  <si>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</si>
  <si>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</si>
  <si>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</si>
  <si>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</si>
  <si>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</si>
  <si>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</si>
  <si>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</si>
  <si>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</si>
  <si>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</si>
  <si>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</si>
  <si>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</si>
  <si>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</si>
  <si>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</si>
  <si>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</si>
  <si>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</si>
  <si>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</si>
  <si>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</si>
  <si>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</si>
  <si>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</si>
  <si>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</si>
  <si>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</si>
  <si>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</si>
  <si>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</si>
  <si>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</si>
  <si>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</si>
  <si>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</si>
  <si>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</si>
  <si>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</si>
  <si>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</si>
  <si>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</si>
  <si>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</si>
  <si>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</si>
  <si>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</si>
  <si>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</si>
  <si>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</si>
  <si>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</si>
  <si>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</si>
  <si>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</si>
  <si>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</si>
  <si>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</si>
  <si>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</si>
  <si>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</si>
  <si>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</si>
  <si>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</si>
  <si>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</si>
  <si>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</si>
  <si>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</si>
  <si>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</si>
  <si>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</si>
  <si>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</si>
  <si>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</si>
  <si>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</si>
  <si>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</si>
  <si>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</si>
  <si>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</si>
  <si>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</si>
  <si>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</si>
  <si>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</si>
  <si>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</si>
  <si>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</si>
  <si>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</si>
  <si>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</si>
  <si>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</si>
  <si>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</si>
  <si>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</si>
  <si>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</si>
  <si>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</si>
  <si>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</si>
  <si>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</si>
  <si>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</si>
  <si>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</si>
  <si>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</si>
  <si>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</si>
  <si>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</si>
  <si>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</si>
  <si>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</si>
  <si>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</si>
  <si>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</si>
  <si>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</si>
  <si>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</si>
  <si>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</si>
  <si>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</si>
  <si>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</si>
  <si>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</si>
  <si>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</si>
  <si>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</si>
  <si>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</si>
  <si>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</si>
  <si>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</si>
  <si>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</si>
  <si>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</si>
  <si>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</si>
  <si>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</si>
  <si>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</si>
  <si>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</si>
  <si>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</si>
  <si>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</si>
  <si>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</si>
  <si>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</si>
  <si>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</si>
  <si>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</si>
  <si>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</si>
  <si>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</si>
  <si>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</si>
  <si>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</si>
  <si>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</si>
  <si>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</si>
  <si>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</si>
  <si>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</si>
  <si>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</si>
  <si>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</si>
  <si>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</si>
  <si>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</si>
  <si>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</si>
  <si>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</si>
  <si>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</si>
  <si>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</si>
  <si>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</si>
  <si>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</si>
  <si>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</si>
  <si>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</si>
  <si>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</si>
  <si>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</si>
  <si>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</si>
  <si>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</si>
  <si>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</si>
  <si>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</si>
  <si>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</si>
  <si>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</si>
  <si>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</si>
  <si>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</si>
  <si>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</si>
  <si>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</si>
  <si>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</si>
  <si>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</si>
  <si>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</si>
  <si>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</si>
  <si>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</si>
  <si>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</si>
  <si>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</si>
  <si>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</si>
  <si>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</si>
  <si>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</si>
  <si>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</si>
  <si>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</si>
  <si>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</si>
  <si>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</si>
  <si>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</si>
  <si>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</si>
  <si>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</si>
  <si>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</si>
  <si>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</si>
  <si>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</si>
  <si>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</si>
  <si>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</si>
  <si>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</si>
  <si>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</si>
  <si>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</si>
  <si>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</si>
  <si>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</si>
  <si>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</si>
  <si>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</si>
  <si>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</si>
  <si>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</si>
  <si>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</si>
  <si>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</si>
  <si>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</si>
  <si>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</si>
  <si>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</si>
  <si>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</si>
  <si>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</si>
  <si>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</si>
  <si>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</si>
  <si>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</si>
  <si>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</si>
  <si>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</si>
  <si>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</si>
  <si>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</si>
  <si>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</si>
  <si>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</si>
  <si>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</si>
  <si>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</si>
  <si>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</si>
  <si>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</si>
  <si>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</si>
  <si>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</si>
  <si>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</si>
  <si>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</si>
  <si>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</si>
  <si>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</si>
  <si>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</si>
  <si>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</si>
  <si>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</si>
  <si>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</si>
  <si>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</si>
  <si>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</si>
  <si>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</si>
  <si>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</si>
  <si>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</si>
  <si>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</si>
  <si>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</si>
  <si>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</si>
  <si>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</si>
  <si>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</si>
  <si>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</si>
  <si>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</si>
  <si>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</si>
  <si>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</si>
  <si>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</si>
  <si>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</si>
  <si>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</si>
  <si>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</si>
  <si>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</si>
  <si>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</si>
  <si>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</si>
  <si>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</si>
  <si>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</si>
  <si>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</si>
  <si>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</si>
  <si>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</si>
  <si>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DTY</t>
  </si>
  <si>
    <t>Coopers Companies</t>
  </si>
  <si>
    <t>COO</t>
  </si>
  <si>
    <t>Equity Residential</t>
  </si>
  <si>
    <t>EQR</t>
  </si>
  <si>
    <t>WC</t>
  </si>
  <si>
    <t>Carsales.com Limited</t>
  </si>
  <si>
    <t>CAR</t>
  </si>
  <si>
    <t>Chorus Limited</t>
  </si>
  <si>
    <t>CNU</t>
  </si>
  <si>
    <t>Dacian Gold Limited</t>
  </si>
  <si>
    <t>DCN</t>
  </si>
  <si>
    <t>Dignity Plc</t>
  </si>
  <si>
    <t>R</t>
  </si>
  <si>
    <t>LD</t>
  </si>
  <si>
    <t>Long</t>
  </si>
  <si>
    <t>John Lang Infr Shs</t>
  </si>
  <si>
    <t>JLIF</t>
  </si>
  <si>
    <t>Devon Energy Corp</t>
  </si>
  <si>
    <t>Gap Inc</t>
  </si>
  <si>
    <t>GPS</t>
  </si>
  <si>
    <t>McCormick &amp; Co</t>
  </si>
  <si>
    <t>S&amp;P Global Inc</t>
  </si>
  <si>
    <t>ITV PLC</t>
  </si>
  <si>
    <t>St Modwen Properties</t>
  </si>
  <si>
    <t>SMP</t>
  </si>
  <si>
    <t>Under Armour Inc</t>
  </si>
  <si>
    <t>UA</t>
  </si>
  <si>
    <t>ER</t>
  </si>
  <si>
    <t>Austal</t>
  </si>
  <si>
    <t>ASB</t>
  </si>
  <si>
    <t>Myer Holdings</t>
  </si>
  <si>
    <t>MYR</t>
  </si>
  <si>
    <t>Marshalls Plc</t>
  </si>
  <si>
    <t>MSLM</t>
  </si>
  <si>
    <t>Ubm Plc</t>
  </si>
  <si>
    <t>UBM</t>
  </si>
  <si>
    <t>AES Corporation</t>
  </si>
  <si>
    <t>First energy</t>
  </si>
  <si>
    <t>Regeneron Pharma</t>
  </si>
  <si>
    <t>Southern Co</t>
  </si>
  <si>
    <t>Secern Trent</t>
  </si>
  <si>
    <t>SVT</t>
  </si>
  <si>
    <t>Cummins Inc</t>
  </si>
  <si>
    <t>Sigma Pharamaceuticals</t>
  </si>
  <si>
    <t>Magnis Resources</t>
  </si>
  <si>
    <t>MNS</t>
  </si>
  <si>
    <t xml:space="preserve">Cobham </t>
  </si>
  <si>
    <t>Aetna</t>
  </si>
  <si>
    <t>Fedex Corp</t>
  </si>
  <si>
    <t>TP2</t>
  </si>
  <si>
    <t>Auckland International Airport</t>
  </si>
  <si>
    <t>AIA</t>
  </si>
  <si>
    <t>EC</t>
  </si>
  <si>
    <t>Consol</t>
  </si>
  <si>
    <t>APN News &amp; Media</t>
  </si>
  <si>
    <t>TP Icap</t>
  </si>
  <si>
    <t>Vedanta Resources</t>
  </si>
  <si>
    <t>VED</t>
  </si>
  <si>
    <t>Ecolab Inc</t>
  </si>
  <si>
    <t>Invesco Ltd</t>
  </si>
  <si>
    <t>IVZ</t>
  </si>
  <si>
    <t>Moody's Corp</t>
  </si>
  <si>
    <t>Avery Dennison</t>
  </si>
  <si>
    <t>AVY</t>
  </si>
  <si>
    <t>Fastenal Co</t>
  </si>
  <si>
    <t>Starbuck's</t>
  </si>
  <si>
    <t xml:space="preserve">Bunzl </t>
  </si>
  <si>
    <t>Capita Plc</t>
  </si>
  <si>
    <t>CPI</t>
  </si>
  <si>
    <t>Hammerson Plc</t>
  </si>
  <si>
    <t>intu</t>
  </si>
  <si>
    <t>JAN</t>
  </si>
  <si>
    <t>DEC</t>
  </si>
  <si>
    <t>Onesavings Bank</t>
  </si>
  <si>
    <t>OSD</t>
  </si>
  <si>
    <t>DF</t>
  </si>
  <si>
    <t>Berensden</t>
  </si>
  <si>
    <t>Vodaphone</t>
  </si>
  <si>
    <t>VOD</t>
  </si>
  <si>
    <t>Boston Scientific Corp</t>
  </si>
  <si>
    <t xml:space="preserve">Berkshire Hathaway </t>
  </si>
  <si>
    <t>Illinois Tool Compay</t>
  </si>
  <si>
    <t>Xilinix</t>
  </si>
  <si>
    <t>Doray Minerals Limited</t>
  </si>
  <si>
    <t>DRM</t>
  </si>
  <si>
    <t>Magellan financial Group</t>
  </si>
  <si>
    <t>Tesco Plc</t>
  </si>
  <si>
    <t>Monsanto Co</t>
  </si>
  <si>
    <t>2.0% TAB from December 19 2017 - max position size 1% of weekly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</si>
</sst>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  <numFmt numFmtId="190" formatCode="[$-409]d/mmm/yyyy;@"/>
  </numFmts>
  <fonts count="6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98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7" fillId="0" borderId="0" xfId="0" applyNumberFormat="1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6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49" fontId="37" fillId="0" borderId="4" xfId="0" applyNumberFormat="1" applyFont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  <xf numFmtId="177" fontId="30" fillId="0" borderId="0" xfId="0" applyNumberFormat="1" applyFont="1" applyFill="1" applyBorder="1" applyAlignment="1">
      <alignment horizontal="center"/>
    </xf>
    <xf numFmtId="190" fontId="17" fillId="0" borderId="0" xfId="0" applyNumberFormat="1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49220889990428"/>
          <c:y val="0.10386090179587765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4.4041144373649525E-2"/>
                  <c:y val="-0.4280352590334810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404866760805023E-2"/>
                  <c:y val="-0.286013038692744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5788881591189019E-3"/>
                  <c:y val="-0.27590701699921916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$406,244.59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5015921037403215E-3"/>
                  <c:y val="-0.271865492619874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0095943007716247E-3"/>
                  <c:y val="-0.335909180707250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7737064521689598E-3"/>
                  <c:y val="-0.27848803845755837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$160,059.57</a:t>
                    </a:r>
                    <a:endParaRPr lang="en-US" i="1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789105707318876E-3"/>
                  <c:y val="-0.5028000263407934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21459760.523915239</c:v>
                </c:pt>
                <c:pt idx="2">
                  <c:v>131645.94696961271</c:v>
                </c:pt>
                <c:pt idx="4">
                  <c:v>1286275.6180761752</c:v>
                </c:pt>
                <c:pt idx="6">
                  <c:v>4340230.4869999997</c:v>
                </c:pt>
                <c:pt idx="8">
                  <c:v>102327.00692795881</c:v>
                </c:pt>
                <c:pt idx="10">
                  <c:v>160059.57058349103</c:v>
                </c:pt>
                <c:pt idx="12">
                  <c:v>15439221.894358004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9345920"/>
        <c:axId val="139480448"/>
      </c:barChart>
      <c:catAx>
        <c:axId val="13934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39480448"/>
        <c:crosses val="autoZero"/>
        <c:auto val="1"/>
        <c:lblAlgn val="ctr"/>
        <c:lblOffset val="100"/>
        <c:noMultiLvlLbl val="0"/>
      </c:catAx>
      <c:valAx>
        <c:axId val="139480448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934592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59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4"/>
  <sheetViews>
    <sheetView tabSelected="1" zoomScale="70" zoomScaleNormal="70" workbookViewId="0">
      <selection activeCell="O16" sqref="O16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2" t="s">
        <v>986</v>
      </c>
    </row>
    <row r="3" spans="2:13" x14ac:dyDescent="0.25">
      <c r="B3" t="s">
        <v>473</v>
      </c>
      <c r="C3" s="60">
        <f>SUM(C5:C16)</f>
        <v>21459760.523915239</v>
      </c>
    </row>
    <row r="4" spans="2:13" x14ac:dyDescent="0.25">
      <c r="C4" s="60"/>
      <c r="L4" s="853" t="s">
        <v>987</v>
      </c>
      <c r="M4" s="997">
        <v>40469</v>
      </c>
    </row>
    <row r="5" spans="2:13" x14ac:dyDescent="0.25">
      <c r="B5" t="s">
        <v>880</v>
      </c>
      <c r="C5" s="60">
        <f>SUM('FUTURES WKLY'!A4)</f>
        <v>131645.94696961271</v>
      </c>
      <c r="L5" s="853" t="s">
        <v>988</v>
      </c>
      <c r="M5" s="997">
        <v>40469</v>
      </c>
    </row>
    <row r="6" spans="2:13" x14ac:dyDescent="0.25">
      <c r="C6" s="60"/>
      <c r="L6" s="853" t="s">
        <v>989</v>
      </c>
      <c r="M6" s="997">
        <v>40786</v>
      </c>
    </row>
    <row r="7" spans="2:13" x14ac:dyDescent="0.25">
      <c r="B7" t="s">
        <v>985</v>
      </c>
      <c r="C7" s="60">
        <f>SUM('ASX WKLY'!A4)</f>
        <v>1286275.6180761752</v>
      </c>
      <c r="L7" s="853" t="s">
        <v>990</v>
      </c>
      <c r="M7" s="997">
        <v>40830</v>
      </c>
    </row>
    <row r="8" spans="2:13" x14ac:dyDescent="0.25">
      <c r="C8" s="60"/>
      <c r="L8" s="853" t="s">
        <v>879</v>
      </c>
      <c r="M8" s="997">
        <v>41349</v>
      </c>
    </row>
    <row r="9" spans="2:13" x14ac:dyDescent="0.25">
      <c r="B9" t="s">
        <v>881</v>
      </c>
      <c r="C9" s="60">
        <f>SUM('S&amp;P500 WKLY '!A4)</f>
        <v>4340230.4869999997</v>
      </c>
      <c r="L9" s="853" t="s">
        <v>1034</v>
      </c>
      <c r="M9" s="997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102327.00692795881</v>
      </c>
    </row>
    <row r="12" spans="2:13" x14ac:dyDescent="0.25">
      <c r="C12" s="60"/>
      <c r="L12" s="993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15439221.894358004</v>
      </c>
    </row>
    <row r="16" spans="2:13" x14ac:dyDescent="0.25">
      <c r="L16" s="853" t="s">
        <v>6</v>
      </c>
      <c r="M16" t="s">
        <v>938</v>
      </c>
    </row>
    <row r="17" spans="1:43" x14ac:dyDescent="0.25">
      <c r="L17" s="990" t="s">
        <v>6</v>
      </c>
      <c r="M17" s="302" t="s">
        <v>939</v>
      </c>
      <c r="N17" s="302"/>
      <c r="O17" s="302"/>
      <c r="P17" s="302"/>
    </row>
    <row r="18" spans="1:43" x14ac:dyDescent="0.25">
      <c r="L18" s="990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90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90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90" t="s">
        <v>6</v>
      </c>
      <c r="M21" s="302" t="s">
        <v>2424</v>
      </c>
      <c r="N21" s="302"/>
      <c r="O21" s="302"/>
      <c r="P21" s="302"/>
    </row>
    <row r="22" spans="1:43" s="307" customFormat="1" x14ac:dyDescent="0.25">
      <c r="A22" s="60"/>
      <c r="L22" s="990" t="s">
        <v>6</v>
      </c>
      <c r="M22" s="302" t="s">
        <v>2851</v>
      </c>
      <c r="N22" s="302"/>
      <c r="O22" s="302"/>
      <c r="P22" s="302"/>
    </row>
    <row r="23" spans="1:43" s="307" customFormat="1" x14ac:dyDescent="0.25">
      <c r="A23" s="60"/>
      <c r="L23" s="990"/>
      <c r="M23" s="302" t="s">
        <v>3</v>
      </c>
      <c r="N23" s="302"/>
      <c r="O23" s="302"/>
      <c r="P23" s="302"/>
    </row>
    <row r="24" spans="1:43" x14ac:dyDescent="0.25">
      <c r="L24" s="990" t="s">
        <v>940</v>
      </c>
      <c r="M24" s="302" t="s">
        <v>941</v>
      </c>
      <c r="N24" s="302"/>
      <c r="O24" s="302"/>
      <c r="P24" s="302"/>
    </row>
    <row r="25" spans="1:43" x14ac:dyDescent="0.25">
      <c r="L25" s="990" t="s">
        <v>940</v>
      </c>
      <c r="M25" s="302" t="s">
        <v>942</v>
      </c>
      <c r="N25" s="302"/>
      <c r="O25" s="302"/>
      <c r="P25" s="302"/>
    </row>
    <row r="26" spans="1:43" x14ac:dyDescent="0.25">
      <c r="L26" s="990" t="s">
        <v>940</v>
      </c>
      <c r="M26" s="302" t="s">
        <v>1138</v>
      </c>
      <c r="N26" s="302"/>
      <c r="O26" s="302"/>
      <c r="P26" s="302"/>
      <c r="AQ26" s="304"/>
    </row>
    <row r="27" spans="1:43" s="307" customFormat="1" x14ac:dyDescent="0.25">
      <c r="A27" s="60"/>
      <c r="L27" s="990" t="s">
        <v>940</v>
      </c>
      <c r="M27" s="302" t="s">
        <v>1460</v>
      </c>
      <c r="N27" s="302"/>
      <c r="O27" s="302"/>
      <c r="P27" s="302"/>
      <c r="AQ27" s="304"/>
    </row>
    <row r="28" spans="1:43" s="307" customFormat="1" x14ac:dyDescent="0.25">
      <c r="A28" s="60"/>
      <c r="L28" s="990" t="s">
        <v>940</v>
      </c>
      <c r="M28" s="302" t="s">
        <v>1612</v>
      </c>
      <c r="N28" s="302"/>
      <c r="O28" s="302"/>
      <c r="P28" s="302"/>
      <c r="AQ28" s="304"/>
    </row>
    <row r="29" spans="1:43" s="307" customFormat="1" x14ac:dyDescent="0.25">
      <c r="A29" s="60"/>
      <c r="L29" s="990" t="s">
        <v>940</v>
      </c>
      <c r="M29" s="302" t="s">
        <v>2423</v>
      </c>
      <c r="N29" s="302"/>
      <c r="O29" s="302"/>
      <c r="P29" s="302"/>
      <c r="AQ29" s="304"/>
    </row>
    <row r="30" spans="1:43" s="307" customFormat="1" x14ac:dyDescent="0.25">
      <c r="A30" s="60"/>
      <c r="L30" s="990" t="s">
        <v>940</v>
      </c>
      <c r="M30" s="302" t="s">
        <v>2851</v>
      </c>
      <c r="N30" s="302"/>
      <c r="O30" s="302"/>
      <c r="P30" s="302"/>
      <c r="AQ30" s="304"/>
    </row>
    <row r="31" spans="1:43" s="307" customFormat="1" x14ac:dyDescent="0.25">
      <c r="A31" s="60"/>
      <c r="L31" s="990"/>
      <c r="M31" s="302"/>
      <c r="N31" s="302"/>
      <c r="O31" s="302"/>
      <c r="P31" s="302"/>
      <c r="AQ31" s="304"/>
    </row>
    <row r="32" spans="1:43" x14ac:dyDescent="0.25">
      <c r="L32" s="990" t="s">
        <v>943</v>
      </c>
      <c r="M32" s="303" t="s">
        <v>944</v>
      </c>
      <c r="N32" s="302"/>
      <c r="O32" s="302"/>
      <c r="P32" s="302"/>
    </row>
    <row r="33" spans="1:16" x14ac:dyDescent="0.25">
      <c r="L33" s="990" t="s">
        <v>943</v>
      </c>
      <c r="M33" s="303" t="s">
        <v>1137</v>
      </c>
      <c r="N33" s="302"/>
      <c r="O33" s="302"/>
      <c r="P33" s="302"/>
    </row>
    <row r="34" spans="1:16" s="307" customFormat="1" x14ac:dyDescent="0.25">
      <c r="A34" s="60"/>
      <c r="L34" s="990" t="s">
        <v>943</v>
      </c>
      <c r="M34" s="302" t="s">
        <v>1460</v>
      </c>
      <c r="N34" s="302"/>
      <c r="O34" s="302"/>
      <c r="P34" s="302"/>
    </row>
    <row r="35" spans="1:16" s="307" customFormat="1" x14ac:dyDescent="0.25">
      <c r="A35" s="60"/>
      <c r="L35" s="990" t="s">
        <v>943</v>
      </c>
      <c r="M35" s="302" t="s">
        <v>1612</v>
      </c>
      <c r="N35" s="302"/>
      <c r="O35" s="302"/>
      <c r="P35" s="302"/>
    </row>
    <row r="36" spans="1:16" s="307" customFormat="1" x14ac:dyDescent="0.25">
      <c r="A36" s="60"/>
      <c r="L36" s="990" t="s">
        <v>943</v>
      </c>
      <c r="M36" s="302" t="s">
        <v>2422</v>
      </c>
      <c r="N36" s="302"/>
      <c r="O36" s="302"/>
      <c r="P36" s="302"/>
    </row>
    <row r="37" spans="1:16" s="307" customFormat="1" x14ac:dyDescent="0.25">
      <c r="A37" s="60"/>
      <c r="L37" s="990" t="s">
        <v>943</v>
      </c>
      <c r="M37" s="302" t="s">
        <v>2851</v>
      </c>
      <c r="N37" s="302"/>
      <c r="O37" s="302"/>
      <c r="P37" s="302"/>
    </row>
    <row r="38" spans="1:16" s="307" customFormat="1" x14ac:dyDescent="0.25">
      <c r="A38" s="60"/>
      <c r="L38" s="990"/>
      <c r="M38" s="302"/>
      <c r="N38" s="302"/>
      <c r="O38" s="302"/>
      <c r="P38" s="302"/>
    </row>
    <row r="39" spans="1:16" x14ac:dyDescent="0.25">
      <c r="L39" s="853" t="s">
        <v>945</v>
      </c>
      <c r="M39" t="s">
        <v>946</v>
      </c>
    </row>
    <row r="40" spans="1:16" x14ac:dyDescent="0.25">
      <c r="L40" s="853" t="s">
        <v>945</v>
      </c>
      <c r="M40" s="303" t="s">
        <v>1334</v>
      </c>
    </row>
    <row r="41" spans="1:16" s="307" customFormat="1" x14ac:dyDescent="0.25">
      <c r="A41" s="60"/>
      <c r="L41" s="853" t="s">
        <v>945</v>
      </c>
      <c r="M41" s="302" t="s">
        <v>1460</v>
      </c>
    </row>
    <row r="42" spans="1:16" x14ac:dyDescent="0.25">
      <c r="L42" s="853" t="s">
        <v>945</v>
      </c>
      <c r="M42" s="302" t="s">
        <v>1612</v>
      </c>
    </row>
    <row r="43" spans="1:16" s="307" customFormat="1" x14ac:dyDescent="0.25">
      <c r="A43" s="60"/>
      <c r="L43" s="853" t="s">
        <v>945</v>
      </c>
      <c r="M43" s="302" t="s">
        <v>2421</v>
      </c>
    </row>
    <row r="45" spans="1:16" x14ac:dyDescent="0.25">
      <c r="K45" s="307"/>
      <c r="L45" s="853" t="s">
        <v>2269</v>
      </c>
      <c r="M45" s="303" t="s">
        <v>1334</v>
      </c>
    </row>
    <row r="46" spans="1:16" x14ac:dyDescent="0.25">
      <c r="K46" s="307"/>
      <c r="L46" s="853" t="s">
        <v>2269</v>
      </c>
      <c r="M46" s="302" t="s">
        <v>1460</v>
      </c>
    </row>
    <row r="47" spans="1:16" x14ac:dyDescent="0.25">
      <c r="K47" s="307"/>
      <c r="L47" s="853" t="s">
        <v>2269</v>
      </c>
      <c r="M47" s="302" t="s">
        <v>1612</v>
      </c>
    </row>
    <row r="48" spans="1:16" s="307" customFormat="1" x14ac:dyDescent="0.25">
      <c r="A48" s="60"/>
      <c r="L48" s="853" t="s">
        <v>2269</v>
      </c>
      <c r="M48" s="302" t="s">
        <v>2292</v>
      </c>
    </row>
    <row r="49" spans="1:14" s="307" customFormat="1" x14ac:dyDescent="0.25">
      <c r="A49" s="60"/>
      <c r="L49" s="853" t="s">
        <v>2269</v>
      </c>
      <c r="M49" s="302" t="s">
        <v>2392</v>
      </c>
    </row>
    <row r="50" spans="1:14" x14ac:dyDescent="0.25">
      <c r="K50" s="307"/>
    </row>
    <row r="51" spans="1:14" x14ac:dyDescent="0.25">
      <c r="N51" t="s">
        <v>3</v>
      </c>
    </row>
    <row r="52" spans="1:14" x14ac:dyDescent="0.25">
      <c r="L52" s="993" t="s">
        <v>2268</v>
      </c>
    </row>
    <row r="53" spans="1:14" x14ac:dyDescent="0.25">
      <c r="L53" s="993" t="s">
        <v>2267</v>
      </c>
    </row>
    <row r="60" spans="1:14" s="370" customFormat="1" x14ac:dyDescent="0.25">
      <c r="A60" s="369"/>
      <c r="K60"/>
      <c r="L60" s="304"/>
    </row>
    <row r="61" spans="1:14" s="370" customFormat="1" ht="21" x14ac:dyDescent="0.35">
      <c r="A61" s="369"/>
      <c r="B61" s="368"/>
      <c r="K61"/>
      <c r="L61" s="304"/>
    </row>
    <row r="62" spans="1:14" s="370" customFormat="1" ht="15.75" x14ac:dyDescent="0.25">
      <c r="A62" s="369"/>
      <c r="B62" s="371"/>
      <c r="C62" s="372"/>
      <c r="D62" s="372"/>
      <c r="E62" s="372"/>
      <c r="F62" s="372"/>
      <c r="G62" s="372"/>
      <c r="H62" s="372"/>
      <c r="K62"/>
      <c r="L62" s="304"/>
    </row>
    <row r="63" spans="1:14" s="370" customFormat="1" ht="15.75" x14ac:dyDescent="0.25">
      <c r="A63" s="369"/>
      <c r="B63" s="373"/>
      <c r="C63" s="374"/>
      <c r="D63" s="374"/>
      <c r="E63" s="374"/>
      <c r="F63" s="374"/>
      <c r="G63" s="374"/>
      <c r="H63" s="375"/>
      <c r="K63"/>
      <c r="L63" s="304"/>
    </row>
    <row r="64" spans="1:14" s="370" customFormat="1" ht="15.75" x14ac:dyDescent="0.25">
      <c r="A64" s="369"/>
      <c r="B64" s="373"/>
      <c r="C64" s="376"/>
      <c r="D64" s="376"/>
      <c r="E64" s="376"/>
      <c r="F64" s="376"/>
      <c r="G64" s="376"/>
      <c r="H64" s="376"/>
      <c r="L64" s="991"/>
    </row>
    <row r="65" spans="1:12" s="370" customFormat="1" ht="15.75" x14ac:dyDescent="0.25">
      <c r="A65" s="369"/>
      <c r="B65" s="373"/>
      <c r="C65" s="377"/>
      <c r="D65" s="377"/>
      <c r="E65" s="377"/>
      <c r="F65" s="377"/>
      <c r="G65" s="377"/>
      <c r="H65" s="377"/>
      <c r="L65" s="991"/>
    </row>
    <row r="66" spans="1:12" s="370" customFormat="1" ht="15.75" x14ac:dyDescent="0.25">
      <c r="A66" s="369"/>
      <c r="B66" s="373"/>
      <c r="C66" s="371"/>
      <c r="D66" s="371"/>
      <c r="E66" s="371"/>
      <c r="F66" s="371"/>
      <c r="G66" s="371"/>
      <c r="H66" s="371"/>
      <c r="L66" s="991"/>
    </row>
    <row r="67" spans="1:12" s="370" customFormat="1" ht="15.75" x14ac:dyDescent="0.25">
      <c r="A67" s="369"/>
      <c r="B67" s="373"/>
      <c r="C67" s="371"/>
      <c r="D67" s="371"/>
      <c r="E67" s="371"/>
      <c r="F67" s="371"/>
      <c r="G67" s="371"/>
      <c r="H67" s="371"/>
      <c r="L67" s="991"/>
    </row>
    <row r="68" spans="1:12" s="370" customFormat="1" ht="15.75" x14ac:dyDescent="0.25">
      <c r="A68" s="369"/>
      <c r="B68" s="373"/>
      <c r="C68" s="378"/>
      <c r="D68" s="378"/>
      <c r="E68" s="378"/>
      <c r="F68" s="378"/>
      <c r="G68" s="378"/>
      <c r="H68" s="378"/>
      <c r="L68" s="991"/>
    </row>
    <row r="69" spans="1:12" s="370" customFormat="1" ht="15.75" x14ac:dyDescent="0.25">
      <c r="A69" s="369"/>
      <c r="B69" s="373"/>
      <c r="C69" s="378"/>
      <c r="D69" s="378"/>
      <c r="E69" s="378"/>
      <c r="F69" s="378"/>
      <c r="G69" s="378"/>
      <c r="H69" s="378"/>
      <c r="L69" s="991"/>
    </row>
    <row r="70" spans="1:12" s="370" customFormat="1" ht="15.75" x14ac:dyDescent="0.25">
      <c r="A70" s="369"/>
      <c r="B70" s="373"/>
      <c r="C70" s="379"/>
      <c r="D70" s="379"/>
      <c r="E70" s="379"/>
      <c r="F70" s="379"/>
      <c r="G70" s="379"/>
      <c r="H70" s="379"/>
      <c r="L70" s="991"/>
    </row>
    <row r="71" spans="1:12" s="370" customFormat="1" ht="15.75" x14ac:dyDescent="0.25">
      <c r="A71" s="369"/>
      <c r="B71" s="373"/>
      <c r="C71" s="375"/>
      <c r="D71" s="375"/>
      <c r="E71" s="375"/>
      <c r="F71" s="375"/>
      <c r="G71" s="375"/>
      <c r="H71" s="375"/>
      <c r="L71" s="991"/>
    </row>
    <row r="72" spans="1:12" s="370" customFormat="1" ht="15.75" x14ac:dyDescent="0.25">
      <c r="A72" s="369"/>
      <c r="B72" s="373"/>
      <c r="C72" s="380"/>
      <c r="D72" s="380"/>
      <c r="E72" s="380"/>
      <c r="F72" s="380"/>
      <c r="G72" s="380"/>
      <c r="H72" s="380"/>
      <c r="L72" s="991"/>
    </row>
    <row r="73" spans="1:12" s="370" customFormat="1" x14ac:dyDescent="0.25">
      <c r="A73" s="369"/>
      <c r="L73" s="991"/>
    </row>
    <row r="74" spans="1:12" s="370" customFormat="1" x14ac:dyDescent="0.25">
      <c r="A74" s="369"/>
      <c r="L74" s="991"/>
    </row>
    <row r="75" spans="1:12" s="370" customFormat="1" ht="21" x14ac:dyDescent="0.35">
      <c r="A75" s="369"/>
      <c r="B75" s="368"/>
      <c r="L75" s="991"/>
    </row>
    <row r="76" spans="1:12" s="370" customFormat="1" x14ac:dyDescent="0.25">
      <c r="A76" s="369"/>
      <c r="L76" s="991"/>
    </row>
    <row r="77" spans="1:12" x14ac:dyDescent="0.25">
      <c r="B77" s="301"/>
      <c r="K77" s="370"/>
      <c r="L77" s="991"/>
    </row>
    <row r="78" spans="1:12" x14ac:dyDescent="0.25">
      <c r="B78" s="302"/>
      <c r="K78" s="370"/>
      <c r="L78" s="991"/>
    </row>
    <row r="79" spans="1:12" x14ac:dyDescent="0.25">
      <c r="B79" s="302"/>
      <c r="K79" s="370"/>
      <c r="L79" s="991"/>
    </row>
    <row r="80" spans="1:12" x14ac:dyDescent="0.25">
      <c r="B80" s="302"/>
      <c r="K80" s="370"/>
      <c r="L80" s="991"/>
    </row>
    <row r="81" spans="2:3" x14ac:dyDescent="0.25">
      <c r="B81" s="302"/>
    </row>
    <row r="82" spans="2:3" x14ac:dyDescent="0.25">
      <c r="B82" s="302"/>
    </row>
    <row r="83" spans="2:3" x14ac:dyDescent="0.25">
      <c r="B83" s="302"/>
    </row>
    <row r="84" spans="2:3" x14ac:dyDescent="0.25">
      <c r="B84" s="302"/>
    </row>
    <row r="85" spans="2:3" x14ac:dyDescent="0.25">
      <c r="B85" s="302"/>
    </row>
    <row r="86" spans="2:3" ht="21" x14ac:dyDescent="0.35">
      <c r="B86" s="360"/>
      <c r="C86" s="307"/>
    </row>
    <row r="87" spans="2:3" x14ac:dyDescent="0.25">
      <c r="B87" s="302"/>
      <c r="C87" s="307"/>
    </row>
    <row r="88" spans="2:3" x14ac:dyDescent="0.25">
      <c r="B88" s="301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x14ac:dyDescent="0.25">
      <c r="B94" s="302"/>
    </row>
    <row r="95" spans="2:3" x14ac:dyDescent="0.25">
      <c r="B95" s="302"/>
    </row>
    <row r="96" spans="2:3" x14ac:dyDescent="0.25">
      <c r="B96" s="302"/>
    </row>
    <row r="97" spans="2:3" ht="21" x14ac:dyDescent="0.35">
      <c r="B97" s="360"/>
      <c r="C97" s="307"/>
    </row>
    <row r="98" spans="2:3" x14ac:dyDescent="0.25">
      <c r="B98" s="302"/>
      <c r="C98" s="307"/>
    </row>
    <row r="99" spans="2:3" x14ac:dyDescent="0.25">
      <c r="B99" s="301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x14ac:dyDescent="0.25">
      <c r="B105" s="302"/>
    </row>
    <row r="106" spans="2:3" x14ac:dyDescent="0.25">
      <c r="B106" s="302"/>
    </row>
    <row r="107" spans="2:3" x14ac:dyDescent="0.25">
      <c r="B107" s="302"/>
    </row>
    <row r="108" spans="2:3" ht="21" x14ac:dyDescent="0.35">
      <c r="B108" s="360"/>
      <c r="C108" s="307"/>
    </row>
    <row r="109" spans="2:3" x14ac:dyDescent="0.25">
      <c r="B109" s="302"/>
      <c r="C109" s="307"/>
    </row>
    <row r="110" spans="2:3" x14ac:dyDescent="0.25">
      <c r="B110" s="301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  <row r="122" spans="2:2" x14ac:dyDescent="0.25">
      <c r="B122" s="302"/>
    </row>
    <row r="123" spans="2:2" x14ac:dyDescent="0.25">
      <c r="B123" s="302"/>
    </row>
    <row r="124" spans="2:2" x14ac:dyDescent="0.25">
      <c r="B124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553"/>
  <sheetViews>
    <sheetView topLeftCell="A2" zoomScaleNormal="100" workbookViewId="0">
      <selection activeCell="H13" sqref="H13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4" customWidth="1"/>
    <col min="5" max="5" width="11" style="404" customWidth="1"/>
    <col min="6" max="6" width="10.42578125" style="405" customWidth="1"/>
    <col min="7" max="7" width="15.85546875" style="405" customWidth="1"/>
    <col min="8" max="8" width="2.140625" style="404" customWidth="1"/>
    <col min="9" max="9" width="12" style="406" customWidth="1"/>
    <col min="10" max="10" width="9.85546875" style="404" customWidth="1"/>
    <col min="11" max="11" width="17.28515625" style="405" customWidth="1"/>
    <col min="12" max="12" width="14.85546875" style="410" customWidth="1"/>
    <col min="13" max="13" width="10.5703125" style="408" bestFit="1" customWidth="1"/>
    <col min="14" max="14" width="15.140625" style="409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7"/>
      <c r="K2" s="407"/>
      <c r="L2" s="407"/>
    </row>
    <row r="3" spans="1:21" ht="9" customHeight="1" x14ac:dyDescent="0.25">
      <c r="A3" s="11"/>
    </row>
    <row r="4" spans="1:21" s="7" customFormat="1" ht="16.5" thickBot="1" x14ac:dyDescent="0.3">
      <c r="A4" s="411">
        <f>SUM(K42+K6)</f>
        <v>1286275.6180761752</v>
      </c>
      <c r="B4" s="11"/>
      <c r="C4" s="11"/>
      <c r="D4" s="412"/>
      <c r="E4" s="11"/>
      <c r="F4" s="413"/>
      <c r="G4" s="285"/>
      <c r="H4" s="11"/>
      <c r="I4" s="23"/>
      <c r="J4" s="414"/>
      <c r="K4" s="28"/>
      <c r="L4" s="415"/>
      <c r="M4" s="416"/>
      <c r="N4" s="417"/>
      <c r="O4" s="109"/>
      <c r="P4" s="109"/>
    </row>
    <row r="5" spans="1:21" s="11" customFormat="1" ht="10.5" customHeight="1" thickTop="1" x14ac:dyDescent="0.25">
      <c r="B5" s="396"/>
      <c r="C5" s="396"/>
      <c r="F5" s="28"/>
      <c r="G5" s="285"/>
      <c r="I5" s="23"/>
      <c r="J5" s="13"/>
      <c r="K5" s="995" t="s">
        <v>3</v>
      </c>
      <c r="L5" s="995"/>
      <c r="M5" s="995"/>
      <c r="N5" s="995"/>
      <c r="O5" s="995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SUM(N37)</f>
        <v>843040.84444690018</v>
      </c>
      <c r="L6" s="270"/>
      <c r="M6" s="243"/>
      <c r="N6" s="280"/>
      <c r="O6" s="397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8" t="s">
        <v>885</v>
      </c>
      <c r="J7" s="14" t="s">
        <v>18</v>
      </c>
      <c r="K7" s="285" t="s">
        <v>670</v>
      </c>
      <c r="L7" s="419" t="s">
        <v>15</v>
      </c>
      <c r="M7" s="416" t="s">
        <v>10</v>
      </c>
      <c r="N7" s="417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8" t="s">
        <v>888</v>
      </c>
      <c r="J8" s="14" t="s">
        <v>20</v>
      </c>
      <c r="K8" s="285" t="s">
        <v>1088</v>
      </c>
      <c r="L8" s="419" t="s">
        <v>669</v>
      </c>
      <c r="M8" s="416" t="s">
        <v>14</v>
      </c>
      <c r="N8" s="417"/>
      <c r="O8" s="312"/>
      <c r="P8" s="109"/>
    </row>
    <row r="9" spans="1:21" s="106" customFormat="1" ht="15" customHeight="1" x14ac:dyDescent="0.25">
      <c r="A9" s="420"/>
      <c r="B9" s="421"/>
      <c r="C9" s="421"/>
      <c r="D9" s="421"/>
      <c r="E9" s="421"/>
      <c r="F9" s="422"/>
      <c r="G9" s="423" t="s">
        <v>377</v>
      </c>
      <c r="H9" s="421"/>
      <c r="I9" s="424"/>
      <c r="J9" s="421"/>
      <c r="K9" s="422"/>
      <c r="L9" s="419" t="s">
        <v>377</v>
      </c>
      <c r="M9" s="416" t="s">
        <v>1284</v>
      </c>
      <c r="N9" s="417" t="s">
        <v>883</v>
      </c>
      <c r="P9" s="112"/>
    </row>
    <row r="10" spans="1:21" s="108" customFormat="1" ht="15" customHeight="1" x14ac:dyDescent="0.25">
      <c r="A10" s="404" t="s">
        <v>2777</v>
      </c>
      <c r="B10" s="951" t="s">
        <v>3</v>
      </c>
      <c r="C10" s="425" t="s">
        <v>52</v>
      </c>
      <c r="D10" s="426">
        <v>42682</v>
      </c>
      <c r="E10" s="427">
        <v>1</v>
      </c>
      <c r="F10" s="428">
        <v>1</v>
      </c>
      <c r="G10" s="429">
        <f>SUM(E10*F10)</f>
        <v>1</v>
      </c>
      <c r="H10" s="430"/>
      <c r="I10" s="431" t="s">
        <v>3</v>
      </c>
      <c r="J10" s="428">
        <v>1</v>
      </c>
      <c r="K10" s="432">
        <f>SUM(E10*J10)</f>
        <v>1</v>
      </c>
      <c r="L10" s="433">
        <f>SUM(K10-G10)</f>
        <v>0</v>
      </c>
      <c r="M10" s="444">
        <v>0.74409999999999998</v>
      </c>
      <c r="N10" s="434">
        <f>SUM(L10*M10)</f>
        <v>0</v>
      </c>
      <c r="O10" s="350"/>
      <c r="P10" s="112"/>
      <c r="Q10" s="106"/>
      <c r="R10" s="106"/>
      <c r="S10" s="106"/>
      <c r="T10" s="106"/>
      <c r="U10" s="106"/>
    </row>
    <row r="11" spans="1:21" s="106" customFormat="1" ht="15" customHeight="1" x14ac:dyDescent="0.25">
      <c r="A11" s="458" t="s">
        <v>1565</v>
      </c>
      <c r="B11" s="952" t="s">
        <v>3</v>
      </c>
      <c r="C11" s="436" t="s">
        <v>77</v>
      </c>
      <c r="D11" s="437">
        <v>42667</v>
      </c>
      <c r="E11" s="438">
        <v>1</v>
      </c>
      <c r="F11" s="439">
        <v>1</v>
      </c>
      <c r="G11" s="440">
        <f>SUM(E11*F11)</f>
        <v>1</v>
      </c>
      <c r="H11" s="441"/>
      <c r="I11" s="431" t="s">
        <v>3</v>
      </c>
      <c r="J11" s="439">
        <v>1</v>
      </c>
      <c r="K11" s="442">
        <f>SUM(E11*J11)</f>
        <v>1</v>
      </c>
      <c r="L11" s="443">
        <f>SUM(G11-K11)</f>
        <v>0</v>
      </c>
      <c r="M11" s="444">
        <v>0.74409999999999998</v>
      </c>
      <c r="N11" s="434">
        <f>SUM(L11*M11)</f>
        <v>0</v>
      </c>
      <c r="O11" s="349"/>
      <c r="P11" s="113"/>
      <c r="Q11" s="108"/>
      <c r="R11" s="108"/>
      <c r="S11" s="108"/>
      <c r="T11" s="108"/>
      <c r="U11" s="108"/>
    </row>
    <row r="12" spans="1:21" s="108" customFormat="1" ht="15" customHeight="1" x14ac:dyDescent="0.25">
      <c r="A12" s="435"/>
      <c r="B12" s="571"/>
      <c r="C12" s="436"/>
      <c r="D12" s="437"/>
      <c r="E12" s="438"/>
      <c r="F12" s="439"/>
      <c r="G12" s="440"/>
      <c r="H12" s="441"/>
      <c r="I12" s="431"/>
      <c r="J12" s="439"/>
      <c r="K12" s="408" t="s">
        <v>3</v>
      </c>
      <c r="L12" s="443"/>
      <c r="M12" s="444"/>
      <c r="N12" s="445"/>
      <c r="O12" s="349"/>
      <c r="P12" s="113"/>
    </row>
    <row r="13" spans="1:21" s="108" customFormat="1" ht="15" customHeight="1" x14ac:dyDescent="0.25">
      <c r="A13" s="435"/>
      <c r="B13" s="436"/>
      <c r="C13" s="436"/>
      <c r="D13" s="437"/>
      <c r="E13" s="438"/>
      <c r="F13" s="439"/>
      <c r="G13" s="440"/>
      <c r="H13" s="441"/>
      <c r="I13" s="431"/>
      <c r="J13" s="439"/>
      <c r="K13" s="444"/>
      <c r="L13" s="443"/>
      <c r="M13" s="408"/>
      <c r="N13" s="434"/>
      <c r="O13" s="349"/>
      <c r="P13" s="113"/>
    </row>
    <row r="14" spans="1:21" s="106" customFormat="1" ht="15" customHeight="1" x14ac:dyDescent="0.25">
      <c r="A14" s="404" t="s">
        <v>2178</v>
      </c>
      <c r="B14" s="951" t="s">
        <v>469</v>
      </c>
      <c r="C14" s="425" t="s">
        <v>52</v>
      </c>
      <c r="D14" s="426">
        <v>42724</v>
      </c>
      <c r="E14" s="427">
        <v>55386</v>
      </c>
      <c r="F14" s="428">
        <v>3</v>
      </c>
      <c r="G14" s="429">
        <f>SUM(E14*F14)</f>
        <v>166158</v>
      </c>
      <c r="H14" s="430"/>
      <c r="I14" s="431">
        <v>2.93</v>
      </c>
      <c r="J14" s="428">
        <v>3.05</v>
      </c>
      <c r="K14" s="432">
        <f>SUM(E14*J14)</f>
        <v>168927.3</v>
      </c>
      <c r="L14" s="433">
        <f>SUM(K14-G14)</f>
        <v>2769.2999999999884</v>
      </c>
      <c r="M14" s="444">
        <v>0.72974000000000006</v>
      </c>
      <c r="N14" s="434">
        <f>SUM(L14*M14)</f>
        <v>2020.8689819999915</v>
      </c>
      <c r="O14" s="350"/>
      <c r="P14" s="112"/>
    </row>
    <row r="15" spans="1:21" s="106" customFormat="1" ht="15" customHeight="1" x14ac:dyDescent="0.25">
      <c r="A15" s="404" t="s">
        <v>2654</v>
      </c>
      <c r="B15" s="951" t="s">
        <v>2582</v>
      </c>
      <c r="C15" s="425" t="s">
        <v>52</v>
      </c>
      <c r="D15" s="426">
        <v>42639</v>
      </c>
      <c r="E15" s="427">
        <v>96145</v>
      </c>
      <c r="F15" s="428">
        <v>17.739999999999998</v>
      </c>
      <c r="G15" s="429">
        <f>SUM(E15*F15)</f>
        <v>1705612.2999999998</v>
      </c>
      <c r="H15" s="430"/>
      <c r="I15" s="431">
        <v>21.14</v>
      </c>
      <c r="J15" s="428">
        <v>22.21</v>
      </c>
      <c r="K15" s="432">
        <f>SUM(E15*J15)</f>
        <v>2135380.4500000002</v>
      </c>
      <c r="L15" s="433">
        <f>SUM(K15-G15)</f>
        <v>429768.15000000037</v>
      </c>
      <c r="M15" s="444">
        <v>0.72974000000000006</v>
      </c>
      <c r="N15" s="434">
        <f>SUM(L15*M15)</f>
        <v>313619.00978100032</v>
      </c>
      <c r="O15" s="350"/>
      <c r="P15" s="112"/>
    </row>
    <row r="16" spans="1:21" s="108" customFormat="1" ht="15" customHeight="1" x14ac:dyDescent="0.25">
      <c r="A16" s="404" t="s">
        <v>2813</v>
      </c>
      <c r="B16" s="951" t="s">
        <v>2814</v>
      </c>
      <c r="C16" s="425" t="s">
        <v>52</v>
      </c>
      <c r="D16" s="426">
        <v>42727</v>
      </c>
      <c r="E16" s="427">
        <v>15236</v>
      </c>
      <c r="F16" s="428">
        <v>6.38</v>
      </c>
      <c r="G16" s="429">
        <f>SUM(E16*F16)</f>
        <v>97205.68</v>
      </c>
      <c r="H16" s="430"/>
      <c r="I16" s="431">
        <v>5.97</v>
      </c>
      <c r="J16" s="428">
        <v>6.1</v>
      </c>
      <c r="K16" s="432">
        <f>SUM(E16*J16)</f>
        <v>92939.599999999991</v>
      </c>
      <c r="L16" s="433">
        <f>SUM(K16-G16)</f>
        <v>-4266.0800000000017</v>
      </c>
      <c r="M16" s="444">
        <v>0.72974000000000006</v>
      </c>
      <c r="N16" s="434">
        <f>SUM(L16*M16)</f>
        <v>-3113.1292192000014</v>
      </c>
      <c r="O16" s="350"/>
      <c r="P16" s="112"/>
      <c r="Q16" s="106"/>
      <c r="R16" s="106"/>
      <c r="S16" s="106"/>
      <c r="T16" s="106"/>
      <c r="U16" s="106"/>
    </row>
    <row r="17" spans="1:21" s="106" customFormat="1" ht="15" customHeight="1" x14ac:dyDescent="0.25">
      <c r="A17" s="404" t="s">
        <v>2759</v>
      </c>
      <c r="B17" s="951" t="s">
        <v>225</v>
      </c>
      <c r="C17" s="425" t="s">
        <v>52</v>
      </c>
      <c r="D17" s="426">
        <v>42690</v>
      </c>
      <c r="E17" s="427">
        <v>671292</v>
      </c>
      <c r="F17" s="428">
        <v>4.78</v>
      </c>
      <c r="G17" s="429">
        <f>SUM(E17*F17)</f>
        <v>3208775.7600000002</v>
      </c>
      <c r="H17" s="430"/>
      <c r="I17" s="431">
        <v>5.05</v>
      </c>
      <c r="J17" s="428">
        <v>5.28</v>
      </c>
      <c r="K17" s="432">
        <f>SUM(E17*J17)</f>
        <v>3544421.7600000002</v>
      </c>
      <c r="L17" s="433">
        <f>SUM(K17-G17)</f>
        <v>335646</v>
      </c>
      <c r="M17" s="444">
        <v>0.72974000000000006</v>
      </c>
      <c r="N17" s="434">
        <f>SUM(L17*M17)</f>
        <v>244934.31204000002</v>
      </c>
      <c r="O17" s="444" t="s">
        <v>3</v>
      </c>
      <c r="P17" s="112"/>
    </row>
    <row r="18" spans="1:21" s="106" customFormat="1" ht="15" customHeight="1" x14ac:dyDescent="0.25">
      <c r="A18" s="404" t="s">
        <v>2225</v>
      </c>
      <c r="B18" s="951" t="s">
        <v>1978</v>
      </c>
      <c r="C18" s="425" t="s">
        <v>52</v>
      </c>
      <c r="D18" s="426">
        <v>42726</v>
      </c>
      <c r="E18" s="427">
        <v>48518</v>
      </c>
      <c r="F18" s="428">
        <v>3.21</v>
      </c>
      <c r="G18" s="429">
        <f>SUM(E18*F18)</f>
        <v>155742.78</v>
      </c>
      <c r="H18" s="430"/>
      <c r="I18" s="431">
        <v>3.21</v>
      </c>
      <c r="J18" s="428">
        <v>3.3</v>
      </c>
      <c r="K18" s="432">
        <f>SUM(E18*J18)</f>
        <v>160109.4</v>
      </c>
      <c r="L18" s="433">
        <f>SUM(K18-G18)</f>
        <v>4366.6199999999953</v>
      </c>
      <c r="M18" s="444">
        <v>0.72974000000000006</v>
      </c>
      <c r="N18" s="434">
        <f>SUM(L18*M18)</f>
        <v>3186.4972787999968</v>
      </c>
      <c r="O18" s="350"/>
      <c r="P18" s="112"/>
    </row>
    <row r="19" spans="1:21" s="108" customFormat="1" ht="15" customHeight="1" x14ac:dyDescent="0.25">
      <c r="A19" s="404" t="s">
        <v>2817</v>
      </c>
      <c r="B19" s="951" t="s">
        <v>357</v>
      </c>
      <c r="C19" s="425" t="s">
        <v>52</v>
      </c>
      <c r="D19" s="426">
        <v>42734</v>
      </c>
      <c r="E19" s="427">
        <v>61476</v>
      </c>
      <c r="F19" s="428">
        <v>2.83</v>
      </c>
      <c r="G19" s="429">
        <f>SUM(E19*F19)</f>
        <v>173977.08000000002</v>
      </c>
      <c r="H19" s="430"/>
      <c r="I19" s="431">
        <v>2.62</v>
      </c>
      <c r="J19" s="428">
        <v>2.84</v>
      </c>
      <c r="K19" s="432">
        <f>SUM(E19*J19)</f>
        <v>174591.84</v>
      </c>
      <c r="L19" s="433">
        <f>SUM(K19-G19)</f>
        <v>614.75999999998021</v>
      </c>
      <c r="M19" s="444">
        <v>0.72974000000000006</v>
      </c>
      <c r="N19" s="434">
        <f>SUM(L19*M19)</f>
        <v>448.61496239998559</v>
      </c>
      <c r="O19" s="350"/>
      <c r="P19" s="112"/>
      <c r="Q19" s="106"/>
      <c r="R19" s="106"/>
      <c r="S19" s="106"/>
      <c r="T19" s="106"/>
      <c r="U19" s="106"/>
    </row>
    <row r="20" spans="1:21" s="106" customFormat="1" ht="15" customHeight="1" x14ac:dyDescent="0.25">
      <c r="A20" s="404" t="s">
        <v>2754</v>
      </c>
      <c r="B20" s="951" t="s">
        <v>2755</v>
      </c>
      <c r="C20" s="425" t="s">
        <v>52</v>
      </c>
      <c r="D20" s="426">
        <v>42682</v>
      </c>
      <c r="E20" s="427">
        <v>60471</v>
      </c>
      <c r="F20" s="428">
        <v>5.04</v>
      </c>
      <c r="G20" s="429">
        <f>SUM(E20*F20)</f>
        <v>304773.84000000003</v>
      </c>
      <c r="H20" s="430"/>
      <c r="I20" s="431">
        <v>5.48</v>
      </c>
      <c r="J20" s="428">
        <v>5.9</v>
      </c>
      <c r="K20" s="432">
        <f>SUM(E20*J20)</f>
        <v>356778.9</v>
      </c>
      <c r="L20" s="433">
        <f>SUM(K20-G20)</f>
        <v>52005.06</v>
      </c>
      <c r="M20" s="444">
        <v>0.72974000000000006</v>
      </c>
      <c r="N20" s="434">
        <f>SUM(L20*M20)</f>
        <v>37950.172484399998</v>
      </c>
      <c r="O20" s="350"/>
      <c r="P20" s="112"/>
    </row>
    <row r="21" spans="1:21" s="106" customFormat="1" ht="15" customHeight="1" x14ac:dyDescent="0.25">
      <c r="A21" s="458" t="s">
        <v>2791</v>
      </c>
      <c r="B21" s="952" t="s">
        <v>2792</v>
      </c>
      <c r="C21" s="436" t="s">
        <v>77</v>
      </c>
      <c r="D21" s="437">
        <v>42717</v>
      </c>
      <c r="E21" s="438">
        <v>38686</v>
      </c>
      <c r="F21" s="439">
        <v>1.65</v>
      </c>
      <c r="G21" s="440">
        <f>SUM(E21*F21)</f>
        <v>63831.899999999994</v>
      </c>
      <c r="H21" s="441"/>
      <c r="I21" s="431">
        <v>1.845</v>
      </c>
      <c r="J21" s="439">
        <v>1.7350000000000001</v>
      </c>
      <c r="K21" s="442">
        <f>SUM(E21*J21)</f>
        <v>67120.210000000006</v>
      </c>
      <c r="L21" s="443">
        <f>SUM(G21-K21)</f>
        <v>-3288.3100000000122</v>
      </c>
      <c r="M21" s="444">
        <v>0.72974000000000006</v>
      </c>
      <c r="N21" s="445">
        <f>SUM(L21*M21)</f>
        <v>-2399.611339400009</v>
      </c>
      <c r="O21" s="349"/>
      <c r="P21" s="113"/>
      <c r="Q21" s="108"/>
      <c r="R21" s="108"/>
      <c r="S21" s="108"/>
      <c r="T21" s="108"/>
      <c r="U21" s="108"/>
    </row>
    <row r="22" spans="1:21" s="108" customFormat="1" ht="15" customHeight="1" x14ac:dyDescent="0.25">
      <c r="A22" s="404" t="s">
        <v>2623</v>
      </c>
      <c r="B22" s="951" t="s">
        <v>148</v>
      </c>
      <c r="C22" s="425" t="s">
        <v>52</v>
      </c>
      <c r="D22" s="426">
        <v>42690</v>
      </c>
      <c r="E22" s="427">
        <v>132178</v>
      </c>
      <c r="F22" s="428">
        <v>10.87</v>
      </c>
      <c r="G22" s="429">
        <f>SUM(E22*F22)</f>
        <v>1436774.8599999999</v>
      </c>
      <c r="H22" s="430"/>
      <c r="I22" s="431">
        <v>11.71</v>
      </c>
      <c r="J22" s="428">
        <v>12.2</v>
      </c>
      <c r="K22" s="432">
        <f>SUM(E22*J22)</f>
        <v>1612571.5999999999</v>
      </c>
      <c r="L22" s="433">
        <f>SUM(K22-G22)</f>
        <v>175796.74</v>
      </c>
      <c r="M22" s="444">
        <v>0.72974000000000006</v>
      </c>
      <c r="N22" s="434">
        <f>SUM(L22*M22)</f>
        <v>128285.9130476</v>
      </c>
      <c r="O22" s="350"/>
      <c r="P22" s="112"/>
      <c r="Q22" s="106"/>
      <c r="R22" s="106"/>
      <c r="S22" s="106"/>
      <c r="T22" s="106"/>
      <c r="U22" s="106"/>
    </row>
    <row r="23" spans="1:21" s="106" customFormat="1" ht="15" customHeight="1" x14ac:dyDescent="0.25">
      <c r="A23" s="404" t="s">
        <v>2770</v>
      </c>
      <c r="B23" s="951" t="s">
        <v>2771</v>
      </c>
      <c r="C23" s="425" t="s">
        <v>52</v>
      </c>
      <c r="D23" s="426">
        <v>42697</v>
      </c>
      <c r="E23" s="427">
        <v>31672</v>
      </c>
      <c r="F23" s="428">
        <v>3.64</v>
      </c>
      <c r="G23" s="429">
        <f>SUM(E23*F23)</f>
        <v>115286.08</v>
      </c>
      <c r="H23" s="430"/>
      <c r="I23" s="431">
        <v>3.75</v>
      </c>
      <c r="J23" s="428">
        <v>3.93</v>
      </c>
      <c r="K23" s="432">
        <f>SUM(E23*J23)</f>
        <v>124470.96</v>
      </c>
      <c r="L23" s="433">
        <f>SUM(K23-G23)</f>
        <v>9184.8800000000047</v>
      </c>
      <c r="M23" s="444">
        <v>0.72974000000000006</v>
      </c>
      <c r="N23" s="434">
        <f>SUM(L23*M23)</f>
        <v>6702.5743312000041</v>
      </c>
      <c r="O23" s="350"/>
      <c r="P23" s="112"/>
    </row>
    <row r="24" spans="1:21" s="106" customFormat="1" ht="15" customHeight="1" x14ac:dyDescent="0.25">
      <c r="A24" s="404" t="s">
        <v>2846</v>
      </c>
      <c r="B24" s="951" t="s">
        <v>2847</v>
      </c>
      <c r="C24" s="425" t="s">
        <v>52</v>
      </c>
      <c r="D24" s="426">
        <v>42741</v>
      </c>
      <c r="E24" s="427">
        <v>95528</v>
      </c>
      <c r="F24" s="428">
        <v>0.46500000000000002</v>
      </c>
      <c r="G24" s="429">
        <f>SUM(E24*F24)</f>
        <v>44420.520000000004</v>
      </c>
      <c r="H24" s="430"/>
      <c r="I24" s="431">
        <v>0.40500000000000003</v>
      </c>
      <c r="J24" s="428">
        <v>0.46500000000000002</v>
      </c>
      <c r="K24" s="432">
        <f>SUM(E24*J24)</f>
        <v>44420.520000000004</v>
      </c>
      <c r="L24" s="433">
        <f>SUM(K24-G24)</f>
        <v>0</v>
      </c>
      <c r="M24" s="444">
        <v>0.72974000000000006</v>
      </c>
      <c r="N24" s="434">
        <f>SUM(L24*M24)</f>
        <v>0</v>
      </c>
      <c r="O24" s="350"/>
      <c r="P24" s="112"/>
    </row>
    <row r="25" spans="1:21" s="108" customFormat="1" ht="15" customHeight="1" x14ac:dyDescent="0.25">
      <c r="A25" s="404" t="s">
        <v>1455</v>
      </c>
      <c r="B25" s="951" t="s">
        <v>1456</v>
      </c>
      <c r="C25" s="425" t="s">
        <v>52</v>
      </c>
      <c r="D25" s="426">
        <v>42688</v>
      </c>
      <c r="E25" s="427">
        <v>96495</v>
      </c>
      <c r="F25" s="428">
        <v>19.79</v>
      </c>
      <c r="G25" s="429">
        <f>SUM(E25*F25)</f>
        <v>1909636.0499999998</v>
      </c>
      <c r="H25" s="430"/>
      <c r="I25" s="431">
        <v>21.48</v>
      </c>
      <c r="J25" s="428">
        <v>21.56</v>
      </c>
      <c r="K25" s="432">
        <f>SUM(E25*J25)</f>
        <v>2080432.2</v>
      </c>
      <c r="L25" s="433">
        <f>SUM(K25-G25)</f>
        <v>170796.15000000014</v>
      </c>
      <c r="M25" s="444">
        <v>0.72974000000000006</v>
      </c>
      <c r="N25" s="434">
        <f>SUM(L25*M25)</f>
        <v>124636.78250100011</v>
      </c>
      <c r="O25" s="350"/>
      <c r="P25" s="112"/>
      <c r="Q25" s="106"/>
      <c r="R25" s="106"/>
      <c r="S25" s="106"/>
      <c r="T25" s="106"/>
      <c r="U25" s="106"/>
    </row>
    <row r="26" spans="1:21" s="108" customFormat="1" ht="15" customHeight="1" x14ac:dyDescent="0.25">
      <c r="A26" s="404" t="s">
        <v>2848</v>
      </c>
      <c r="B26" s="951" t="s">
        <v>2023</v>
      </c>
      <c r="C26" s="425" t="s">
        <v>52</v>
      </c>
      <c r="D26" s="426">
        <v>42741</v>
      </c>
      <c r="E26" s="427">
        <v>32539</v>
      </c>
      <c r="F26" s="428">
        <v>24.59</v>
      </c>
      <c r="G26" s="429">
        <f>SUM(E26*F26)</f>
        <v>800134.01</v>
      </c>
      <c r="H26" s="430"/>
      <c r="I26" s="431">
        <v>23.21</v>
      </c>
      <c r="J26" s="428">
        <v>24.44</v>
      </c>
      <c r="K26" s="432">
        <f>SUM(E26*J26)</f>
        <v>795253.16</v>
      </c>
      <c r="L26" s="433">
        <f>SUM(K26-G26)</f>
        <v>-4880.8499999999767</v>
      </c>
      <c r="M26" s="444">
        <v>0.72974000000000006</v>
      </c>
      <c r="N26" s="434">
        <f>SUM(L26*M26)</f>
        <v>-3561.7514789999832</v>
      </c>
      <c r="O26" s="350"/>
      <c r="P26" s="112"/>
      <c r="Q26" s="106"/>
      <c r="R26" s="106"/>
      <c r="S26" s="106"/>
      <c r="T26" s="106"/>
      <c r="U26" s="106"/>
    </row>
    <row r="27" spans="1:21" s="108" customFormat="1" ht="15" customHeight="1" x14ac:dyDescent="0.25">
      <c r="A27" s="458" t="s">
        <v>2807</v>
      </c>
      <c r="B27" s="952" t="s">
        <v>2808</v>
      </c>
      <c r="C27" s="436" t="s">
        <v>77</v>
      </c>
      <c r="D27" s="437">
        <v>42723</v>
      </c>
      <c r="E27" s="438">
        <v>146696</v>
      </c>
      <c r="F27" s="439">
        <v>0.76</v>
      </c>
      <c r="G27" s="440">
        <f>SUM(E27*F27)</f>
        <v>111488.96000000001</v>
      </c>
      <c r="H27" s="441"/>
      <c r="I27" s="431">
        <v>0.83199999999999996</v>
      </c>
      <c r="J27" s="439">
        <v>0.74</v>
      </c>
      <c r="K27" s="442">
        <f>SUM(E27*J27)</f>
        <v>108555.04</v>
      </c>
      <c r="L27" s="443">
        <f>SUM(G27-K27)</f>
        <v>2933.9200000000128</v>
      </c>
      <c r="M27" s="444">
        <v>0.72974000000000006</v>
      </c>
      <c r="N27" s="434">
        <f>SUM(L27*M27)</f>
        <v>2140.9987808000096</v>
      </c>
      <c r="O27" s="349"/>
      <c r="P27" s="113"/>
    </row>
    <row r="28" spans="1:21" s="106" customFormat="1" ht="15" customHeight="1" x14ac:dyDescent="0.25">
      <c r="A28" s="404" t="s">
        <v>2793</v>
      </c>
      <c r="B28" s="951" t="s">
        <v>2794</v>
      </c>
      <c r="C28" s="425" t="s">
        <v>52</v>
      </c>
      <c r="D28" s="426">
        <v>42719</v>
      </c>
      <c r="E28" s="427">
        <v>124471</v>
      </c>
      <c r="F28" s="428">
        <v>1.32</v>
      </c>
      <c r="G28" s="429">
        <f>SUM(E28*F28)</f>
        <v>164301.72</v>
      </c>
      <c r="H28" s="430"/>
      <c r="I28" s="431">
        <v>1.31</v>
      </c>
      <c r="J28" s="428">
        <v>1.355</v>
      </c>
      <c r="K28" s="432">
        <f>SUM(E28*J28)</f>
        <v>168658.20499999999</v>
      </c>
      <c r="L28" s="433">
        <f>SUM(K28-G28)</f>
        <v>4356.484999999986</v>
      </c>
      <c r="M28" s="444">
        <v>0.72974000000000006</v>
      </c>
      <c r="N28" s="434">
        <f>SUM(L28*M28)</f>
        <v>3179.1013638999902</v>
      </c>
      <c r="O28" s="350"/>
      <c r="P28" s="112"/>
    </row>
    <row r="29" spans="1:21" s="108" customFormat="1" ht="15" customHeight="1" x14ac:dyDescent="0.25">
      <c r="A29" s="404" t="s">
        <v>2806</v>
      </c>
      <c r="B29" s="951" t="s">
        <v>2037</v>
      </c>
      <c r="C29" s="425" t="s">
        <v>52</v>
      </c>
      <c r="D29" s="426">
        <v>42725</v>
      </c>
      <c r="E29" s="427">
        <v>281864</v>
      </c>
      <c r="F29" s="428">
        <v>1.29</v>
      </c>
      <c r="G29" s="429">
        <f>SUM(E29*F29)</f>
        <v>363604.56</v>
      </c>
      <c r="H29" s="430"/>
      <c r="I29" s="431">
        <v>1.21</v>
      </c>
      <c r="J29" s="428">
        <v>1.2749999999999999</v>
      </c>
      <c r="K29" s="432">
        <f>SUM(E29*J29)</f>
        <v>359376.6</v>
      </c>
      <c r="L29" s="433">
        <f>SUM(K29-G29)</f>
        <v>-4227.960000000021</v>
      </c>
      <c r="M29" s="444">
        <v>0.72974000000000006</v>
      </c>
      <c r="N29" s="434">
        <f>SUM(L29*M29)</f>
        <v>-3085.3115304000157</v>
      </c>
      <c r="O29" s="350"/>
      <c r="P29" s="112"/>
      <c r="Q29" s="106"/>
      <c r="R29" s="106"/>
      <c r="S29" s="106"/>
      <c r="T29" s="106"/>
      <c r="U29" s="106"/>
    </row>
    <row r="30" spans="1:21" s="108" customFormat="1" ht="15" customHeight="1" x14ac:dyDescent="0.25">
      <c r="A30" s="404" t="s">
        <v>2576</v>
      </c>
      <c r="B30" s="951" t="s">
        <v>2571</v>
      </c>
      <c r="C30" s="425" t="s">
        <v>52</v>
      </c>
      <c r="D30" s="426">
        <v>42737</v>
      </c>
      <c r="E30" s="427">
        <v>29989</v>
      </c>
      <c r="F30" s="428">
        <v>4.91</v>
      </c>
      <c r="G30" s="429">
        <f>SUM(E30*F30)</f>
        <v>147245.99</v>
      </c>
      <c r="H30" s="430"/>
      <c r="I30" s="431">
        <v>4.62</v>
      </c>
      <c r="J30" s="428">
        <v>4.6900000000000004</v>
      </c>
      <c r="K30" s="432">
        <f>SUM(E30*J30)</f>
        <v>140648.41</v>
      </c>
      <c r="L30" s="433">
        <f>SUM(K30-G30)</f>
        <v>-6597.5799999999872</v>
      </c>
      <c r="M30" s="444">
        <v>0.72974000000000006</v>
      </c>
      <c r="N30" s="434">
        <f>SUM(L30*M30)</f>
        <v>-4814.5180291999914</v>
      </c>
      <c r="O30" s="350"/>
      <c r="P30" s="112"/>
      <c r="Q30" s="106"/>
      <c r="R30" s="106"/>
      <c r="S30" s="106"/>
      <c r="T30" s="106"/>
      <c r="U30" s="106"/>
    </row>
    <row r="31" spans="1:21" s="108" customFormat="1" ht="15" customHeight="1" x14ac:dyDescent="0.25">
      <c r="A31" s="404" t="s">
        <v>1926</v>
      </c>
      <c r="B31" s="951" t="s">
        <v>1927</v>
      </c>
      <c r="C31" s="425" t="s">
        <v>52</v>
      </c>
      <c r="D31" s="426">
        <v>42737</v>
      </c>
      <c r="E31" s="427">
        <v>28124</v>
      </c>
      <c r="F31" s="428">
        <v>4.7</v>
      </c>
      <c r="G31" s="429">
        <f>SUM(E31*F31)</f>
        <v>132182.80000000002</v>
      </c>
      <c r="H31" s="430"/>
      <c r="I31" s="431">
        <v>4.43</v>
      </c>
      <c r="J31" s="428">
        <v>4.6900000000000004</v>
      </c>
      <c r="K31" s="432">
        <f>SUM(E31*J31)</f>
        <v>131901.56</v>
      </c>
      <c r="L31" s="433">
        <f>SUM(K31-G31)</f>
        <v>-281.24000000001979</v>
      </c>
      <c r="M31" s="444">
        <v>0.72974000000000006</v>
      </c>
      <c r="N31" s="434">
        <f>SUM(L31*M31)</f>
        <v>-205.23207760001446</v>
      </c>
      <c r="O31" s="350"/>
      <c r="P31" s="112"/>
      <c r="Q31" s="106"/>
      <c r="R31" s="106"/>
      <c r="S31" s="106"/>
      <c r="T31" s="106"/>
      <c r="U31" s="106"/>
    </row>
    <row r="32" spans="1:21" s="108" customFormat="1" ht="15" customHeight="1" x14ac:dyDescent="0.25">
      <c r="A32" s="404" t="s">
        <v>194</v>
      </c>
      <c r="B32" s="951" t="s">
        <v>195</v>
      </c>
      <c r="C32" s="425" t="s">
        <v>52</v>
      </c>
      <c r="D32" s="426">
        <v>42741</v>
      </c>
      <c r="E32" s="427">
        <v>134773</v>
      </c>
      <c r="F32" s="428">
        <v>10.27</v>
      </c>
      <c r="G32" s="429">
        <f>SUM(E32*F32)</f>
        <v>1384118.71</v>
      </c>
      <c r="H32" s="430"/>
      <c r="I32" s="431">
        <v>9.44</v>
      </c>
      <c r="J32" s="428">
        <v>10.199999999999999</v>
      </c>
      <c r="K32" s="432">
        <f>SUM(E32*J32)</f>
        <v>1374684.5999999999</v>
      </c>
      <c r="L32" s="433">
        <f>SUM(K32-G32)</f>
        <v>-9434.1100000001024</v>
      </c>
      <c r="M32" s="444">
        <v>0.72974000000000006</v>
      </c>
      <c r="N32" s="434">
        <f>SUM(L32*M32)</f>
        <v>-6884.4474314000754</v>
      </c>
      <c r="O32" s="350"/>
      <c r="P32" s="112"/>
      <c r="Q32" s="106"/>
      <c r="R32" s="106"/>
      <c r="S32" s="106"/>
      <c r="T32" s="106"/>
      <c r="U32" s="106"/>
    </row>
    <row r="33" spans="1:21" s="108" customFormat="1" ht="15" customHeight="1" x14ac:dyDescent="0.25">
      <c r="A33" s="458"/>
      <c r="B33" s="952"/>
      <c r="C33" s="436"/>
      <c r="D33" s="437"/>
      <c r="E33" s="438"/>
      <c r="F33" s="439"/>
      <c r="G33" s="440"/>
      <c r="H33" s="441"/>
      <c r="I33" s="431"/>
      <c r="J33" s="439"/>
      <c r="K33" s="442"/>
      <c r="L33" s="443"/>
      <c r="M33" s="444"/>
      <c r="N33" s="445"/>
      <c r="O33" s="349"/>
      <c r="P33" s="113"/>
    </row>
    <row r="34" spans="1:21" s="108" customFormat="1" ht="15" customHeight="1" x14ac:dyDescent="0.25">
      <c r="A34" s="458"/>
      <c r="B34" s="952"/>
      <c r="C34" s="436"/>
      <c r="D34" s="437"/>
      <c r="E34" s="438"/>
      <c r="F34" s="439"/>
      <c r="G34" s="440"/>
      <c r="H34" s="441"/>
      <c r="I34" s="431"/>
      <c r="J34" s="439"/>
      <c r="K34" s="444" t="s">
        <v>3</v>
      </c>
      <c r="L34" s="444" t="s">
        <v>3</v>
      </c>
      <c r="M34" s="444" t="s">
        <v>3</v>
      </c>
      <c r="N34" s="445"/>
      <c r="O34" s="349"/>
      <c r="P34" s="113"/>
    </row>
    <row r="35" spans="1:21" s="108" customFormat="1" ht="16.5" customHeight="1" x14ac:dyDescent="0.25">
      <c r="A35" s="404"/>
      <c r="B35" s="958"/>
      <c r="C35" s="425"/>
      <c r="D35" s="426"/>
      <c r="E35" s="427"/>
      <c r="F35" s="428"/>
      <c r="G35" s="429"/>
      <c r="H35" s="430"/>
      <c r="I35" s="431"/>
      <c r="J35" s="428"/>
      <c r="K35" s="432"/>
      <c r="L35" s="433"/>
      <c r="M35" s="408"/>
      <c r="N35" s="434"/>
      <c r="O35" s="350"/>
      <c r="P35" s="112"/>
      <c r="Q35" s="106"/>
      <c r="R35" s="106"/>
      <c r="S35" s="106"/>
      <c r="T35" s="106"/>
      <c r="U35" s="106"/>
    </row>
    <row r="36" spans="1:21" s="106" customFormat="1" ht="15" customHeight="1" x14ac:dyDescent="0.25">
      <c r="A36" s="14"/>
      <c r="B36" s="947"/>
      <c r="C36" s="425"/>
      <c r="D36" s="426"/>
      <c r="E36" s="427"/>
      <c r="F36" s="428"/>
      <c r="G36" s="429"/>
      <c r="H36" s="430"/>
      <c r="I36" s="854"/>
      <c r="J36" s="428"/>
      <c r="K36" s="432"/>
      <c r="L36" s="433"/>
      <c r="M36" s="408"/>
      <c r="N36" s="434"/>
      <c r="O36" s="350"/>
      <c r="P36" s="112"/>
    </row>
    <row r="37" spans="1:21" s="14" customFormat="1" ht="16.5" thickBot="1" x14ac:dyDescent="0.3">
      <c r="A37" s="34" t="s">
        <v>28</v>
      </c>
      <c r="B37" s="34"/>
      <c r="C37" s="34"/>
      <c r="D37" s="34"/>
      <c r="E37" s="34"/>
      <c r="F37" s="35"/>
      <c r="G37" s="35"/>
      <c r="H37" s="36"/>
      <c r="I37" s="37"/>
      <c r="J37" s="36"/>
      <c r="K37" s="35"/>
      <c r="L37" s="275"/>
      <c r="M37" s="237"/>
      <c r="N37" s="228">
        <f>SUM(N12:N36)</f>
        <v>843040.84444690018</v>
      </c>
      <c r="O37" s="398"/>
      <c r="P37" s="109"/>
    </row>
    <row r="38" spans="1:21" s="14" customFormat="1" ht="18.75" customHeight="1" thickTop="1" x14ac:dyDescent="0.25">
      <c r="A38" s="46"/>
      <c r="B38" s="46"/>
      <c r="C38" s="46"/>
      <c r="D38" s="46"/>
      <c r="E38" s="46"/>
      <c r="F38" s="47"/>
      <c r="G38" s="47"/>
      <c r="H38" s="48"/>
      <c r="I38" s="49"/>
      <c r="J38" s="48"/>
      <c r="K38" s="47"/>
      <c r="L38" s="276"/>
      <c r="M38" s="238"/>
      <c r="N38" s="281"/>
      <c r="O38" s="399"/>
      <c r="P38" s="109"/>
    </row>
    <row r="39" spans="1:21" ht="11.25" customHeight="1" x14ac:dyDescent="0.25">
      <c r="A39" s="450"/>
      <c r="B39" s="450"/>
      <c r="C39" s="450"/>
      <c r="D39" s="451"/>
      <c r="E39" s="452"/>
      <c r="F39" s="453"/>
      <c r="G39" s="453"/>
      <c r="H39" s="451"/>
      <c r="I39" s="454"/>
      <c r="J39" s="451"/>
      <c r="K39" s="453"/>
      <c r="L39" s="455"/>
      <c r="M39" s="456"/>
      <c r="N39" s="457"/>
      <c r="O39" s="400"/>
    </row>
    <row r="40" spans="1:21" ht="11.25" customHeight="1" x14ac:dyDescent="0.25">
      <c r="A40" s="450"/>
      <c r="B40" s="450"/>
      <c r="C40" s="450"/>
      <c r="D40" s="452"/>
      <c r="E40" s="452"/>
      <c r="F40" s="453"/>
      <c r="G40" s="453"/>
      <c r="H40" s="452"/>
      <c r="I40" s="454"/>
      <c r="J40" s="452"/>
      <c r="K40" s="453"/>
      <c r="L40" s="455"/>
      <c r="M40" s="456"/>
      <c r="N40" s="457"/>
      <c r="O40" s="401"/>
    </row>
    <row r="41" spans="1:21" ht="6.75" customHeight="1" x14ac:dyDescent="0.25">
      <c r="A41" s="435"/>
      <c r="B41" s="435"/>
      <c r="C41" s="435"/>
      <c r="D41" s="458"/>
      <c r="E41" s="458"/>
      <c r="F41" s="447"/>
      <c r="G41" s="447"/>
      <c r="H41" s="458"/>
      <c r="I41" s="459"/>
      <c r="J41" s="458"/>
      <c r="K41" s="447"/>
      <c r="L41" s="448"/>
      <c r="M41" s="444"/>
      <c r="N41" s="449"/>
      <c r="O41" s="104"/>
    </row>
    <row r="42" spans="1:21" s="22" customFormat="1" ht="18.75" x14ac:dyDescent="0.3">
      <c r="A42" s="460"/>
      <c r="B42" s="461"/>
      <c r="C42" s="461"/>
      <c r="D42" s="461"/>
      <c r="E42" s="461" t="s">
        <v>22</v>
      </c>
      <c r="F42" s="462"/>
      <c r="G42" s="212"/>
      <c r="H42" s="461"/>
      <c r="I42" s="463"/>
      <c r="J42" s="461"/>
      <c r="K42" s="222">
        <f>SUM(N552)</f>
        <v>443234.77362927503</v>
      </c>
      <c r="L42" s="464"/>
      <c r="M42" s="465"/>
      <c r="N42" s="466"/>
      <c r="O42" s="402"/>
      <c r="P42" s="110"/>
    </row>
    <row r="43" spans="1:21" s="2" customFormat="1" ht="15.75" x14ac:dyDescent="0.25">
      <c r="A43" s="14"/>
      <c r="B43" s="14" t="s">
        <v>6</v>
      </c>
      <c r="C43" s="14" t="s">
        <v>180</v>
      </c>
      <c r="D43" s="14" t="s">
        <v>17</v>
      </c>
      <c r="E43" s="14" t="s">
        <v>26</v>
      </c>
      <c r="F43" s="285" t="s">
        <v>19</v>
      </c>
      <c r="G43" s="285" t="s">
        <v>668</v>
      </c>
      <c r="H43" s="14"/>
      <c r="I43" s="418" t="s">
        <v>29</v>
      </c>
      <c r="J43" s="14" t="s">
        <v>18</v>
      </c>
      <c r="K43" s="285" t="s">
        <v>670</v>
      </c>
      <c r="L43" s="419" t="s">
        <v>15</v>
      </c>
      <c r="M43" s="416" t="s">
        <v>10</v>
      </c>
      <c r="N43" s="417" t="s">
        <v>671</v>
      </c>
      <c r="O43" s="312"/>
      <c r="P43" s="109"/>
    </row>
    <row r="44" spans="1:21" s="2" customFormat="1" ht="15.75" x14ac:dyDescent="0.25">
      <c r="A44" s="14" t="s">
        <v>179</v>
      </c>
      <c r="B44" s="14" t="s">
        <v>0</v>
      </c>
      <c r="C44" s="14"/>
      <c r="D44" s="14" t="s">
        <v>25</v>
      </c>
      <c r="E44" s="14" t="s">
        <v>21</v>
      </c>
      <c r="F44" s="285" t="s">
        <v>20</v>
      </c>
      <c r="G44" s="285" t="s">
        <v>669</v>
      </c>
      <c r="H44" s="14"/>
      <c r="I44" s="418" t="s">
        <v>7</v>
      </c>
      <c r="J44" s="14" t="s">
        <v>20</v>
      </c>
      <c r="K44" s="285" t="s">
        <v>669</v>
      </c>
      <c r="L44" s="419" t="s">
        <v>669</v>
      </c>
      <c r="M44" s="416" t="s">
        <v>14</v>
      </c>
      <c r="N44" s="417"/>
      <c r="O44" s="312"/>
      <c r="P44" s="109"/>
    </row>
    <row r="45" spans="1:21" s="106" customFormat="1" ht="15" customHeight="1" x14ac:dyDescent="0.25">
      <c r="A45" s="420"/>
      <c r="B45" s="421"/>
      <c r="C45" s="421"/>
      <c r="D45" s="421"/>
      <c r="E45" s="421"/>
      <c r="F45" s="422"/>
      <c r="G45" s="423" t="s">
        <v>377</v>
      </c>
      <c r="H45" s="421"/>
      <c r="I45" s="467"/>
      <c r="J45" s="421"/>
      <c r="K45" s="422"/>
      <c r="L45" s="419" t="s">
        <v>377</v>
      </c>
      <c r="M45" s="416" t="s">
        <v>1284</v>
      </c>
      <c r="N45" s="417" t="s">
        <v>883</v>
      </c>
      <c r="P45" s="112"/>
    </row>
    <row r="46" spans="1:21" s="106" customFormat="1" ht="15" customHeight="1" x14ac:dyDescent="0.25">
      <c r="A46" s="435"/>
      <c r="B46" s="421"/>
      <c r="C46" s="421"/>
      <c r="D46" s="430"/>
      <c r="E46" s="430"/>
      <c r="F46" s="468"/>
      <c r="G46" s="429"/>
      <c r="H46" s="430"/>
      <c r="I46" s="467"/>
      <c r="J46" s="430"/>
      <c r="K46" s="468"/>
      <c r="L46" s="433"/>
      <c r="M46" s="469"/>
      <c r="N46" s="434"/>
      <c r="O46" s="350"/>
      <c r="P46" s="112"/>
    </row>
    <row r="47" spans="1:21" s="108" customFormat="1" ht="15" customHeight="1" x14ac:dyDescent="0.25">
      <c r="A47" s="436" t="s">
        <v>136</v>
      </c>
      <c r="B47" s="436" t="s">
        <v>181</v>
      </c>
      <c r="C47" s="436" t="s">
        <v>77</v>
      </c>
      <c r="D47" s="437">
        <v>40534</v>
      </c>
      <c r="E47" s="438">
        <v>4000</v>
      </c>
      <c r="F47" s="439">
        <v>2.2000000000000002</v>
      </c>
      <c r="G47" s="440">
        <f t="shared" ref="G47:G84" si="0">SUM(E47*F47)</f>
        <v>8800</v>
      </c>
      <c r="H47" s="441"/>
      <c r="I47" s="437">
        <v>40556</v>
      </c>
      <c r="J47" s="439">
        <v>2.1949999999999998</v>
      </c>
      <c r="K47" s="442">
        <f t="shared" ref="K47:K68" si="1">SUM(E47*J47)</f>
        <v>8780</v>
      </c>
      <c r="L47" s="433">
        <f>SUM(G47-K47)</f>
        <v>20</v>
      </c>
      <c r="M47" s="470">
        <v>0.99770000000000003</v>
      </c>
      <c r="N47" s="434">
        <f>SUM(L47*M47)</f>
        <v>19.954000000000001</v>
      </c>
      <c r="O47" s="349"/>
      <c r="P47" s="114"/>
      <c r="Q47" s="266"/>
    </row>
    <row r="48" spans="1:21" s="106" customFormat="1" ht="15" customHeight="1" x14ac:dyDescent="0.25">
      <c r="A48" s="425" t="s">
        <v>137</v>
      </c>
      <c r="B48" s="425" t="s">
        <v>182</v>
      </c>
      <c r="C48" s="425" t="s">
        <v>52</v>
      </c>
      <c r="D48" s="426">
        <v>40561</v>
      </c>
      <c r="E48" s="427">
        <v>1583</v>
      </c>
      <c r="F48" s="428">
        <v>7.0640000000000001</v>
      </c>
      <c r="G48" s="429">
        <f t="shared" si="0"/>
        <v>11182.312</v>
      </c>
      <c r="H48" s="430"/>
      <c r="I48" s="471">
        <v>40563</v>
      </c>
      <c r="J48" s="428">
        <v>6.7930000000000001</v>
      </c>
      <c r="K48" s="432">
        <f t="shared" si="1"/>
        <v>10753.319</v>
      </c>
      <c r="L48" s="433">
        <f>SUM(K48-G48)</f>
        <v>-428.99300000000039</v>
      </c>
      <c r="M48" s="469">
        <v>1.0004</v>
      </c>
      <c r="N48" s="434">
        <f t="shared" ref="N48:N111" si="2">SUM(L48*M48)</f>
        <v>-429.1645972000004</v>
      </c>
      <c r="O48" s="350"/>
      <c r="P48" s="115"/>
    </row>
    <row r="49" spans="1:16" s="106" customFormat="1" ht="15" customHeight="1" x14ac:dyDescent="0.25">
      <c r="A49" s="472" t="s">
        <v>140</v>
      </c>
      <c r="B49" s="472" t="s">
        <v>170</v>
      </c>
      <c r="C49" s="472" t="s">
        <v>52</v>
      </c>
      <c r="D49" s="471">
        <v>40562</v>
      </c>
      <c r="E49" s="473">
        <v>8064</v>
      </c>
      <c r="F49" s="474">
        <v>1.95</v>
      </c>
      <c r="G49" s="429">
        <f>SUM(E49*F49)</f>
        <v>15724.8</v>
      </c>
      <c r="H49" s="430"/>
      <c r="I49" s="471">
        <v>40567</v>
      </c>
      <c r="J49" s="474">
        <v>1.89</v>
      </c>
      <c r="K49" s="432">
        <f>SUM(E49*J49)</f>
        <v>15240.96</v>
      </c>
      <c r="L49" s="433">
        <f>SUM(K49-G49)</f>
        <v>-483.84000000000015</v>
      </c>
      <c r="M49" s="469">
        <v>0.9879</v>
      </c>
      <c r="N49" s="434">
        <f>SUM(L49*M49)</f>
        <v>-477.98553600000014</v>
      </c>
      <c r="O49" s="350"/>
      <c r="P49" s="115"/>
    </row>
    <row r="50" spans="1:16" s="108" customFormat="1" ht="15" customHeight="1" x14ac:dyDescent="0.25">
      <c r="A50" s="436" t="s">
        <v>139</v>
      </c>
      <c r="B50" s="436" t="s">
        <v>184</v>
      </c>
      <c r="C50" s="436" t="s">
        <v>77</v>
      </c>
      <c r="D50" s="437">
        <v>40568</v>
      </c>
      <c r="E50" s="438">
        <v>8000</v>
      </c>
      <c r="F50" s="439">
        <v>2.09</v>
      </c>
      <c r="G50" s="440">
        <f>SUM(E50*F50)</f>
        <v>16720</v>
      </c>
      <c r="H50" s="441"/>
      <c r="I50" s="437">
        <v>40568</v>
      </c>
      <c r="J50" s="439">
        <v>2.15</v>
      </c>
      <c r="K50" s="442">
        <f>SUM(E50*J50)</f>
        <v>17200</v>
      </c>
      <c r="L50" s="443">
        <f>SUM(G50-K50)</f>
        <v>-480</v>
      </c>
      <c r="M50" s="470">
        <v>0.99724000000000002</v>
      </c>
      <c r="N50" s="445">
        <f>SUM(L50*M50)</f>
        <v>-478.67520000000002</v>
      </c>
      <c r="O50" s="349"/>
      <c r="P50" s="114"/>
    </row>
    <row r="51" spans="1:16" s="106" customFormat="1" ht="15" customHeight="1" x14ac:dyDescent="0.25">
      <c r="A51" s="425" t="s">
        <v>138</v>
      </c>
      <c r="B51" s="425" t="s">
        <v>183</v>
      </c>
      <c r="C51" s="425" t="s">
        <v>52</v>
      </c>
      <c r="D51" s="426">
        <v>40560</v>
      </c>
      <c r="E51" s="427">
        <v>1560</v>
      </c>
      <c r="F51" s="428">
        <v>5.4</v>
      </c>
      <c r="G51" s="429">
        <f t="shared" si="0"/>
        <v>8424</v>
      </c>
      <c r="H51" s="430"/>
      <c r="I51" s="471">
        <v>40570</v>
      </c>
      <c r="J51" s="428">
        <v>4.92</v>
      </c>
      <c r="K51" s="432">
        <f t="shared" si="1"/>
        <v>7675.2</v>
      </c>
      <c r="L51" s="433">
        <f>SUM(K51-G51)</f>
        <v>-748.80000000000018</v>
      </c>
      <c r="M51" s="469">
        <v>0.99899000000000004</v>
      </c>
      <c r="N51" s="434">
        <f t="shared" si="2"/>
        <v>-748.04371200000026</v>
      </c>
      <c r="O51" s="350"/>
      <c r="P51" s="115"/>
    </row>
    <row r="52" spans="1:16" s="106" customFormat="1" ht="15" customHeight="1" x14ac:dyDescent="0.25">
      <c r="A52" s="472" t="s">
        <v>141</v>
      </c>
      <c r="B52" s="472" t="s">
        <v>142</v>
      </c>
      <c r="C52" s="472" t="s">
        <v>52</v>
      </c>
      <c r="D52" s="471">
        <v>40576</v>
      </c>
      <c r="E52" s="473">
        <v>5000</v>
      </c>
      <c r="F52" s="474">
        <v>6.2060000000000004</v>
      </c>
      <c r="G52" s="429">
        <f t="shared" si="0"/>
        <v>31030.000000000004</v>
      </c>
      <c r="H52" s="430"/>
      <c r="I52" s="471">
        <v>40578</v>
      </c>
      <c r="J52" s="474">
        <v>6.3140000000000001</v>
      </c>
      <c r="K52" s="432">
        <f t="shared" si="1"/>
        <v>31570</v>
      </c>
      <c r="L52" s="433">
        <f>SUM(K52-G52)</f>
        <v>539.99999999999636</v>
      </c>
      <c r="M52" s="469">
        <v>1.01508</v>
      </c>
      <c r="N52" s="434">
        <f t="shared" si="2"/>
        <v>548.14319999999634</v>
      </c>
      <c r="O52" s="350"/>
      <c r="P52" s="115"/>
    </row>
    <row r="53" spans="1:16" s="108" customFormat="1" ht="15" customHeight="1" x14ac:dyDescent="0.25">
      <c r="A53" s="436" t="s">
        <v>143</v>
      </c>
      <c r="B53" s="436" t="s">
        <v>185</v>
      </c>
      <c r="C53" s="436" t="s">
        <v>77</v>
      </c>
      <c r="D53" s="437">
        <v>40534</v>
      </c>
      <c r="E53" s="438">
        <v>1450</v>
      </c>
      <c r="F53" s="439">
        <v>5.83</v>
      </c>
      <c r="G53" s="440">
        <f t="shared" si="0"/>
        <v>8453.5</v>
      </c>
      <c r="H53" s="441"/>
      <c r="I53" s="437">
        <v>40581</v>
      </c>
      <c r="J53" s="439">
        <v>6.01</v>
      </c>
      <c r="K53" s="442">
        <f t="shared" si="1"/>
        <v>8714.5</v>
      </c>
      <c r="L53" s="443">
        <f>SUM(G53-K53)</f>
        <v>-261</v>
      </c>
      <c r="M53" s="470">
        <v>1.01305</v>
      </c>
      <c r="N53" s="445">
        <f t="shared" si="2"/>
        <v>-264.40604999999999</v>
      </c>
      <c r="O53" s="349"/>
      <c r="P53" s="114"/>
    </row>
    <row r="54" spans="1:16" s="108" customFormat="1" ht="15" customHeight="1" x14ac:dyDescent="0.25">
      <c r="A54" s="436" t="s">
        <v>144</v>
      </c>
      <c r="B54" s="436" t="s">
        <v>186</v>
      </c>
      <c r="C54" s="436" t="s">
        <v>77</v>
      </c>
      <c r="D54" s="437">
        <v>40567</v>
      </c>
      <c r="E54" s="438">
        <v>5000</v>
      </c>
      <c r="F54" s="439">
        <v>2.4620000000000002</v>
      </c>
      <c r="G54" s="440">
        <f t="shared" si="0"/>
        <v>12310.000000000002</v>
      </c>
      <c r="H54" s="441"/>
      <c r="I54" s="437">
        <v>40582</v>
      </c>
      <c r="J54" s="439">
        <v>2.6379999999999999</v>
      </c>
      <c r="K54" s="442">
        <f t="shared" si="1"/>
        <v>13190</v>
      </c>
      <c r="L54" s="443">
        <f>SUM(G54-K54)</f>
        <v>-879.99999999999818</v>
      </c>
      <c r="M54" s="470">
        <v>1.01329</v>
      </c>
      <c r="N54" s="445">
        <f t="shared" si="2"/>
        <v>-891.69519999999818</v>
      </c>
      <c r="O54" s="349"/>
      <c r="P54" s="114"/>
    </row>
    <row r="55" spans="1:16" s="108" customFormat="1" ht="15" customHeight="1" x14ac:dyDescent="0.25">
      <c r="A55" s="436" t="s">
        <v>145</v>
      </c>
      <c r="B55" s="436" t="s">
        <v>146</v>
      </c>
      <c r="C55" s="436" t="s">
        <v>77</v>
      </c>
      <c r="D55" s="437">
        <v>40583</v>
      </c>
      <c r="E55" s="438">
        <v>5000</v>
      </c>
      <c r="F55" s="439">
        <v>1.655</v>
      </c>
      <c r="G55" s="440">
        <f t="shared" si="0"/>
        <v>8275</v>
      </c>
      <c r="H55" s="441"/>
      <c r="I55" s="437">
        <v>40589</v>
      </c>
      <c r="J55" s="439">
        <v>1.7450000000000001</v>
      </c>
      <c r="K55" s="442">
        <f t="shared" si="1"/>
        <v>8725</v>
      </c>
      <c r="L55" s="443">
        <f>SUM(G55-K55)</f>
        <v>-450</v>
      </c>
      <c r="M55" s="470">
        <v>1.00268</v>
      </c>
      <c r="N55" s="445">
        <f t="shared" si="2"/>
        <v>-451.20600000000002</v>
      </c>
      <c r="O55" s="349"/>
      <c r="P55" s="114"/>
    </row>
    <row r="56" spans="1:16" s="108" customFormat="1" ht="15" customHeight="1" x14ac:dyDescent="0.25">
      <c r="A56" s="436" t="s">
        <v>147</v>
      </c>
      <c r="B56" s="436" t="s">
        <v>148</v>
      </c>
      <c r="C56" s="436" t="s">
        <v>77</v>
      </c>
      <c r="D56" s="437">
        <v>40590</v>
      </c>
      <c r="E56" s="438">
        <v>2500</v>
      </c>
      <c r="F56" s="439">
        <v>9.8800000000000008</v>
      </c>
      <c r="G56" s="440">
        <f t="shared" si="0"/>
        <v>24700.000000000004</v>
      </c>
      <c r="H56" s="441"/>
      <c r="I56" s="437">
        <v>40590</v>
      </c>
      <c r="J56" s="439">
        <v>9.93</v>
      </c>
      <c r="K56" s="442">
        <f t="shared" si="1"/>
        <v>24825</v>
      </c>
      <c r="L56" s="443">
        <f>SUM(G56-K56)</f>
        <v>-124.99999999999636</v>
      </c>
      <c r="M56" s="470">
        <v>0.99628000000000005</v>
      </c>
      <c r="N56" s="445">
        <f t="shared" si="2"/>
        <v>-124.53499999999639</v>
      </c>
      <c r="O56" s="349"/>
      <c r="P56" s="114"/>
    </row>
    <row r="57" spans="1:16" s="108" customFormat="1" ht="15" customHeight="1" x14ac:dyDescent="0.25">
      <c r="A57" s="436" t="s">
        <v>149</v>
      </c>
      <c r="B57" s="436" t="s">
        <v>150</v>
      </c>
      <c r="C57" s="436" t="s">
        <v>77</v>
      </c>
      <c r="D57" s="437">
        <v>40591</v>
      </c>
      <c r="E57" s="438">
        <v>200</v>
      </c>
      <c r="F57" s="439">
        <v>34.79</v>
      </c>
      <c r="G57" s="440">
        <f t="shared" si="0"/>
        <v>6958</v>
      </c>
      <c r="H57" s="441"/>
      <c r="I57" s="437">
        <v>40592</v>
      </c>
      <c r="J57" s="439">
        <v>33.880000000000003</v>
      </c>
      <c r="K57" s="442">
        <f t="shared" si="1"/>
        <v>6776.0000000000009</v>
      </c>
      <c r="L57" s="433">
        <f>SUM(G57-K57)</f>
        <v>181.99999999999909</v>
      </c>
      <c r="M57" s="470">
        <v>1.0117100000000001</v>
      </c>
      <c r="N57" s="434">
        <f t="shared" si="2"/>
        <v>184.1312199999991</v>
      </c>
      <c r="O57" s="349"/>
      <c r="P57" s="114"/>
    </row>
    <row r="58" spans="1:16" s="106" customFormat="1" ht="15" customHeight="1" x14ac:dyDescent="0.25">
      <c r="A58" s="425" t="s">
        <v>151</v>
      </c>
      <c r="B58" s="425" t="s">
        <v>152</v>
      </c>
      <c r="C58" s="425" t="s">
        <v>52</v>
      </c>
      <c r="D58" s="426">
        <v>40590</v>
      </c>
      <c r="E58" s="427">
        <v>1025</v>
      </c>
      <c r="F58" s="428">
        <v>5.04</v>
      </c>
      <c r="G58" s="429">
        <f t="shared" si="0"/>
        <v>5166</v>
      </c>
      <c r="H58" s="430"/>
      <c r="I58" s="471">
        <v>40595</v>
      </c>
      <c r="J58" s="428">
        <v>5.07</v>
      </c>
      <c r="K58" s="432">
        <f t="shared" si="1"/>
        <v>5196.75</v>
      </c>
      <c r="L58" s="433">
        <f>SUM(K58-G58)</f>
        <v>30.75</v>
      </c>
      <c r="M58" s="469">
        <v>1.01362</v>
      </c>
      <c r="N58" s="434">
        <f t="shared" si="2"/>
        <v>31.168814999999999</v>
      </c>
      <c r="O58" s="350"/>
      <c r="P58" s="115"/>
    </row>
    <row r="59" spans="1:16" s="106" customFormat="1" ht="15" customHeight="1" x14ac:dyDescent="0.25">
      <c r="A59" s="425" t="s">
        <v>153</v>
      </c>
      <c r="B59" s="425" t="s">
        <v>154</v>
      </c>
      <c r="C59" s="425" t="s">
        <v>52</v>
      </c>
      <c r="D59" s="426">
        <v>40590</v>
      </c>
      <c r="E59" s="427">
        <v>2000</v>
      </c>
      <c r="F59" s="428">
        <v>3.09</v>
      </c>
      <c r="G59" s="429">
        <f t="shared" si="0"/>
        <v>6180</v>
      </c>
      <c r="H59" s="430"/>
      <c r="I59" s="471">
        <v>40596</v>
      </c>
      <c r="J59" s="428">
        <v>3</v>
      </c>
      <c r="K59" s="432">
        <f t="shared" si="1"/>
        <v>6000</v>
      </c>
      <c r="L59" s="433">
        <f>SUM(K59-G59)</f>
        <v>-180</v>
      </c>
      <c r="M59" s="469">
        <v>1.00925</v>
      </c>
      <c r="N59" s="434">
        <f t="shared" si="2"/>
        <v>-181.66499999999999</v>
      </c>
      <c r="O59" s="350"/>
      <c r="P59" s="115"/>
    </row>
    <row r="60" spans="1:16" s="106" customFormat="1" ht="15" customHeight="1" x14ac:dyDescent="0.25">
      <c r="A60" s="425" t="s">
        <v>155</v>
      </c>
      <c r="B60" s="425" t="s">
        <v>156</v>
      </c>
      <c r="C60" s="425" t="s">
        <v>52</v>
      </c>
      <c r="D60" s="426">
        <v>40588</v>
      </c>
      <c r="E60" s="427">
        <v>8750</v>
      </c>
      <c r="F60" s="428">
        <v>1.24</v>
      </c>
      <c r="G60" s="429">
        <f t="shared" si="0"/>
        <v>10850</v>
      </c>
      <c r="H60" s="430"/>
      <c r="I60" s="471">
        <v>40596</v>
      </c>
      <c r="J60" s="428">
        <v>1.1499999999999999</v>
      </c>
      <c r="K60" s="432">
        <f t="shared" si="1"/>
        <v>10062.5</v>
      </c>
      <c r="L60" s="433">
        <f>SUM(K60-G60)</f>
        <v>-787.5</v>
      </c>
      <c r="M60" s="469">
        <v>1.00925</v>
      </c>
      <c r="N60" s="434">
        <f t="shared" si="2"/>
        <v>-794.78437499999995</v>
      </c>
      <c r="O60" s="350"/>
      <c r="P60" s="115"/>
    </row>
    <row r="61" spans="1:16" s="108" customFormat="1" ht="15" customHeight="1" x14ac:dyDescent="0.25">
      <c r="A61" s="436" t="s">
        <v>157</v>
      </c>
      <c r="B61" s="436" t="s">
        <v>187</v>
      </c>
      <c r="C61" s="436" t="s">
        <v>77</v>
      </c>
      <c r="D61" s="437">
        <v>40534</v>
      </c>
      <c r="E61" s="438">
        <v>500</v>
      </c>
      <c r="F61" s="439">
        <v>18.16</v>
      </c>
      <c r="G61" s="440">
        <f t="shared" si="0"/>
        <v>9080</v>
      </c>
      <c r="H61" s="441"/>
      <c r="I61" s="437">
        <v>40596</v>
      </c>
      <c r="J61" s="439">
        <v>17.21</v>
      </c>
      <c r="K61" s="442">
        <f t="shared" si="1"/>
        <v>8605</v>
      </c>
      <c r="L61" s="433">
        <f>SUM(G61-K61)</f>
        <v>475</v>
      </c>
      <c r="M61" s="469">
        <v>1.00925</v>
      </c>
      <c r="N61" s="434">
        <f t="shared" si="2"/>
        <v>479.39375000000001</v>
      </c>
      <c r="O61" s="349"/>
      <c r="P61" s="114"/>
    </row>
    <row r="62" spans="1:16" s="106" customFormat="1" ht="15" customHeight="1" x14ac:dyDescent="0.25">
      <c r="A62" s="472" t="s">
        <v>158</v>
      </c>
      <c r="B62" s="472" t="s">
        <v>159</v>
      </c>
      <c r="C62" s="472" t="s">
        <v>52</v>
      </c>
      <c r="D62" s="471">
        <v>40562</v>
      </c>
      <c r="E62" s="473">
        <v>864</v>
      </c>
      <c r="F62" s="474">
        <v>0.82</v>
      </c>
      <c r="G62" s="429">
        <f t="shared" si="0"/>
        <v>708.4799999999999</v>
      </c>
      <c r="H62" s="430"/>
      <c r="I62" s="471">
        <v>40596</v>
      </c>
      <c r="J62" s="474">
        <v>0.75800000000000001</v>
      </c>
      <c r="K62" s="432">
        <f t="shared" si="1"/>
        <v>654.91200000000003</v>
      </c>
      <c r="L62" s="433">
        <f t="shared" ref="L62:L80" si="3">SUM(K62-G62)</f>
        <v>-53.56799999999987</v>
      </c>
      <c r="M62" s="469">
        <v>1.00925</v>
      </c>
      <c r="N62" s="434">
        <f t="shared" si="2"/>
        <v>-54.063503999999867</v>
      </c>
      <c r="O62" s="350"/>
      <c r="P62" s="115"/>
    </row>
    <row r="63" spans="1:16" s="106" customFormat="1" ht="15" customHeight="1" x14ac:dyDescent="0.25">
      <c r="A63" s="425" t="s">
        <v>160</v>
      </c>
      <c r="B63" s="425" t="s">
        <v>161</v>
      </c>
      <c r="C63" s="425" t="s">
        <v>52</v>
      </c>
      <c r="D63" s="426">
        <v>40589</v>
      </c>
      <c r="E63" s="427">
        <v>1700</v>
      </c>
      <c r="F63" s="428">
        <v>3.15</v>
      </c>
      <c r="G63" s="429">
        <f t="shared" si="0"/>
        <v>5355</v>
      </c>
      <c r="H63" s="430"/>
      <c r="I63" s="471">
        <v>40596</v>
      </c>
      <c r="J63" s="428">
        <v>3.09</v>
      </c>
      <c r="K63" s="432">
        <f t="shared" si="1"/>
        <v>5253</v>
      </c>
      <c r="L63" s="433">
        <f t="shared" si="3"/>
        <v>-102</v>
      </c>
      <c r="M63" s="469">
        <v>1.00925</v>
      </c>
      <c r="N63" s="434">
        <f t="shared" si="2"/>
        <v>-102.9435</v>
      </c>
      <c r="O63" s="350"/>
      <c r="P63" s="115"/>
    </row>
    <row r="64" spans="1:16" s="106" customFormat="1" ht="15" customHeight="1" x14ac:dyDescent="0.25">
      <c r="A64" s="425" t="s">
        <v>162</v>
      </c>
      <c r="B64" s="425" t="s">
        <v>163</v>
      </c>
      <c r="C64" s="425" t="s">
        <v>52</v>
      </c>
      <c r="D64" s="426">
        <v>40588</v>
      </c>
      <c r="E64" s="475">
        <v>200</v>
      </c>
      <c r="F64" s="427">
        <v>26.58</v>
      </c>
      <c r="G64" s="429">
        <f t="shared" si="0"/>
        <v>5316</v>
      </c>
      <c r="H64" s="430"/>
      <c r="I64" s="471">
        <v>40596</v>
      </c>
      <c r="J64" s="428">
        <v>26.18</v>
      </c>
      <c r="K64" s="432">
        <f t="shared" si="1"/>
        <v>5236</v>
      </c>
      <c r="L64" s="433">
        <f t="shared" si="3"/>
        <v>-80</v>
      </c>
      <c r="M64" s="469">
        <v>1.00925</v>
      </c>
      <c r="N64" s="434">
        <f t="shared" si="2"/>
        <v>-80.739999999999995</v>
      </c>
      <c r="O64" s="350"/>
      <c r="P64" s="115"/>
    </row>
    <row r="65" spans="1:16" s="106" customFormat="1" ht="15" customHeight="1" x14ac:dyDescent="0.25">
      <c r="A65" s="425" t="s">
        <v>164</v>
      </c>
      <c r="B65" s="425" t="s">
        <v>165</v>
      </c>
      <c r="C65" s="472" t="s">
        <v>52</v>
      </c>
      <c r="D65" s="426">
        <v>40595</v>
      </c>
      <c r="E65" s="427">
        <v>1800</v>
      </c>
      <c r="F65" s="428">
        <v>3</v>
      </c>
      <c r="G65" s="429">
        <f t="shared" si="0"/>
        <v>5400</v>
      </c>
      <c r="H65" s="430"/>
      <c r="I65" s="471">
        <v>40596</v>
      </c>
      <c r="J65" s="428">
        <v>2.85</v>
      </c>
      <c r="K65" s="432">
        <f t="shared" si="1"/>
        <v>5130</v>
      </c>
      <c r="L65" s="433">
        <f t="shared" si="3"/>
        <v>-270</v>
      </c>
      <c r="M65" s="469">
        <v>1.00925</v>
      </c>
      <c r="N65" s="434">
        <f t="shared" si="2"/>
        <v>-272.4975</v>
      </c>
      <c r="O65" s="350"/>
      <c r="P65" s="115"/>
    </row>
    <row r="66" spans="1:16" s="106" customFormat="1" ht="15" customHeight="1" x14ac:dyDescent="0.25">
      <c r="A66" s="425" t="s">
        <v>166</v>
      </c>
      <c r="B66" s="425" t="s">
        <v>167</v>
      </c>
      <c r="C66" s="425" t="s">
        <v>52</v>
      </c>
      <c r="D66" s="426">
        <v>40583</v>
      </c>
      <c r="E66" s="427">
        <v>1103</v>
      </c>
      <c r="F66" s="428">
        <v>24.79</v>
      </c>
      <c r="G66" s="429">
        <f t="shared" si="0"/>
        <v>27343.37</v>
      </c>
      <c r="H66" s="430"/>
      <c r="I66" s="471">
        <v>40597</v>
      </c>
      <c r="J66" s="428">
        <v>24.21</v>
      </c>
      <c r="K66" s="432">
        <f t="shared" si="1"/>
        <v>26703.63</v>
      </c>
      <c r="L66" s="433">
        <f t="shared" si="3"/>
        <v>-639.73999999999796</v>
      </c>
      <c r="M66" s="469">
        <v>0.99858000000000002</v>
      </c>
      <c r="N66" s="434">
        <f t="shared" si="2"/>
        <v>-638.83156919999794</v>
      </c>
      <c r="O66" s="350"/>
      <c r="P66" s="115"/>
    </row>
    <row r="67" spans="1:16" s="106" customFormat="1" ht="15" customHeight="1" x14ac:dyDescent="0.25">
      <c r="A67" s="425" t="s">
        <v>168</v>
      </c>
      <c r="B67" s="425" t="s">
        <v>169</v>
      </c>
      <c r="C67" s="425" t="s">
        <v>52</v>
      </c>
      <c r="D67" s="426">
        <v>40568</v>
      </c>
      <c r="E67" s="427">
        <v>954</v>
      </c>
      <c r="F67" s="428">
        <v>9.41</v>
      </c>
      <c r="G67" s="429">
        <f t="shared" si="0"/>
        <v>8977.14</v>
      </c>
      <c r="H67" s="430"/>
      <c r="I67" s="471">
        <v>40597</v>
      </c>
      <c r="J67" s="428">
        <v>8.6820000000000004</v>
      </c>
      <c r="K67" s="432">
        <f t="shared" si="1"/>
        <v>8282.6280000000006</v>
      </c>
      <c r="L67" s="433">
        <f t="shared" si="3"/>
        <v>-694.51199999999881</v>
      </c>
      <c r="M67" s="469">
        <v>0.99858000000000002</v>
      </c>
      <c r="N67" s="434">
        <f t="shared" si="2"/>
        <v>-693.52579295999885</v>
      </c>
      <c r="O67" s="350"/>
      <c r="P67" s="115"/>
    </row>
    <row r="68" spans="1:16" s="106" customFormat="1" ht="15" customHeight="1" x14ac:dyDescent="0.25">
      <c r="A68" s="425" t="s">
        <v>140</v>
      </c>
      <c r="B68" s="425" t="s">
        <v>170</v>
      </c>
      <c r="C68" s="425" t="s">
        <v>52</v>
      </c>
      <c r="D68" s="426">
        <v>40589</v>
      </c>
      <c r="E68" s="427">
        <v>2650</v>
      </c>
      <c r="F68" s="428">
        <v>1.9948999999999999</v>
      </c>
      <c r="G68" s="429">
        <f t="shared" si="0"/>
        <v>5286.4849999999997</v>
      </c>
      <c r="H68" s="430"/>
      <c r="I68" s="471">
        <v>40597</v>
      </c>
      <c r="J68" s="428">
        <v>1.845</v>
      </c>
      <c r="K68" s="432">
        <f t="shared" si="1"/>
        <v>4889.25</v>
      </c>
      <c r="L68" s="433">
        <f t="shared" si="3"/>
        <v>-397.23499999999967</v>
      </c>
      <c r="M68" s="469">
        <v>0.99858000000000002</v>
      </c>
      <c r="N68" s="434">
        <f t="shared" si="2"/>
        <v>-396.67092629999968</v>
      </c>
      <c r="O68" s="350"/>
      <c r="P68" s="115"/>
    </row>
    <row r="69" spans="1:16" s="8" customFormat="1" ht="15" customHeight="1" x14ac:dyDescent="0.25">
      <c r="A69" s="425" t="s">
        <v>171</v>
      </c>
      <c r="B69" s="425" t="s">
        <v>172</v>
      </c>
      <c r="C69" s="425" t="s">
        <v>52</v>
      </c>
      <c r="D69" s="426">
        <v>40595</v>
      </c>
      <c r="E69" s="427">
        <v>8000</v>
      </c>
      <c r="F69" s="428">
        <v>0.68</v>
      </c>
      <c r="G69" s="429">
        <f t="shared" si="0"/>
        <v>5440</v>
      </c>
      <c r="H69" s="476"/>
      <c r="I69" s="471">
        <v>40597</v>
      </c>
      <c r="J69" s="428">
        <v>0.62</v>
      </c>
      <c r="K69" s="432">
        <f t="shared" ref="K69:K82" si="4">SUM(E69*J69)</f>
        <v>4960</v>
      </c>
      <c r="L69" s="433">
        <f t="shared" si="3"/>
        <v>-480</v>
      </c>
      <c r="M69" s="469">
        <v>0.99858000000000002</v>
      </c>
      <c r="N69" s="434">
        <f t="shared" si="2"/>
        <v>-479.3184</v>
      </c>
      <c r="O69" s="346"/>
      <c r="P69" s="115"/>
    </row>
    <row r="70" spans="1:16" s="8" customFormat="1" ht="15" customHeight="1" x14ac:dyDescent="0.25">
      <c r="A70" s="425" t="s">
        <v>173</v>
      </c>
      <c r="B70" s="425" t="s">
        <v>174</v>
      </c>
      <c r="C70" s="425" t="s">
        <v>52</v>
      </c>
      <c r="D70" s="426">
        <v>40590</v>
      </c>
      <c r="E70" s="427">
        <v>6000</v>
      </c>
      <c r="F70" s="428">
        <v>0.89</v>
      </c>
      <c r="G70" s="429">
        <f t="shared" si="0"/>
        <v>5340</v>
      </c>
      <c r="H70" s="477"/>
      <c r="I70" s="471">
        <v>40597</v>
      </c>
      <c r="J70" s="428">
        <v>0.86</v>
      </c>
      <c r="K70" s="432">
        <f t="shared" si="4"/>
        <v>5160</v>
      </c>
      <c r="L70" s="433">
        <f t="shared" si="3"/>
        <v>-180</v>
      </c>
      <c r="M70" s="469">
        <v>0.99858000000000002</v>
      </c>
      <c r="N70" s="434">
        <f t="shared" si="2"/>
        <v>-179.74440000000001</v>
      </c>
      <c r="O70" s="346"/>
      <c r="P70" s="115"/>
    </row>
    <row r="71" spans="1:16" s="8" customFormat="1" ht="15" customHeight="1" x14ac:dyDescent="0.25">
      <c r="A71" s="425" t="s">
        <v>175</v>
      </c>
      <c r="B71" s="425" t="s">
        <v>176</v>
      </c>
      <c r="C71" s="425" t="s">
        <v>52</v>
      </c>
      <c r="D71" s="426">
        <v>40588</v>
      </c>
      <c r="E71" s="427">
        <v>750</v>
      </c>
      <c r="F71" s="428">
        <v>6.76</v>
      </c>
      <c r="G71" s="429">
        <f t="shared" si="0"/>
        <v>5070</v>
      </c>
      <c r="H71" s="477"/>
      <c r="I71" s="471">
        <v>40611</v>
      </c>
      <c r="J71" s="428">
        <v>6.14</v>
      </c>
      <c r="K71" s="432">
        <f t="shared" si="4"/>
        <v>4605</v>
      </c>
      <c r="L71" s="433">
        <f t="shared" si="3"/>
        <v>-465</v>
      </c>
      <c r="M71" s="469">
        <v>1.00966</v>
      </c>
      <c r="N71" s="434">
        <f t="shared" si="2"/>
        <v>-469.49189999999999</v>
      </c>
      <c r="O71" s="346"/>
      <c r="P71" s="115"/>
    </row>
    <row r="72" spans="1:16" s="8" customFormat="1" ht="15" customHeight="1" x14ac:dyDescent="0.25">
      <c r="A72" s="425" t="s">
        <v>177</v>
      </c>
      <c r="B72" s="425" t="s">
        <v>178</v>
      </c>
      <c r="C72" s="425" t="s">
        <v>52</v>
      </c>
      <c r="D72" s="426">
        <v>40588</v>
      </c>
      <c r="E72" s="427">
        <v>2383</v>
      </c>
      <c r="F72" s="428">
        <v>5.34</v>
      </c>
      <c r="G72" s="429">
        <f t="shared" si="0"/>
        <v>12725.22</v>
      </c>
      <c r="H72" s="477"/>
      <c r="I72" s="471">
        <v>40612</v>
      </c>
      <c r="J72" s="428">
        <v>5.149</v>
      </c>
      <c r="K72" s="432">
        <f t="shared" si="4"/>
        <v>12270.067000000001</v>
      </c>
      <c r="L72" s="433">
        <f t="shared" si="3"/>
        <v>-455.15299999999843</v>
      </c>
      <c r="M72" s="469">
        <v>1.0105900000000001</v>
      </c>
      <c r="N72" s="434">
        <f t="shared" si="2"/>
        <v>-459.97307026999846</v>
      </c>
      <c r="O72" s="346"/>
      <c r="P72" s="115"/>
    </row>
    <row r="73" spans="1:16" s="8" customFormat="1" ht="15" customHeight="1" x14ac:dyDescent="0.25">
      <c r="A73" s="425" t="s">
        <v>188</v>
      </c>
      <c r="B73" s="425" t="s">
        <v>189</v>
      </c>
      <c r="C73" s="425" t="s">
        <v>52</v>
      </c>
      <c r="D73" s="426">
        <v>40595</v>
      </c>
      <c r="E73" s="427">
        <v>790</v>
      </c>
      <c r="F73" s="428">
        <v>6.95</v>
      </c>
      <c r="G73" s="429">
        <f t="shared" si="0"/>
        <v>5490.5</v>
      </c>
      <c r="H73" s="478"/>
      <c r="I73" s="426">
        <v>40612</v>
      </c>
      <c r="J73" s="474">
        <v>6.33</v>
      </c>
      <c r="K73" s="432">
        <f t="shared" si="4"/>
        <v>5000.7</v>
      </c>
      <c r="L73" s="433">
        <f t="shared" si="3"/>
        <v>-489.80000000000018</v>
      </c>
      <c r="M73" s="469">
        <v>1.0105900000000001</v>
      </c>
      <c r="N73" s="434">
        <f t="shared" si="2"/>
        <v>-494.98698200000024</v>
      </c>
      <c r="O73" s="346"/>
      <c r="P73" s="115"/>
    </row>
    <row r="74" spans="1:16" s="8" customFormat="1" ht="15" customHeight="1" x14ac:dyDescent="0.25">
      <c r="A74" s="425" t="s">
        <v>190</v>
      </c>
      <c r="B74" s="425" t="s">
        <v>191</v>
      </c>
      <c r="C74" s="425" t="s">
        <v>52</v>
      </c>
      <c r="D74" s="426">
        <v>40603</v>
      </c>
      <c r="E74" s="427">
        <v>350</v>
      </c>
      <c r="F74" s="428">
        <v>15.61</v>
      </c>
      <c r="G74" s="429">
        <f t="shared" si="0"/>
        <v>5463.5</v>
      </c>
      <c r="H74" s="478"/>
      <c r="I74" s="426">
        <v>40613</v>
      </c>
      <c r="J74" s="474">
        <v>14.37</v>
      </c>
      <c r="K74" s="432">
        <f t="shared" si="4"/>
        <v>5029.5</v>
      </c>
      <c r="L74" s="433">
        <f t="shared" si="3"/>
        <v>-434</v>
      </c>
      <c r="M74" s="469">
        <v>1.0005900000000001</v>
      </c>
      <c r="N74" s="434">
        <f t="shared" si="2"/>
        <v>-434.25606000000005</v>
      </c>
      <c r="O74" s="346"/>
      <c r="P74" s="110"/>
    </row>
    <row r="75" spans="1:16" s="8" customFormat="1" ht="15" customHeight="1" x14ac:dyDescent="0.25">
      <c r="A75" s="425" t="s">
        <v>192</v>
      </c>
      <c r="B75" s="425" t="s">
        <v>193</v>
      </c>
      <c r="C75" s="425" t="s">
        <v>52</v>
      </c>
      <c r="D75" s="426">
        <v>40595</v>
      </c>
      <c r="E75" s="427">
        <v>340</v>
      </c>
      <c r="F75" s="428">
        <v>15.79</v>
      </c>
      <c r="G75" s="429">
        <f t="shared" si="0"/>
        <v>5368.5999999999995</v>
      </c>
      <c r="H75" s="478"/>
      <c r="I75" s="426">
        <v>40613</v>
      </c>
      <c r="J75" s="474">
        <v>15.19</v>
      </c>
      <c r="K75" s="432">
        <f t="shared" si="4"/>
        <v>5164.5999999999995</v>
      </c>
      <c r="L75" s="433">
        <f t="shared" si="3"/>
        <v>-204</v>
      </c>
      <c r="M75" s="469">
        <v>1.0005900000000001</v>
      </c>
      <c r="N75" s="434">
        <f t="shared" si="2"/>
        <v>-204.12036000000001</v>
      </c>
      <c r="O75" s="346"/>
      <c r="P75" s="110"/>
    </row>
    <row r="76" spans="1:16" s="8" customFormat="1" ht="15" customHeight="1" x14ac:dyDescent="0.25">
      <c r="A76" s="425" t="s">
        <v>194</v>
      </c>
      <c r="B76" s="425" t="s">
        <v>195</v>
      </c>
      <c r="C76" s="425" t="s">
        <v>52</v>
      </c>
      <c r="D76" s="426">
        <v>40609</v>
      </c>
      <c r="E76" s="427">
        <v>238</v>
      </c>
      <c r="F76" s="428">
        <v>31.61</v>
      </c>
      <c r="G76" s="429">
        <f t="shared" si="0"/>
        <v>7523.18</v>
      </c>
      <c r="H76" s="478"/>
      <c r="I76" s="426">
        <v>40613</v>
      </c>
      <c r="J76" s="474">
        <v>30.06</v>
      </c>
      <c r="K76" s="432">
        <f t="shared" si="4"/>
        <v>7154.28</v>
      </c>
      <c r="L76" s="433">
        <f t="shared" si="3"/>
        <v>-368.90000000000055</v>
      </c>
      <c r="M76" s="469">
        <v>1.0005900000000001</v>
      </c>
      <c r="N76" s="434">
        <f t="shared" si="2"/>
        <v>-369.11765100000059</v>
      </c>
      <c r="O76" s="346"/>
      <c r="P76" s="110"/>
    </row>
    <row r="77" spans="1:16" s="8" customFormat="1" ht="15" customHeight="1" x14ac:dyDescent="0.25">
      <c r="A77" s="425" t="s">
        <v>196</v>
      </c>
      <c r="B77" s="425" t="s">
        <v>269</v>
      </c>
      <c r="C77" s="425" t="s">
        <v>52</v>
      </c>
      <c r="D77" s="426">
        <v>40567</v>
      </c>
      <c r="E77" s="427">
        <v>11700</v>
      </c>
      <c r="F77" s="428">
        <v>0.57999999999999996</v>
      </c>
      <c r="G77" s="429">
        <f t="shared" si="0"/>
        <v>6785.9999999999991</v>
      </c>
      <c r="H77" s="478"/>
      <c r="I77" s="426">
        <v>40616</v>
      </c>
      <c r="J77" s="474">
        <v>0.54930000000000001</v>
      </c>
      <c r="K77" s="432">
        <f t="shared" si="4"/>
        <v>6426.81</v>
      </c>
      <c r="L77" s="433">
        <f t="shared" si="3"/>
        <v>-359.18999999999869</v>
      </c>
      <c r="M77" s="469">
        <v>1.01441</v>
      </c>
      <c r="N77" s="434">
        <f t="shared" si="2"/>
        <v>-364.36592789999867</v>
      </c>
      <c r="O77" s="346"/>
      <c r="P77" s="110"/>
    </row>
    <row r="78" spans="1:16" s="8" customFormat="1" ht="15" customHeight="1" x14ac:dyDescent="0.25">
      <c r="A78" s="425" t="s">
        <v>197</v>
      </c>
      <c r="B78" s="425" t="s">
        <v>154</v>
      </c>
      <c r="C78" s="425" t="s">
        <v>52</v>
      </c>
      <c r="D78" s="426">
        <v>40608</v>
      </c>
      <c r="E78" s="427">
        <v>2445</v>
      </c>
      <c r="F78" s="428">
        <v>3.15</v>
      </c>
      <c r="G78" s="429">
        <f t="shared" si="0"/>
        <v>7701.75</v>
      </c>
      <c r="H78" s="478"/>
      <c r="I78" s="426">
        <v>40616</v>
      </c>
      <c r="J78" s="474">
        <v>3.04</v>
      </c>
      <c r="K78" s="432">
        <f t="shared" si="4"/>
        <v>7432.8</v>
      </c>
      <c r="L78" s="433">
        <f t="shared" si="3"/>
        <v>-268.94999999999982</v>
      </c>
      <c r="M78" s="469">
        <v>1.01441</v>
      </c>
      <c r="N78" s="434">
        <f t="shared" si="2"/>
        <v>-272.8255694999998</v>
      </c>
      <c r="O78" s="346"/>
      <c r="P78" s="110"/>
    </row>
    <row r="79" spans="1:16" s="8" customFormat="1" ht="15" customHeight="1" x14ac:dyDescent="0.25">
      <c r="A79" s="425" t="s">
        <v>198</v>
      </c>
      <c r="B79" s="425" t="s">
        <v>199</v>
      </c>
      <c r="C79" s="425" t="s">
        <v>52</v>
      </c>
      <c r="D79" s="426">
        <v>40581</v>
      </c>
      <c r="E79" s="427">
        <v>5000</v>
      </c>
      <c r="F79" s="428">
        <v>1.595</v>
      </c>
      <c r="G79" s="429">
        <f t="shared" si="0"/>
        <v>7975</v>
      </c>
      <c r="H79" s="478"/>
      <c r="I79" s="426">
        <v>40618</v>
      </c>
      <c r="J79" s="474">
        <v>1.704</v>
      </c>
      <c r="K79" s="432">
        <f t="shared" si="4"/>
        <v>8520</v>
      </c>
      <c r="L79" s="433">
        <f t="shared" si="3"/>
        <v>545</v>
      </c>
      <c r="M79" s="469">
        <v>0.99051999999999996</v>
      </c>
      <c r="N79" s="434">
        <f t="shared" si="2"/>
        <v>539.83339999999998</v>
      </c>
      <c r="O79" s="346"/>
      <c r="P79" s="110"/>
    </row>
    <row r="80" spans="1:16" s="8" customFormat="1" ht="15" customHeight="1" x14ac:dyDescent="0.25">
      <c r="A80" s="425" t="s">
        <v>200</v>
      </c>
      <c r="B80" s="425" t="s">
        <v>201</v>
      </c>
      <c r="C80" s="425" t="s">
        <v>52</v>
      </c>
      <c r="D80" s="426">
        <v>40604</v>
      </c>
      <c r="E80" s="427">
        <v>5160</v>
      </c>
      <c r="F80" s="428">
        <v>1.0649999999999999</v>
      </c>
      <c r="G80" s="429">
        <f t="shared" si="0"/>
        <v>5495.4</v>
      </c>
      <c r="H80" s="478"/>
      <c r="I80" s="426">
        <v>40618</v>
      </c>
      <c r="J80" s="474">
        <v>1.02</v>
      </c>
      <c r="K80" s="432">
        <f t="shared" si="4"/>
        <v>5263.2</v>
      </c>
      <c r="L80" s="433">
        <f t="shared" si="3"/>
        <v>-232.19999999999982</v>
      </c>
      <c r="M80" s="469">
        <v>0.99051999999999996</v>
      </c>
      <c r="N80" s="434">
        <f t="shared" si="2"/>
        <v>-229.99874399999982</v>
      </c>
      <c r="O80" s="346"/>
      <c r="P80" s="110"/>
    </row>
    <row r="81" spans="1:16" s="18" customFormat="1" ht="15" customHeight="1" x14ac:dyDescent="0.25">
      <c r="A81" s="436" t="s">
        <v>136</v>
      </c>
      <c r="B81" s="436" t="s">
        <v>202</v>
      </c>
      <c r="C81" s="436" t="s">
        <v>77</v>
      </c>
      <c r="D81" s="437">
        <v>40617</v>
      </c>
      <c r="E81" s="438">
        <v>2750</v>
      </c>
      <c r="F81" s="439">
        <v>2</v>
      </c>
      <c r="G81" s="440">
        <f t="shared" si="0"/>
        <v>5500</v>
      </c>
      <c r="H81" s="446"/>
      <c r="I81" s="437">
        <v>40618</v>
      </c>
      <c r="J81" s="439">
        <v>2.1</v>
      </c>
      <c r="K81" s="442">
        <f>SUM(E81*J81)</f>
        <v>5775</v>
      </c>
      <c r="L81" s="443">
        <f>SUM(G81-K81)</f>
        <v>-275</v>
      </c>
      <c r="M81" s="469">
        <v>0.99051999999999996</v>
      </c>
      <c r="N81" s="445">
        <f t="shared" si="2"/>
        <v>-272.39299999999997</v>
      </c>
      <c r="O81" s="353"/>
      <c r="P81" s="111"/>
    </row>
    <row r="82" spans="1:16" s="8" customFormat="1" ht="15" customHeight="1" x14ac:dyDescent="0.25">
      <c r="A82" s="425" t="s">
        <v>203</v>
      </c>
      <c r="B82" s="425" t="s">
        <v>204</v>
      </c>
      <c r="C82" s="425" t="s">
        <v>52</v>
      </c>
      <c r="D82" s="426">
        <v>40608</v>
      </c>
      <c r="E82" s="427">
        <v>2500</v>
      </c>
      <c r="F82" s="428">
        <v>0.72499999999999998</v>
      </c>
      <c r="G82" s="429">
        <f t="shared" si="0"/>
        <v>1812.5</v>
      </c>
      <c r="H82" s="478"/>
      <c r="I82" s="426">
        <v>40624</v>
      </c>
      <c r="J82" s="474">
        <v>0.57999999999999996</v>
      </c>
      <c r="K82" s="432">
        <f t="shared" si="4"/>
        <v>1450</v>
      </c>
      <c r="L82" s="433">
        <f>SUM(K82-G82)</f>
        <v>-362.5</v>
      </c>
      <c r="M82" s="469">
        <v>1.0061800000000001</v>
      </c>
      <c r="N82" s="434">
        <f t="shared" si="2"/>
        <v>-364.74025</v>
      </c>
      <c r="O82" s="346"/>
      <c r="P82" s="110"/>
    </row>
    <row r="83" spans="1:16" s="18" customFormat="1" ht="15" customHeight="1" x14ac:dyDescent="0.25">
      <c r="A83" s="436" t="s">
        <v>205</v>
      </c>
      <c r="B83" s="436" t="s">
        <v>206</v>
      </c>
      <c r="C83" s="436" t="s">
        <v>77</v>
      </c>
      <c r="D83" s="437">
        <v>40603</v>
      </c>
      <c r="E83" s="438">
        <v>4505</v>
      </c>
      <c r="F83" s="439">
        <v>1.2</v>
      </c>
      <c r="G83" s="440">
        <f t="shared" si="0"/>
        <v>5406</v>
      </c>
      <c r="H83" s="446"/>
      <c r="I83" s="437">
        <v>40624</v>
      </c>
      <c r="J83" s="439">
        <v>1.2110000000000001</v>
      </c>
      <c r="K83" s="442">
        <f t="shared" ref="K83:K90" si="5">SUM(E83*J83)</f>
        <v>5455.5550000000003</v>
      </c>
      <c r="L83" s="443">
        <f t="shared" ref="L83:L90" si="6">SUM(G83-K83)</f>
        <v>-49.555000000000291</v>
      </c>
      <c r="M83" s="470">
        <v>1.0061800000000001</v>
      </c>
      <c r="N83" s="445">
        <f t="shared" si="2"/>
        <v>-49.861249900000296</v>
      </c>
      <c r="O83" s="353"/>
      <c r="P83" s="111"/>
    </row>
    <row r="84" spans="1:16" s="18" customFormat="1" ht="15" customHeight="1" x14ac:dyDescent="0.25">
      <c r="A84" s="436" t="s">
        <v>207</v>
      </c>
      <c r="B84" s="436" t="s">
        <v>208</v>
      </c>
      <c r="C84" s="436" t="s">
        <v>77</v>
      </c>
      <c r="D84" s="437">
        <v>40617</v>
      </c>
      <c r="E84" s="438">
        <v>1675</v>
      </c>
      <c r="F84" s="439">
        <v>4.4450000000000003</v>
      </c>
      <c r="G84" s="440">
        <f t="shared" si="0"/>
        <v>7445.3750000000009</v>
      </c>
      <c r="H84" s="446"/>
      <c r="I84" s="437">
        <v>40626</v>
      </c>
      <c r="J84" s="439">
        <v>4.63</v>
      </c>
      <c r="K84" s="442">
        <f t="shared" si="5"/>
        <v>7755.25</v>
      </c>
      <c r="L84" s="443">
        <f t="shared" si="6"/>
        <v>-309.87499999999909</v>
      </c>
      <c r="M84" s="470">
        <v>1.01292</v>
      </c>
      <c r="N84" s="445">
        <f t="shared" si="2"/>
        <v>-313.87858499999908</v>
      </c>
      <c r="O84" s="353"/>
      <c r="P84" s="111"/>
    </row>
    <row r="85" spans="1:16" s="18" customFormat="1" ht="15" customHeight="1" x14ac:dyDescent="0.25">
      <c r="A85" s="436" t="s">
        <v>209</v>
      </c>
      <c r="B85" s="436" t="s">
        <v>210</v>
      </c>
      <c r="C85" s="436" t="s">
        <v>77</v>
      </c>
      <c r="D85" s="437">
        <v>40613</v>
      </c>
      <c r="E85" s="438">
        <v>5620</v>
      </c>
      <c r="F85" s="439">
        <v>1.3046</v>
      </c>
      <c r="G85" s="440">
        <f>SUM(E85*F85)</f>
        <v>7331.8519999999999</v>
      </c>
      <c r="H85" s="446"/>
      <c r="I85" s="437">
        <v>40626</v>
      </c>
      <c r="J85" s="439">
        <v>1.415</v>
      </c>
      <c r="K85" s="442">
        <f t="shared" si="5"/>
        <v>7952.3</v>
      </c>
      <c r="L85" s="443">
        <f t="shared" si="6"/>
        <v>-620.44800000000032</v>
      </c>
      <c r="M85" s="470">
        <v>1.01292</v>
      </c>
      <c r="N85" s="445">
        <f t="shared" si="2"/>
        <v>-628.46418816000039</v>
      </c>
      <c r="O85" s="353"/>
      <c r="P85" s="111"/>
    </row>
    <row r="86" spans="1:16" s="18" customFormat="1" ht="15" customHeight="1" x14ac:dyDescent="0.25">
      <c r="A86" s="436" t="s">
        <v>211</v>
      </c>
      <c r="B86" s="436" t="s">
        <v>212</v>
      </c>
      <c r="C86" s="436" t="s">
        <v>77</v>
      </c>
      <c r="D86" s="437">
        <v>40595</v>
      </c>
      <c r="E86" s="438">
        <v>1850</v>
      </c>
      <c r="F86" s="439">
        <v>2.93</v>
      </c>
      <c r="G86" s="440">
        <f>SUM(E86*F86)</f>
        <v>5420.5</v>
      </c>
      <c r="H86" s="446"/>
      <c r="I86" s="437">
        <v>40631</v>
      </c>
      <c r="J86" s="439">
        <v>3.0630000000000002</v>
      </c>
      <c r="K86" s="442">
        <f t="shared" si="5"/>
        <v>5666.55</v>
      </c>
      <c r="L86" s="443">
        <f t="shared" si="6"/>
        <v>-246.05000000000018</v>
      </c>
      <c r="M86" s="470">
        <v>1.0242500000000001</v>
      </c>
      <c r="N86" s="445">
        <f t="shared" si="2"/>
        <v>-252.01671250000021</v>
      </c>
      <c r="O86" s="353"/>
      <c r="P86" s="111"/>
    </row>
    <row r="87" spans="1:16" s="18" customFormat="1" ht="15" customHeight="1" x14ac:dyDescent="0.25">
      <c r="A87" s="436" t="s">
        <v>213</v>
      </c>
      <c r="B87" s="436" t="s">
        <v>214</v>
      </c>
      <c r="C87" s="436" t="s">
        <v>77</v>
      </c>
      <c r="D87" s="437">
        <v>40610</v>
      </c>
      <c r="E87" s="438">
        <v>5980</v>
      </c>
      <c r="F87" s="439">
        <v>1.2549999999999999</v>
      </c>
      <c r="G87" s="440">
        <f t="shared" ref="G87:G118" si="7">SUM(E87*F87)</f>
        <v>7504.9</v>
      </c>
      <c r="H87" s="446"/>
      <c r="I87" s="437">
        <v>40631</v>
      </c>
      <c r="J87" s="439">
        <v>1.2629999999999999</v>
      </c>
      <c r="K87" s="442">
        <f t="shared" si="5"/>
        <v>7552.74</v>
      </c>
      <c r="L87" s="443">
        <f t="shared" si="6"/>
        <v>-47.840000000000146</v>
      </c>
      <c r="M87" s="470">
        <v>1.0242500000000001</v>
      </c>
      <c r="N87" s="445">
        <f t="shared" si="2"/>
        <v>-49.000120000000152</v>
      </c>
      <c r="O87" s="353"/>
      <c r="P87" s="111"/>
    </row>
    <row r="88" spans="1:16" s="18" customFormat="1" ht="15" customHeight="1" x14ac:dyDescent="0.25">
      <c r="A88" s="436" t="s">
        <v>215</v>
      </c>
      <c r="B88" s="436" t="s">
        <v>148</v>
      </c>
      <c r="C88" s="436" t="s">
        <v>77</v>
      </c>
      <c r="D88" s="437">
        <v>40616</v>
      </c>
      <c r="E88" s="438">
        <v>792</v>
      </c>
      <c r="F88" s="439">
        <v>9.3670000000000009</v>
      </c>
      <c r="G88" s="440">
        <f t="shared" si="7"/>
        <v>7418.6640000000007</v>
      </c>
      <c r="H88" s="446"/>
      <c r="I88" s="437">
        <v>40631</v>
      </c>
      <c r="J88" s="439">
        <v>9.8800000000000008</v>
      </c>
      <c r="K88" s="442">
        <f t="shared" si="5"/>
        <v>7824.9600000000009</v>
      </c>
      <c r="L88" s="443">
        <f t="shared" si="6"/>
        <v>-406.29600000000028</v>
      </c>
      <c r="M88" s="470">
        <v>1.0242500000000001</v>
      </c>
      <c r="N88" s="445">
        <f t="shared" si="2"/>
        <v>-416.1486780000003</v>
      </c>
      <c r="O88" s="353"/>
      <c r="P88" s="111"/>
    </row>
    <row r="89" spans="1:16" s="18" customFormat="1" ht="15" customHeight="1" x14ac:dyDescent="0.25">
      <c r="A89" s="436" t="s">
        <v>216</v>
      </c>
      <c r="B89" s="436" t="s">
        <v>217</v>
      </c>
      <c r="C89" s="436" t="s">
        <v>77</v>
      </c>
      <c r="D89" s="437">
        <v>40617</v>
      </c>
      <c r="E89" s="438">
        <v>1220</v>
      </c>
      <c r="F89" s="439">
        <v>6.1109999999999998</v>
      </c>
      <c r="G89" s="440">
        <f t="shared" si="7"/>
        <v>7455.42</v>
      </c>
      <c r="H89" s="446"/>
      <c r="I89" s="437">
        <v>40631</v>
      </c>
      <c r="J89" s="439">
        <v>6.62</v>
      </c>
      <c r="K89" s="442">
        <f t="shared" si="5"/>
        <v>8076.4000000000005</v>
      </c>
      <c r="L89" s="443">
        <f t="shared" si="6"/>
        <v>-620.98000000000047</v>
      </c>
      <c r="M89" s="470">
        <v>1.0242500000000001</v>
      </c>
      <c r="N89" s="445">
        <f t="shared" si="2"/>
        <v>-636.03876500000058</v>
      </c>
      <c r="O89" s="353"/>
      <c r="P89" s="111"/>
    </row>
    <row r="90" spans="1:16" s="18" customFormat="1" ht="15" customHeight="1" x14ac:dyDescent="0.25">
      <c r="A90" s="436" t="s">
        <v>218</v>
      </c>
      <c r="B90" s="436" t="s">
        <v>218</v>
      </c>
      <c r="C90" s="436" t="s">
        <v>77</v>
      </c>
      <c r="D90" s="437">
        <v>40617</v>
      </c>
      <c r="E90" s="438">
        <v>1700</v>
      </c>
      <c r="F90" s="439">
        <v>3.22</v>
      </c>
      <c r="G90" s="440">
        <f t="shared" si="7"/>
        <v>5474</v>
      </c>
      <c r="H90" s="446"/>
      <c r="I90" s="437">
        <v>40637</v>
      </c>
      <c r="J90" s="439">
        <v>3.38</v>
      </c>
      <c r="K90" s="442">
        <f t="shared" si="5"/>
        <v>5746</v>
      </c>
      <c r="L90" s="443">
        <f t="shared" si="6"/>
        <v>-272</v>
      </c>
      <c r="M90" s="470">
        <v>1.0396799999999999</v>
      </c>
      <c r="N90" s="445">
        <f t="shared" si="2"/>
        <v>-282.79295999999999</v>
      </c>
      <c r="O90" s="353"/>
      <c r="P90" s="111"/>
    </row>
    <row r="91" spans="1:16" s="8" customFormat="1" ht="15" customHeight="1" x14ac:dyDescent="0.25">
      <c r="A91" s="425" t="s">
        <v>153</v>
      </c>
      <c r="B91" s="425" t="s">
        <v>154</v>
      </c>
      <c r="C91" s="425" t="s">
        <v>52</v>
      </c>
      <c r="D91" s="426">
        <v>40637</v>
      </c>
      <c r="E91" s="427">
        <v>1775</v>
      </c>
      <c r="F91" s="428">
        <v>3.12</v>
      </c>
      <c r="G91" s="429">
        <f t="shared" si="7"/>
        <v>5538</v>
      </c>
      <c r="H91" s="478"/>
      <c r="I91" s="426">
        <v>40646</v>
      </c>
      <c r="J91" s="474">
        <v>2.96</v>
      </c>
      <c r="K91" s="432">
        <f>SUM(E91*J91)</f>
        <v>5254</v>
      </c>
      <c r="L91" s="433">
        <f>SUM(K91-G91)</f>
        <v>-284</v>
      </c>
      <c r="M91" s="469">
        <v>1.04348</v>
      </c>
      <c r="N91" s="434">
        <f t="shared" si="2"/>
        <v>-296.34832</v>
      </c>
      <c r="O91" s="346"/>
      <c r="P91" s="110"/>
    </row>
    <row r="92" spans="1:16" s="8" customFormat="1" ht="15" customHeight="1" x14ac:dyDescent="0.25">
      <c r="A92" s="425" t="s">
        <v>219</v>
      </c>
      <c r="B92" s="425" t="s">
        <v>220</v>
      </c>
      <c r="C92" s="425" t="s">
        <v>52</v>
      </c>
      <c r="D92" s="426">
        <v>40632</v>
      </c>
      <c r="E92" s="427">
        <v>1428</v>
      </c>
      <c r="F92" s="428">
        <v>4.2</v>
      </c>
      <c r="G92" s="429">
        <f t="shared" si="7"/>
        <v>5997.6</v>
      </c>
      <c r="H92" s="478"/>
      <c r="I92" s="426">
        <v>40646</v>
      </c>
      <c r="J92" s="474">
        <v>4.09</v>
      </c>
      <c r="K92" s="432">
        <f>SUM(E92*J92)</f>
        <v>5840.5199999999995</v>
      </c>
      <c r="L92" s="433">
        <f>SUM(K92-G92)</f>
        <v>-157.08000000000084</v>
      </c>
      <c r="M92" s="469">
        <v>1.04348</v>
      </c>
      <c r="N92" s="434">
        <f t="shared" si="2"/>
        <v>-163.90983840000087</v>
      </c>
      <c r="O92" s="346"/>
      <c r="P92" s="110"/>
    </row>
    <row r="93" spans="1:16" s="18" customFormat="1" ht="15" customHeight="1" x14ac:dyDescent="0.25">
      <c r="A93" s="436" t="s">
        <v>12</v>
      </c>
      <c r="B93" s="436" t="s">
        <v>13</v>
      </c>
      <c r="C93" s="436" t="s">
        <v>77</v>
      </c>
      <c r="D93" s="437">
        <v>40602</v>
      </c>
      <c r="E93" s="438">
        <v>5250</v>
      </c>
      <c r="F93" s="439">
        <v>1.05</v>
      </c>
      <c r="G93" s="440">
        <f t="shared" si="7"/>
        <v>5512.5</v>
      </c>
      <c r="H93" s="446"/>
      <c r="I93" s="437">
        <v>40646</v>
      </c>
      <c r="J93" s="439">
        <v>1.1200000000000001</v>
      </c>
      <c r="K93" s="442">
        <f>SUM(E93*J93)</f>
        <v>5880.0000000000009</v>
      </c>
      <c r="L93" s="443">
        <f>SUM(G93-K93)</f>
        <v>-367.50000000000091</v>
      </c>
      <c r="M93" s="469">
        <v>1.04348</v>
      </c>
      <c r="N93" s="445">
        <f t="shared" si="2"/>
        <v>-383.47890000000092</v>
      </c>
      <c r="O93" s="353"/>
      <c r="P93" s="111"/>
    </row>
    <row r="94" spans="1:16" s="8" customFormat="1" ht="15" customHeight="1" x14ac:dyDescent="0.25">
      <c r="A94" s="425" t="s">
        <v>221</v>
      </c>
      <c r="B94" s="425" t="s">
        <v>222</v>
      </c>
      <c r="C94" s="425" t="s">
        <v>52</v>
      </c>
      <c r="D94" s="426">
        <v>40634</v>
      </c>
      <c r="E94" s="427">
        <v>587</v>
      </c>
      <c r="F94" s="428">
        <v>9.4600000000000009</v>
      </c>
      <c r="G94" s="429">
        <f t="shared" si="7"/>
        <v>5553.02</v>
      </c>
      <c r="H94" s="478"/>
      <c r="I94" s="426">
        <v>40646</v>
      </c>
      <c r="J94" s="474">
        <v>9.14</v>
      </c>
      <c r="K94" s="432">
        <f t="shared" ref="K94:K99" si="8">SUM(E94*J94)</f>
        <v>5365.18</v>
      </c>
      <c r="L94" s="433">
        <f t="shared" ref="L94:L100" si="9">SUM(K94-G94)</f>
        <v>-187.84000000000015</v>
      </c>
      <c r="M94" s="469">
        <v>1.04348</v>
      </c>
      <c r="N94" s="434">
        <f t="shared" si="2"/>
        <v>-196.00728320000013</v>
      </c>
      <c r="O94" s="346"/>
      <c r="P94" s="110"/>
    </row>
    <row r="95" spans="1:16" s="8" customFormat="1" ht="15" customHeight="1" x14ac:dyDescent="0.25">
      <c r="A95" s="425" t="s">
        <v>223</v>
      </c>
      <c r="B95" s="425" t="s">
        <v>224</v>
      </c>
      <c r="C95" s="425" t="s">
        <v>52</v>
      </c>
      <c r="D95" s="426">
        <v>40639</v>
      </c>
      <c r="E95" s="427">
        <v>1575</v>
      </c>
      <c r="F95" s="428">
        <v>3.52</v>
      </c>
      <c r="G95" s="429">
        <f t="shared" si="7"/>
        <v>5544</v>
      </c>
      <c r="H95" s="478"/>
      <c r="I95" s="426">
        <v>40646</v>
      </c>
      <c r="J95" s="474">
        <v>3.39</v>
      </c>
      <c r="K95" s="432">
        <f t="shared" si="8"/>
        <v>5339.25</v>
      </c>
      <c r="L95" s="433">
        <f t="shared" si="9"/>
        <v>-204.75</v>
      </c>
      <c r="M95" s="469">
        <v>1.04348</v>
      </c>
      <c r="N95" s="434">
        <f t="shared" si="2"/>
        <v>-213.65252999999998</v>
      </c>
      <c r="O95" s="346"/>
      <c r="P95" s="110"/>
    </row>
    <row r="96" spans="1:16" s="8" customFormat="1" ht="15" customHeight="1" x14ac:dyDescent="0.25">
      <c r="A96" s="425" t="s">
        <v>225</v>
      </c>
      <c r="B96" s="425" t="s">
        <v>226</v>
      </c>
      <c r="C96" s="425" t="s">
        <v>52</v>
      </c>
      <c r="D96" s="426">
        <v>40644</v>
      </c>
      <c r="E96" s="427">
        <v>948</v>
      </c>
      <c r="F96" s="428">
        <v>5.81</v>
      </c>
      <c r="G96" s="429">
        <f t="shared" si="7"/>
        <v>5507.8799999999992</v>
      </c>
      <c r="H96" s="478"/>
      <c r="I96" s="426">
        <v>40646</v>
      </c>
      <c r="J96" s="474">
        <v>5.59</v>
      </c>
      <c r="K96" s="432">
        <f t="shared" si="8"/>
        <v>5299.32</v>
      </c>
      <c r="L96" s="433">
        <f t="shared" si="9"/>
        <v>-208.55999999999949</v>
      </c>
      <c r="M96" s="469">
        <v>1.04348</v>
      </c>
      <c r="N96" s="434">
        <f t="shared" si="2"/>
        <v>-217.62818879999946</v>
      </c>
      <c r="O96" s="346"/>
      <c r="P96" s="110"/>
    </row>
    <row r="97" spans="1:16" s="8" customFormat="1" ht="15" customHeight="1" x14ac:dyDescent="0.25">
      <c r="A97" s="425" t="s">
        <v>227</v>
      </c>
      <c r="B97" s="425" t="s">
        <v>228</v>
      </c>
      <c r="C97" s="425" t="s">
        <v>52</v>
      </c>
      <c r="D97" s="426">
        <v>40644</v>
      </c>
      <c r="E97" s="427">
        <v>1220</v>
      </c>
      <c r="F97" s="428">
        <v>4.95</v>
      </c>
      <c r="G97" s="429">
        <f t="shared" si="7"/>
        <v>6039</v>
      </c>
      <c r="H97" s="478"/>
      <c r="I97" s="426">
        <v>40646</v>
      </c>
      <c r="J97" s="474">
        <v>4.7750000000000004</v>
      </c>
      <c r="K97" s="432">
        <f t="shared" si="8"/>
        <v>5825.5</v>
      </c>
      <c r="L97" s="433">
        <f t="shared" si="9"/>
        <v>-213.5</v>
      </c>
      <c r="M97" s="469">
        <v>1.04348</v>
      </c>
      <c r="N97" s="434">
        <f t="shared" si="2"/>
        <v>-222.78297999999998</v>
      </c>
      <c r="O97" s="346"/>
      <c r="P97" s="110"/>
    </row>
    <row r="98" spans="1:16" s="8" customFormat="1" ht="15" customHeight="1" x14ac:dyDescent="0.25">
      <c r="A98" s="425" t="s">
        <v>234</v>
      </c>
      <c r="B98" s="425" t="s">
        <v>235</v>
      </c>
      <c r="C98" s="425" t="s">
        <v>52</v>
      </c>
      <c r="D98" s="426">
        <v>40644</v>
      </c>
      <c r="E98" s="427">
        <v>2238</v>
      </c>
      <c r="F98" s="428">
        <v>2.7</v>
      </c>
      <c r="G98" s="429">
        <f>SUM(E98*F98)</f>
        <v>6042.6</v>
      </c>
      <c r="H98" s="478"/>
      <c r="I98" s="426">
        <v>40651</v>
      </c>
      <c r="J98" s="428">
        <v>2.35</v>
      </c>
      <c r="K98" s="432">
        <f>SUM(E98*J98)</f>
        <v>5259.3</v>
      </c>
      <c r="L98" s="433">
        <f t="shared" si="9"/>
        <v>-783.30000000000018</v>
      </c>
      <c r="M98" s="469">
        <v>1.05609</v>
      </c>
      <c r="N98" s="434">
        <f>SUM(L98*M98)</f>
        <v>-827.23529700000017</v>
      </c>
      <c r="O98" s="346"/>
      <c r="P98" s="110"/>
    </row>
    <row r="99" spans="1:16" s="8" customFormat="1" ht="15" customHeight="1" x14ac:dyDescent="0.25">
      <c r="A99" s="472" t="s">
        <v>229</v>
      </c>
      <c r="B99" s="425" t="s">
        <v>230</v>
      </c>
      <c r="C99" s="14" t="s">
        <v>52</v>
      </c>
      <c r="D99" s="426">
        <v>40581</v>
      </c>
      <c r="E99" s="427">
        <v>4000</v>
      </c>
      <c r="F99" s="428">
        <v>1.625</v>
      </c>
      <c r="G99" s="429">
        <f t="shared" si="7"/>
        <v>6500</v>
      </c>
      <c r="H99" s="478"/>
      <c r="I99" s="426">
        <v>40652</v>
      </c>
      <c r="J99" s="474">
        <v>1.847</v>
      </c>
      <c r="K99" s="432">
        <f t="shared" si="8"/>
        <v>7388</v>
      </c>
      <c r="L99" s="433">
        <f t="shared" si="9"/>
        <v>888</v>
      </c>
      <c r="M99" s="469">
        <v>1.0509500000000001</v>
      </c>
      <c r="N99" s="434">
        <f t="shared" si="2"/>
        <v>933.24360000000001</v>
      </c>
      <c r="O99" s="346"/>
      <c r="P99" s="110"/>
    </row>
    <row r="100" spans="1:16" s="8" customFormat="1" ht="15" customHeight="1" x14ac:dyDescent="0.25">
      <c r="A100" s="425" t="s">
        <v>233</v>
      </c>
      <c r="B100" s="425" t="s">
        <v>193</v>
      </c>
      <c r="C100" s="425" t="s">
        <v>52</v>
      </c>
      <c r="D100" s="426">
        <v>40637</v>
      </c>
      <c r="E100" s="427">
        <v>382</v>
      </c>
      <c r="F100" s="428">
        <v>16.25</v>
      </c>
      <c r="G100" s="429">
        <f>SUM(E100*F100)</f>
        <v>6207.5</v>
      </c>
      <c r="H100" s="478"/>
      <c r="I100" s="426">
        <v>40652</v>
      </c>
      <c r="J100" s="428">
        <v>15.55</v>
      </c>
      <c r="K100" s="432">
        <f>SUM(E100*J100)</f>
        <v>5940.1</v>
      </c>
      <c r="L100" s="433">
        <f t="shared" si="9"/>
        <v>-267.39999999999964</v>
      </c>
      <c r="M100" s="469">
        <v>1.0509500000000001</v>
      </c>
      <c r="N100" s="434">
        <f>SUM(L100*M100)</f>
        <v>-281.02402999999964</v>
      </c>
      <c r="O100" s="346"/>
      <c r="P100" s="110"/>
    </row>
    <row r="101" spans="1:16" s="18" customFormat="1" ht="17.25" customHeight="1" x14ac:dyDescent="0.25">
      <c r="A101" s="436" t="s">
        <v>231</v>
      </c>
      <c r="B101" s="436" t="s">
        <v>232</v>
      </c>
      <c r="C101" s="436" t="s">
        <v>77</v>
      </c>
      <c r="D101" s="437">
        <v>40617</v>
      </c>
      <c r="E101" s="438">
        <v>2465</v>
      </c>
      <c r="F101" s="439">
        <v>3.04</v>
      </c>
      <c r="G101" s="440">
        <f t="shared" si="7"/>
        <v>7493.6</v>
      </c>
      <c r="H101" s="446"/>
      <c r="I101" s="437">
        <v>40653</v>
      </c>
      <c r="J101" s="439">
        <v>3.13</v>
      </c>
      <c r="K101" s="442">
        <f>SUM(E101*J101)</f>
        <v>7715.45</v>
      </c>
      <c r="L101" s="443">
        <f>SUM(G101-K101)</f>
        <v>-221.84999999999945</v>
      </c>
      <c r="M101" s="470">
        <v>1.0523</v>
      </c>
      <c r="N101" s="445">
        <f t="shared" si="2"/>
        <v>-233.45275499999943</v>
      </c>
      <c r="O101" s="353"/>
      <c r="P101" s="111"/>
    </row>
    <row r="102" spans="1:16" s="18" customFormat="1" ht="15" customHeight="1" x14ac:dyDescent="0.25">
      <c r="A102" s="436" t="s">
        <v>236</v>
      </c>
      <c r="B102" s="436" t="s">
        <v>237</v>
      </c>
      <c r="C102" s="436" t="s">
        <v>77</v>
      </c>
      <c r="D102" s="437">
        <v>40646</v>
      </c>
      <c r="E102" s="438">
        <v>4243</v>
      </c>
      <c r="F102" s="439">
        <v>1.2649999999999999</v>
      </c>
      <c r="G102" s="440">
        <f t="shared" si="7"/>
        <v>5367.3949999999995</v>
      </c>
      <c r="H102" s="446"/>
      <c r="I102" s="437">
        <v>40653</v>
      </c>
      <c r="J102" s="439">
        <v>1.365</v>
      </c>
      <c r="K102" s="442">
        <f>SUM(E102*J102)</f>
        <v>5791.6949999999997</v>
      </c>
      <c r="L102" s="443">
        <f>SUM(G102-K102)</f>
        <v>-424.30000000000018</v>
      </c>
      <c r="M102" s="470">
        <v>1.0523</v>
      </c>
      <c r="N102" s="445">
        <f t="shared" si="2"/>
        <v>-446.49089000000021</v>
      </c>
      <c r="O102" s="353"/>
      <c r="P102" s="111"/>
    </row>
    <row r="103" spans="1:16" s="8" customFormat="1" ht="15" customHeight="1" x14ac:dyDescent="0.25">
      <c r="A103" s="472" t="s">
        <v>238</v>
      </c>
      <c r="B103" s="425" t="s">
        <v>239</v>
      </c>
      <c r="C103" s="425" t="s">
        <v>52</v>
      </c>
      <c r="D103" s="426">
        <v>40590</v>
      </c>
      <c r="E103" s="427">
        <v>10000</v>
      </c>
      <c r="F103" s="428">
        <v>1.25</v>
      </c>
      <c r="G103" s="429">
        <f t="shared" si="7"/>
        <v>12500</v>
      </c>
      <c r="H103" s="478"/>
      <c r="I103" s="426">
        <v>40661</v>
      </c>
      <c r="J103" s="428">
        <v>1.3939999999999999</v>
      </c>
      <c r="K103" s="432">
        <f t="shared" ref="K103:K132" si="10">SUM(E103*J103)</f>
        <v>13939.999999999998</v>
      </c>
      <c r="L103" s="433">
        <f t="shared" ref="L103:L112" si="11">SUM(K103-G103)</f>
        <v>1439.9999999999982</v>
      </c>
      <c r="M103" s="469">
        <v>1.0869800000000001</v>
      </c>
      <c r="N103" s="434">
        <f t="shared" si="2"/>
        <v>1565.2511999999981</v>
      </c>
      <c r="O103" s="346"/>
      <c r="P103" s="110"/>
    </row>
    <row r="104" spans="1:16" s="8" customFormat="1" ht="15" customHeight="1" x14ac:dyDescent="0.25">
      <c r="A104" s="472" t="s">
        <v>240</v>
      </c>
      <c r="B104" s="425" t="s">
        <v>241</v>
      </c>
      <c r="C104" s="425" t="s">
        <v>52</v>
      </c>
      <c r="D104" s="426">
        <v>40595</v>
      </c>
      <c r="E104" s="427">
        <v>10300</v>
      </c>
      <c r="F104" s="428">
        <v>1.0649999999999999</v>
      </c>
      <c r="G104" s="429">
        <f t="shared" si="7"/>
        <v>10969.5</v>
      </c>
      <c r="H104" s="478"/>
      <c r="I104" s="426">
        <v>40661</v>
      </c>
      <c r="J104" s="428">
        <v>1.1970000000000001</v>
      </c>
      <c r="K104" s="432">
        <f t="shared" si="10"/>
        <v>12329.1</v>
      </c>
      <c r="L104" s="433">
        <f t="shared" si="11"/>
        <v>1359.6000000000004</v>
      </c>
      <c r="M104" s="469">
        <v>1.0869800000000001</v>
      </c>
      <c r="N104" s="434">
        <f t="shared" si="2"/>
        <v>1477.8580080000004</v>
      </c>
      <c r="O104" s="346"/>
      <c r="P104" s="110"/>
    </row>
    <row r="105" spans="1:16" s="8" customFormat="1" ht="15" customHeight="1" x14ac:dyDescent="0.25">
      <c r="A105" s="425" t="s">
        <v>162</v>
      </c>
      <c r="B105" s="425" t="s">
        <v>163</v>
      </c>
      <c r="C105" s="425" t="s">
        <v>52</v>
      </c>
      <c r="D105" s="426">
        <v>40641</v>
      </c>
      <c r="E105" s="427">
        <v>201</v>
      </c>
      <c r="F105" s="428">
        <v>27.38</v>
      </c>
      <c r="G105" s="429">
        <f t="shared" si="7"/>
        <v>5503.38</v>
      </c>
      <c r="H105" s="478"/>
      <c r="I105" s="426">
        <v>40662</v>
      </c>
      <c r="J105" s="428">
        <v>26.5</v>
      </c>
      <c r="K105" s="432">
        <f t="shared" si="10"/>
        <v>5326.5</v>
      </c>
      <c r="L105" s="433">
        <f t="shared" si="11"/>
        <v>-176.88000000000011</v>
      </c>
      <c r="M105" s="469">
        <v>1.09263</v>
      </c>
      <c r="N105" s="434">
        <f t="shared" si="2"/>
        <v>-193.26439440000013</v>
      </c>
      <c r="O105" s="346"/>
      <c r="P105" s="110"/>
    </row>
    <row r="106" spans="1:16" s="8" customFormat="1" ht="15" customHeight="1" x14ac:dyDescent="0.25">
      <c r="A106" s="425" t="s">
        <v>242</v>
      </c>
      <c r="B106" s="425" t="s">
        <v>242</v>
      </c>
      <c r="C106" s="425" t="s">
        <v>52</v>
      </c>
      <c r="D106" s="426">
        <v>40644</v>
      </c>
      <c r="E106" s="427">
        <v>153</v>
      </c>
      <c r="F106" s="428">
        <v>49.03</v>
      </c>
      <c r="G106" s="429">
        <f t="shared" si="7"/>
        <v>7501.59</v>
      </c>
      <c r="H106" s="478"/>
      <c r="I106" s="426">
        <v>40662</v>
      </c>
      <c r="J106" s="428">
        <v>46.37</v>
      </c>
      <c r="K106" s="432">
        <f t="shared" si="10"/>
        <v>7094.61</v>
      </c>
      <c r="L106" s="433">
        <f t="shared" si="11"/>
        <v>-406.98000000000047</v>
      </c>
      <c r="M106" s="469">
        <v>1.09263</v>
      </c>
      <c r="N106" s="434">
        <f t="shared" si="2"/>
        <v>-444.6785574000005</v>
      </c>
      <c r="O106" s="346"/>
      <c r="P106" s="110"/>
    </row>
    <row r="107" spans="1:16" s="8" customFormat="1" ht="15" customHeight="1" x14ac:dyDescent="0.25">
      <c r="A107" s="425" t="s">
        <v>243</v>
      </c>
      <c r="B107" s="425" t="s">
        <v>244</v>
      </c>
      <c r="C107" s="425" t="s">
        <v>52</v>
      </c>
      <c r="D107" s="426">
        <v>40623</v>
      </c>
      <c r="E107" s="427">
        <v>255</v>
      </c>
      <c r="F107" s="428">
        <v>45.22</v>
      </c>
      <c r="G107" s="429">
        <f t="shared" si="7"/>
        <v>11531.1</v>
      </c>
      <c r="H107" s="478"/>
      <c r="I107" s="426">
        <v>40666</v>
      </c>
      <c r="J107" s="428">
        <v>45.35</v>
      </c>
      <c r="K107" s="432">
        <f t="shared" si="10"/>
        <v>11564.25</v>
      </c>
      <c r="L107" s="433">
        <f t="shared" si="11"/>
        <v>33.149999999999636</v>
      </c>
      <c r="M107" s="469">
        <v>1.0943000000000001</v>
      </c>
      <c r="N107" s="434">
        <f t="shared" si="2"/>
        <v>36.276044999999606</v>
      </c>
      <c r="O107" s="346"/>
      <c r="P107" s="110"/>
    </row>
    <row r="108" spans="1:16" s="8" customFormat="1" ht="15" customHeight="1" x14ac:dyDescent="0.25">
      <c r="A108" s="425" t="s">
        <v>245</v>
      </c>
      <c r="B108" s="425" t="s">
        <v>246</v>
      </c>
      <c r="C108" s="425" t="s">
        <v>52</v>
      </c>
      <c r="D108" s="426">
        <v>40634</v>
      </c>
      <c r="E108" s="427">
        <v>481</v>
      </c>
      <c r="F108" s="428">
        <v>1.54</v>
      </c>
      <c r="G108" s="429">
        <f t="shared" si="7"/>
        <v>740.74</v>
      </c>
      <c r="H108" s="478"/>
      <c r="I108" s="426">
        <v>40666</v>
      </c>
      <c r="J108" s="428">
        <v>1.5209999999999999</v>
      </c>
      <c r="K108" s="432">
        <f t="shared" si="10"/>
        <v>731.601</v>
      </c>
      <c r="L108" s="433">
        <f t="shared" si="11"/>
        <v>-9.13900000000001</v>
      </c>
      <c r="M108" s="469">
        <v>1.0943000000000001</v>
      </c>
      <c r="N108" s="434">
        <f t="shared" si="2"/>
        <v>-10.000807700000012</v>
      </c>
      <c r="O108" s="346"/>
      <c r="P108" s="110"/>
    </row>
    <row r="109" spans="1:16" s="8" customFormat="1" ht="15" customHeight="1" x14ac:dyDescent="0.25">
      <c r="A109" s="472" t="s">
        <v>247</v>
      </c>
      <c r="B109" s="425" t="s">
        <v>248</v>
      </c>
      <c r="C109" s="425" t="s">
        <v>52</v>
      </c>
      <c r="D109" s="426">
        <v>40632</v>
      </c>
      <c r="E109" s="427">
        <v>6122</v>
      </c>
      <c r="F109" s="428">
        <v>0.98</v>
      </c>
      <c r="G109" s="429">
        <f t="shared" si="7"/>
        <v>5999.5599999999995</v>
      </c>
      <c r="H109" s="478"/>
      <c r="I109" s="426">
        <v>40666</v>
      </c>
      <c r="J109" s="428">
        <v>0.93230000000000002</v>
      </c>
      <c r="K109" s="432">
        <f t="shared" si="10"/>
        <v>5707.5406000000003</v>
      </c>
      <c r="L109" s="433">
        <f t="shared" si="11"/>
        <v>-292.01939999999922</v>
      </c>
      <c r="M109" s="469">
        <v>1.0943000000000001</v>
      </c>
      <c r="N109" s="434">
        <f t="shared" si="2"/>
        <v>-319.55682941999919</v>
      </c>
      <c r="O109" s="346"/>
      <c r="P109" s="110"/>
    </row>
    <row r="110" spans="1:16" s="8" customFormat="1" ht="15" customHeight="1" x14ac:dyDescent="0.25">
      <c r="A110" s="425" t="s">
        <v>173</v>
      </c>
      <c r="B110" s="425" t="s">
        <v>174</v>
      </c>
      <c r="C110" s="425" t="s">
        <v>52</v>
      </c>
      <c r="D110" s="426">
        <v>40660</v>
      </c>
      <c r="E110" s="427">
        <v>8287</v>
      </c>
      <c r="F110" s="428">
        <v>0.90500000000000003</v>
      </c>
      <c r="G110" s="429">
        <f t="shared" si="7"/>
        <v>7499.7350000000006</v>
      </c>
      <c r="H110" s="478"/>
      <c r="I110" s="426">
        <v>40667</v>
      </c>
      <c r="J110" s="428">
        <v>0.85250000000000004</v>
      </c>
      <c r="K110" s="432">
        <f t="shared" si="10"/>
        <v>7064.6675000000005</v>
      </c>
      <c r="L110" s="433">
        <f t="shared" si="11"/>
        <v>-435.06750000000011</v>
      </c>
      <c r="M110" s="469">
        <v>1.0843799999999999</v>
      </c>
      <c r="N110" s="434">
        <f t="shared" si="2"/>
        <v>-471.77849565000008</v>
      </c>
      <c r="O110" s="346"/>
      <c r="P110" s="110"/>
    </row>
    <row r="111" spans="1:16" s="8" customFormat="1" ht="15" customHeight="1" x14ac:dyDescent="0.25">
      <c r="A111" s="425" t="s">
        <v>188</v>
      </c>
      <c r="B111" s="425" t="s">
        <v>189</v>
      </c>
      <c r="C111" s="425" t="s">
        <v>52</v>
      </c>
      <c r="D111" s="426">
        <v>40641</v>
      </c>
      <c r="E111" s="427">
        <v>915</v>
      </c>
      <c r="F111" s="428">
        <v>6.97</v>
      </c>
      <c r="G111" s="429">
        <f t="shared" si="7"/>
        <v>6377.55</v>
      </c>
      <c r="H111" s="478"/>
      <c r="I111" s="426">
        <v>40668</v>
      </c>
      <c r="J111" s="428">
        <v>6.4779999999999998</v>
      </c>
      <c r="K111" s="432">
        <f t="shared" si="10"/>
        <v>5927.37</v>
      </c>
      <c r="L111" s="433">
        <f t="shared" si="11"/>
        <v>-450.18000000000029</v>
      </c>
      <c r="M111" s="469">
        <v>1.0744</v>
      </c>
      <c r="N111" s="434">
        <f t="shared" si="2"/>
        <v>-483.67339200000032</v>
      </c>
      <c r="O111" s="346"/>
      <c r="P111" s="110"/>
    </row>
    <row r="112" spans="1:16" s="8" customFormat="1" ht="15" customHeight="1" x14ac:dyDescent="0.25">
      <c r="A112" s="472" t="s">
        <v>194</v>
      </c>
      <c r="B112" s="425" t="s">
        <v>195</v>
      </c>
      <c r="C112" s="425" t="s">
        <v>52</v>
      </c>
      <c r="D112" s="426">
        <v>40632</v>
      </c>
      <c r="E112" s="427">
        <v>176</v>
      </c>
      <c r="F112" s="428">
        <v>31.56</v>
      </c>
      <c r="G112" s="429">
        <f t="shared" si="7"/>
        <v>5554.5599999999995</v>
      </c>
      <c r="H112" s="478"/>
      <c r="I112" s="426">
        <v>40669</v>
      </c>
      <c r="J112" s="428">
        <v>30.02</v>
      </c>
      <c r="K112" s="432">
        <f t="shared" si="10"/>
        <v>5283.5199999999995</v>
      </c>
      <c r="L112" s="433">
        <f t="shared" si="11"/>
        <v>-271.03999999999996</v>
      </c>
      <c r="M112" s="469">
        <v>1.0578099999999999</v>
      </c>
      <c r="N112" s="434">
        <f t="shared" ref="N112:N175" si="12">SUM(L112*M112)</f>
        <v>-286.70882239999992</v>
      </c>
      <c r="O112" s="346"/>
      <c r="P112" s="110"/>
    </row>
    <row r="113" spans="1:16" s="18" customFormat="1" ht="15" customHeight="1" x14ac:dyDescent="0.25">
      <c r="A113" s="436" t="s">
        <v>175</v>
      </c>
      <c r="B113" s="436" t="s">
        <v>176</v>
      </c>
      <c r="C113" s="436" t="s">
        <v>77</v>
      </c>
      <c r="D113" s="479">
        <v>40665</v>
      </c>
      <c r="E113" s="438">
        <v>1546</v>
      </c>
      <c r="F113" s="439">
        <v>4.8499999999999996</v>
      </c>
      <c r="G113" s="440">
        <f t="shared" si="7"/>
        <v>7498.0999999999995</v>
      </c>
      <c r="H113" s="446"/>
      <c r="I113" s="437">
        <v>40669</v>
      </c>
      <c r="J113" s="439">
        <v>5.53</v>
      </c>
      <c r="K113" s="442">
        <f>SUM(E113*J113)</f>
        <v>8549.380000000001</v>
      </c>
      <c r="L113" s="443">
        <f>SUM(G113-K113)</f>
        <v>-1051.2800000000016</v>
      </c>
      <c r="M113" s="470">
        <v>1.0578099999999999</v>
      </c>
      <c r="N113" s="445">
        <f t="shared" si="12"/>
        <v>-1112.0544968000015</v>
      </c>
      <c r="O113" s="353"/>
      <c r="P113" s="111"/>
    </row>
    <row r="114" spans="1:16" s="346" customFormat="1" ht="15" customHeight="1" x14ac:dyDescent="0.25">
      <c r="A114" s="14" t="s">
        <v>249</v>
      </c>
      <c r="B114" s="480" t="s">
        <v>250</v>
      </c>
      <c r="C114" s="480" t="s">
        <v>52</v>
      </c>
      <c r="D114" s="481">
        <v>40631</v>
      </c>
      <c r="E114" s="482">
        <v>465</v>
      </c>
      <c r="F114" s="483">
        <v>13.01</v>
      </c>
      <c r="G114" s="429">
        <f t="shared" si="7"/>
        <v>6049.65</v>
      </c>
      <c r="H114" s="478"/>
      <c r="I114" s="481">
        <v>40672</v>
      </c>
      <c r="J114" s="483">
        <v>13.16</v>
      </c>
      <c r="K114" s="432">
        <f t="shared" si="10"/>
        <v>6119.4</v>
      </c>
      <c r="L114" s="433">
        <f>SUM(K114-G114)</f>
        <v>69.75</v>
      </c>
      <c r="M114" s="469">
        <v>1.07155</v>
      </c>
      <c r="N114" s="434">
        <f t="shared" si="12"/>
        <v>74.740612499999997</v>
      </c>
      <c r="P114" s="110"/>
    </row>
    <row r="115" spans="1:16" s="346" customFormat="1" ht="15" customHeight="1" x14ac:dyDescent="0.25">
      <c r="A115" s="480" t="s">
        <v>251</v>
      </c>
      <c r="B115" s="480" t="s">
        <v>252</v>
      </c>
      <c r="C115" s="480" t="s">
        <v>52</v>
      </c>
      <c r="D115" s="481">
        <v>40665</v>
      </c>
      <c r="E115" s="482">
        <v>286</v>
      </c>
      <c r="F115" s="483">
        <v>19.48</v>
      </c>
      <c r="G115" s="429">
        <f t="shared" si="7"/>
        <v>5571.28</v>
      </c>
      <c r="H115" s="478"/>
      <c r="I115" s="481">
        <v>40673</v>
      </c>
      <c r="J115" s="483">
        <v>17.920000000000002</v>
      </c>
      <c r="K115" s="432">
        <f t="shared" si="10"/>
        <v>5125.1200000000008</v>
      </c>
      <c r="L115" s="433">
        <f>SUM(K115-G115)</f>
        <v>-446.15999999999894</v>
      </c>
      <c r="M115" s="469">
        <v>1.0805400000000001</v>
      </c>
      <c r="N115" s="434">
        <f t="shared" si="12"/>
        <v>-482.0937263999989</v>
      </c>
      <c r="P115" s="110"/>
    </row>
    <row r="116" spans="1:16" s="18" customFormat="1" ht="15" customHeight="1" x14ac:dyDescent="0.25">
      <c r="A116" s="436" t="s">
        <v>255</v>
      </c>
      <c r="B116" s="436" t="s">
        <v>256</v>
      </c>
      <c r="C116" s="436" t="s">
        <v>77</v>
      </c>
      <c r="D116" s="437">
        <v>40666</v>
      </c>
      <c r="E116" s="438">
        <v>1073</v>
      </c>
      <c r="F116" s="439">
        <v>6.99</v>
      </c>
      <c r="G116" s="440">
        <f>SUM(E116*F116)</f>
        <v>7500.27</v>
      </c>
      <c r="H116" s="446"/>
      <c r="I116" s="437">
        <v>40673</v>
      </c>
      <c r="J116" s="439">
        <v>7.91</v>
      </c>
      <c r="K116" s="442">
        <f>SUM(E116*J116)</f>
        <v>8487.43</v>
      </c>
      <c r="L116" s="443">
        <f>SUM(G116-K116)</f>
        <v>-987.15999999999985</v>
      </c>
      <c r="M116" s="470">
        <v>1.0805400000000001</v>
      </c>
      <c r="N116" s="445">
        <f>SUM(L116*M116)</f>
        <v>-1066.6658663999999</v>
      </c>
      <c r="O116" s="353"/>
      <c r="P116" s="111"/>
    </row>
    <row r="117" spans="1:16" s="8" customFormat="1" ht="15" customHeight="1" x14ac:dyDescent="0.25">
      <c r="A117" s="425" t="s">
        <v>253</v>
      </c>
      <c r="B117" s="425" t="s">
        <v>254</v>
      </c>
      <c r="C117" s="425" t="s">
        <v>52</v>
      </c>
      <c r="D117" s="426">
        <v>40644</v>
      </c>
      <c r="E117" s="427">
        <v>3965</v>
      </c>
      <c r="F117" s="428">
        <v>1.52</v>
      </c>
      <c r="G117" s="429">
        <f t="shared" si="7"/>
        <v>6026.8</v>
      </c>
      <c r="H117" s="478"/>
      <c r="I117" s="426">
        <v>40675</v>
      </c>
      <c r="J117" s="428">
        <v>1.42</v>
      </c>
      <c r="K117" s="432">
        <f t="shared" si="10"/>
        <v>5630.2999999999993</v>
      </c>
      <c r="L117" s="433">
        <f>SUM(K117-G117)</f>
        <v>-396.50000000000091</v>
      </c>
      <c r="M117" s="469">
        <v>1.06952</v>
      </c>
      <c r="N117" s="434">
        <f t="shared" si="12"/>
        <v>-424.06468000000098</v>
      </c>
      <c r="O117" s="346"/>
      <c r="P117" s="110"/>
    </row>
    <row r="118" spans="1:16" s="8" customFormat="1" ht="15" customHeight="1" x14ac:dyDescent="0.25">
      <c r="A118" s="425" t="s">
        <v>253</v>
      </c>
      <c r="B118" s="425" t="s">
        <v>254</v>
      </c>
      <c r="C118" s="425" t="s">
        <v>52</v>
      </c>
      <c r="D118" s="426">
        <v>40672</v>
      </c>
      <c r="E118" s="427">
        <v>1587</v>
      </c>
      <c r="F118" s="428">
        <v>1.575</v>
      </c>
      <c r="G118" s="429">
        <f t="shared" si="7"/>
        <v>2499.5250000000001</v>
      </c>
      <c r="H118" s="478"/>
      <c r="I118" s="426">
        <v>40675</v>
      </c>
      <c r="J118" s="428">
        <v>1.42</v>
      </c>
      <c r="K118" s="432">
        <f t="shared" si="10"/>
        <v>2253.54</v>
      </c>
      <c r="L118" s="433">
        <f>SUM(K118-G118)</f>
        <v>-245.98500000000013</v>
      </c>
      <c r="M118" s="469">
        <v>1.06952</v>
      </c>
      <c r="N118" s="434">
        <f t="shared" si="12"/>
        <v>-263.08587720000014</v>
      </c>
      <c r="O118" s="346"/>
      <c r="P118" s="110"/>
    </row>
    <row r="119" spans="1:16" s="8" customFormat="1" ht="15" customHeight="1" x14ac:dyDescent="0.25">
      <c r="A119" s="425" t="s">
        <v>257</v>
      </c>
      <c r="B119" s="425" t="s">
        <v>258</v>
      </c>
      <c r="C119" s="425" t="s">
        <v>52</v>
      </c>
      <c r="D119" s="426">
        <v>40634</v>
      </c>
      <c r="E119" s="427">
        <v>1046</v>
      </c>
      <c r="F119" s="428">
        <v>6.85</v>
      </c>
      <c r="G119" s="429">
        <f t="shared" ref="G119:G150" si="13">SUM(E119*F119)</f>
        <v>7165.0999999999995</v>
      </c>
      <c r="H119" s="478"/>
      <c r="I119" s="426">
        <v>40676</v>
      </c>
      <c r="J119" s="428">
        <v>6.8449999999999998</v>
      </c>
      <c r="K119" s="432">
        <f t="shared" si="10"/>
        <v>7159.87</v>
      </c>
      <c r="L119" s="433">
        <f t="shared" ref="L119:L125" si="14">SUM(K119-G119)</f>
        <v>-5.2299999999995634</v>
      </c>
      <c r="M119" s="469">
        <v>1.0673999999999999</v>
      </c>
      <c r="N119" s="434">
        <f t="shared" si="12"/>
        <v>-5.5825019999995336</v>
      </c>
      <c r="O119" s="346"/>
      <c r="P119" s="110"/>
    </row>
    <row r="120" spans="1:16" s="8" customFormat="1" ht="15" customHeight="1" x14ac:dyDescent="0.25">
      <c r="A120" s="425" t="s">
        <v>259</v>
      </c>
      <c r="B120" s="425" t="s">
        <v>260</v>
      </c>
      <c r="C120" s="425" t="s">
        <v>52</v>
      </c>
      <c r="D120" s="426">
        <v>40639</v>
      </c>
      <c r="E120" s="427">
        <v>393</v>
      </c>
      <c r="F120" s="428">
        <v>13.96</v>
      </c>
      <c r="G120" s="429">
        <f t="shared" si="13"/>
        <v>5486.2800000000007</v>
      </c>
      <c r="H120" s="478"/>
      <c r="I120" s="426">
        <v>40679</v>
      </c>
      <c r="J120" s="428">
        <v>13.285</v>
      </c>
      <c r="K120" s="432">
        <f t="shared" si="10"/>
        <v>5221.0050000000001</v>
      </c>
      <c r="L120" s="433">
        <f t="shared" si="14"/>
        <v>-265.27500000000055</v>
      </c>
      <c r="M120" s="469">
        <v>1.05749</v>
      </c>
      <c r="N120" s="434">
        <f t="shared" si="12"/>
        <v>-280.52565975000061</v>
      </c>
      <c r="O120" s="346"/>
      <c r="P120" s="110"/>
    </row>
    <row r="121" spans="1:16" s="8" customFormat="1" ht="15" customHeight="1" x14ac:dyDescent="0.25">
      <c r="A121" s="425" t="s">
        <v>261</v>
      </c>
      <c r="B121" s="425" t="s">
        <v>262</v>
      </c>
      <c r="C121" s="425" t="s">
        <v>52</v>
      </c>
      <c r="D121" s="426">
        <v>40654</v>
      </c>
      <c r="E121" s="427">
        <v>18072</v>
      </c>
      <c r="F121" s="428">
        <v>0.42</v>
      </c>
      <c r="G121" s="429">
        <f t="shared" si="13"/>
        <v>7590.24</v>
      </c>
      <c r="H121" s="478"/>
      <c r="I121" s="426">
        <v>40679</v>
      </c>
      <c r="J121" s="428">
        <v>0.36380000000000001</v>
      </c>
      <c r="K121" s="432">
        <f t="shared" si="10"/>
        <v>6574.5936000000002</v>
      </c>
      <c r="L121" s="433">
        <f t="shared" si="14"/>
        <v>-1015.6463999999996</v>
      </c>
      <c r="M121" s="469">
        <v>1.05749</v>
      </c>
      <c r="N121" s="434">
        <f t="shared" si="12"/>
        <v>-1074.0359115359997</v>
      </c>
      <c r="O121" s="346"/>
      <c r="P121" s="110"/>
    </row>
    <row r="122" spans="1:16" s="8" customFormat="1" ht="15" customHeight="1" x14ac:dyDescent="0.25">
      <c r="A122" s="425" t="s">
        <v>263</v>
      </c>
      <c r="B122" s="425" t="s">
        <v>264</v>
      </c>
      <c r="C122" s="425" t="s">
        <v>52</v>
      </c>
      <c r="D122" s="426">
        <v>40660</v>
      </c>
      <c r="E122" s="427">
        <v>278</v>
      </c>
      <c r="F122" s="428">
        <v>26.9</v>
      </c>
      <c r="G122" s="429">
        <f t="shared" si="13"/>
        <v>7478.2</v>
      </c>
      <c r="H122" s="478"/>
      <c r="I122" s="426">
        <v>40687</v>
      </c>
      <c r="J122" s="428">
        <v>26.15</v>
      </c>
      <c r="K122" s="432">
        <f t="shared" si="10"/>
        <v>7269.7</v>
      </c>
      <c r="L122" s="433">
        <f t="shared" si="14"/>
        <v>-208.5</v>
      </c>
      <c r="M122" s="469">
        <v>1.0505</v>
      </c>
      <c r="N122" s="434">
        <f t="shared" si="12"/>
        <v>-219.02924999999999</v>
      </c>
      <c r="O122" s="346"/>
      <c r="P122" s="110"/>
    </row>
    <row r="123" spans="1:16" s="8" customFormat="1" ht="15" customHeight="1" x14ac:dyDescent="0.25">
      <c r="A123" s="425" t="s">
        <v>265</v>
      </c>
      <c r="B123" s="425" t="s">
        <v>266</v>
      </c>
      <c r="C123" s="425" t="s">
        <v>52</v>
      </c>
      <c r="D123" s="426">
        <v>40673</v>
      </c>
      <c r="E123" s="427">
        <v>1336</v>
      </c>
      <c r="F123" s="428">
        <v>3.74</v>
      </c>
      <c r="G123" s="429">
        <f t="shared" si="13"/>
        <v>4996.6400000000003</v>
      </c>
      <c r="H123" s="478"/>
      <c r="I123" s="426">
        <v>40688</v>
      </c>
      <c r="J123" s="428">
        <v>3.552</v>
      </c>
      <c r="K123" s="432">
        <f t="shared" si="10"/>
        <v>4745.4719999999998</v>
      </c>
      <c r="L123" s="433">
        <f t="shared" si="14"/>
        <v>-251.16800000000057</v>
      </c>
      <c r="M123" s="469">
        <v>1.05579</v>
      </c>
      <c r="N123" s="434">
        <f t="shared" si="12"/>
        <v>-265.18066272000061</v>
      </c>
      <c r="O123" s="346"/>
      <c r="P123" s="110"/>
    </row>
    <row r="124" spans="1:16" s="8" customFormat="1" ht="15" customHeight="1" x14ac:dyDescent="0.25">
      <c r="A124" s="425" t="s">
        <v>267</v>
      </c>
      <c r="B124" s="425" t="s">
        <v>268</v>
      </c>
      <c r="C124" s="425" t="s">
        <v>52</v>
      </c>
      <c r="D124" s="426">
        <v>40638</v>
      </c>
      <c r="E124" s="427">
        <v>7250</v>
      </c>
      <c r="F124" s="428">
        <v>2.08</v>
      </c>
      <c r="G124" s="429">
        <f t="shared" si="13"/>
        <v>15080</v>
      </c>
      <c r="H124" s="478"/>
      <c r="I124" s="426">
        <v>40689</v>
      </c>
      <c r="J124" s="428">
        <v>2.1680000000000001</v>
      </c>
      <c r="K124" s="432">
        <f t="shared" si="10"/>
        <v>15718.000000000002</v>
      </c>
      <c r="L124" s="433">
        <f t="shared" si="14"/>
        <v>638.00000000000182</v>
      </c>
      <c r="M124" s="469">
        <v>1.0530299999999999</v>
      </c>
      <c r="N124" s="434">
        <f t="shared" si="12"/>
        <v>671.83314000000189</v>
      </c>
      <c r="O124" s="346"/>
      <c r="P124" s="110"/>
    </row>
    <row r="125" spans="1:16" s="8" customFormat="1" ht="15" customHeight="1" x14ac:dyDescent="0.25">
      <c r="A125" s="425" t="s">
        <v>196</v>
      </c>
      <c r="B125" s="425" t="s">
        <v>269</v>
      </c>
      <c r="C125" s="425" t="s">
        <v>52</v>
      </c>
      <c r="D125" s="426">
        <v>40660</v>
      </c>
      <c r="E125" s="427">
        <v>9230</v>
      </c>
      <c r="F125" s="428">
        <v>0.65</v>
      </c>
      <c r="G125" s="429">
        <f t="shared" si="13"/>
        <v>5999.5</v>
      </c>
      <c r="H125" s="478"/>
      <c r="I125" s="426">
        <v>40689</v>
      </c>
      <c r="J125" s="428">
        <v>0.60709999999999997</v>
      </c>
      <c r="K125" s="432">
        <f t="shared" si="10"/>
        <v>5603.5329999999994</v>
      </c>
      <c r="L125" s="433">
        <f t="shared" si="14"/>
        <v>-395.96700000000055</v>
      </c>
      <c r="M125" s="469">
        <v>1.0530299999999999</v>
      </c>
      <c r="N125" s="434">
        <f t="shared" si="12"/>
        <v>-416.96513001000056</v>
      </c>
      <c r="O125" s="346"/>
      <c r="P125" s="110"/>
    </row>
    <row r="126" spans="1:16" s="18" customFormat="1" ht="15" customHeight="1" x14ac:dyDescent="0.25">
      <c r="A126" s="436" t="s">
        <v>270</v>
      </c>
      <c r="B126" s="436" t="s">
        <v>271</v>
      </c>
      <c r="C126" s="436" t="s">
        <v>77</v>
      </c>
      <c r="D126" s="437">
        <v>40675</v>
      </c>
      <c r="E126" s="438">
        <v>2174</v>
      </c>
      <c r="F126" s="439">
        <v>2.2999999999999998</v>
      </c>
      <c r="G126" s="440">
        <f t="shared" si="13"/>
        <v>5000.2</v>
      </c>
      <c r="H126" s="446"/>
      <c r="I126" s="437">
        <v>40689</v>
      </c>
      <c r="J126" s="439">
        <v>2.4750000000000001</v>
      </c>
      <c r="K126" s="442">
        <f>SUM(E126*J126)</f>
        <v>5380.6500000000005</v>
      </c>
      <c r="L126" s="443">
        <f>SUM(G126-K126)</f>
        <v>-380.45000000000073</v>
      </c>
      <c r="M126" s="470">
        <v>1.0530299999999999</v>
      </c>
      <c r="N126" s="445">
        <f t="shared" si="12"/>
        <v>-400.62526350000076</v>
      </c>
      <c r="O126" s="353"/>
      <c r="P126" s="111"/>
    </row>
    <row r="127" spans="1:16" s="8" customFormat="1" ht="15" customHeight="1" x14ac:dyDescent="0.25">
      <c r="A127" s="425" t="s">
        <v>272</v>
      </c>
      <c r="B127" s="425" t="s">
        <v>6</v>
      </c>
      <c r="C127" s="425" t="s">
        <v>52</v>
      </c>
      <c r="D127" s="426">
        <v>40667</v>
      </c>
      <c r="E127" s="427">
        <v>471</v>
      </c>
      <c r="F127" s="428">
        <v>31.85</v>
      </c>
      <c r="G127" s="429">
        <f t="shared" si="13"/>
        <v>15001.35</v>
      </c>
      <c r="H127" s="478"/>
      <c r="I127" s="483"/>
      <c r="J127" s="428">
        <v>32.549999999999997</v>
      </c>
      <c r="K127" s="432">
        <f t="shared" si="10"/>
        <v>15331.05</v>
      </c>
      <c r="L127" s="433">
        <f>SUM(K127-G127)</f>
        <v>329.69999999999891</v>
      </c>
      <c r="M127" s="470">
        <v>1.0530299999999999</v>
      </c>
      <c r="N127" s="434">
        <f t="shared" si="12"/>
        <v>347.1839909999988</v>
      </c>
      <c r="O127" s="346"/>
      <c r="P127" s="110"/>
    </row>
    <row r="128" spans="1:16" s="18" customFormat="1" ht="15" customHeight="1" x14ac:dyDescent="0.25">
      <c r="A128" s="436" t="s">
        <v>234</v>
      </c>
      <c r="B128" s="436" t="s">
        <v>273</v>
      </c>
      <c r="C128" s="436" t="s">
        <v>77</v>
      </c>
      <c r="D128" s="437">
        <v>40676</v>
      </c>
      <c r="E128" s="438">
        <v>7067</v>
      </c>
      <c r="F128" s="439">
        <v>1.415</v>
      </c>
      <c r="G128" s="440">
        <f t="shared" si="13"/>
        <v>9999.8050000000003</v>
      </c>
      <c r="H128" s="446"/>
      <c r="I128" s="829"/>
      <c r="J128" s="439">
        <v>1.4790000000000001</v>
      </c>
      <c r="K128" s="442">
        <f>SUM(E128*J128)</f>
        <v>10452.093000000001</v>
      </c>
      <c r="L128" s="443">
        <f>SUM(G128-K128)</f>
        <v>-452.28800000000047</v>
      </c>
      <c r="M128" s="470">
        <v>1.0530299999999999</v>
      </c>
      <c r="N128" s="445">
        <f t="shared" si="12"/>
        <v>-476.27283264000044</v>
      </c>
      <c r="O128" s="104"/>
      <c r="P128" s="111"/>
    </row>
    <row r="129" spans="1:16" s="8" customFormat="1" ht="15" customHeight="1" x14ac:dyDescent="0.25">
      <c r="A129" s="425" t="s">
        <v>168</v>
      </c>
      <c r="B129" s="425" t="s">
        <v>222</v>
      </c>
      <c r="C129" s="14" t="s">
        <v>52</v>
      </c>
      <c r="D129" s="426">
        <v>40694</v>
      </c>
      <c r="E129" s="427">
        <v>1033</v>
      </c>
      <c r="F129" s="428">
        <v>9.68</v>
      </c>
      <c r="G129" s="429">
        <f t="shared" si="13"/>
        <v>9999.44</v>
      </c>
      <c r="H129" s="478"/>
      <c r="I129" s="483"/>
      <c r="J129" s="428">
        <v>9.0500000000000007</v>
      </c>
      <c r="K129" s="432">
        <f t="shared" si="10"/>
        <v>9348.6500000000015</v>
      </c>
      <c r="L129" s="433">
        <f>SUM(K129-G129)</f>
        <v>-650.78999999999905</v>
      </c>
      <c r="M129" s="470">
        <v>1.0530299999999999</v>
      </c>
      <c r="N129" s="434">
        <f t="shared" si="12"/>
        <v>-685.30139369999893</v>
      </c>
      <c r="O129" s="104"/>
      <c r="P129" s="110"/>
    </row>
    <row r="130" spans="1:16" s="8" customFormat="1" ht="15" customHeight="1" x14ac:dyDescent="0.25">
      <c r="A130" s="425" t="s">
        <v>274</v>
      </c>
      <c r="B130" s="425" t="s">
        <v>275</v>
      </c>
      <c r="C130" s="425" t="s">
        <v>52</v>
      </c>
      <c r="D130" s="426">
        <v>40640</v>
      </c>
      <c r="E130" s="427">
        <v>30950</v>
      </c>
      <c r="F130" s="428">
        <v>0.48499999999999999</v>
      </c>
      <c r="G130" s="429">
        <f t="shared" si="13"/>
        <v>15010.75</v>
      </c>
      <c r="H130" s="478"/>
      <c r="I130" s="483"/>
      <c r="J130" s="428">
        <v>0.45</v>
      </c>
      <c r="K130" s="432">
        <f t="shared" si="10"/>
        <v>13927.5</v>
      </c>
      <c r="L130" s="433">
        <f>SUM(K130-G130)</f>
        <v>-1083.25</v>
      </c>
      <c r="M130" s="470">
        <v>1.0530299999999999</v>
      </c>
      <c r="N130" s="434">
        <f t="shared" si="12"/>
        <v>-1140.6947474999999</v>
      </c>
      <c r="O130" s="104"/>
      <c r="P130" s="110"/>
    </row>
    <row r="131" spans="1:16" s="8" customFormat="1" ht="15" customHeight="1" x14ac:dyDescent="0.25">
      <c r="A131" s="425" t="s">
        <v>274</v>
      </c>
      <c r="B131" s="425" t="s">
        <v>275</v>
      </c>
      <c r="C131" s="425" t="s">
        <v>52</v>
      </c>
      <c r="D131" s="426">
        <v>40681</v>
      </c>
      <c r="E131" s="427">
        <v>20618</v>
      </c>
      <c r="F131" s="428">
        <v>0.48499999999999999</v>
      </c>
      <c r="G131" s="429">
        <f t="shared" si="13"/>
        <v>9999.73</v>
      </c>
      <c r="H131" s="478"/>
      <c r="I131" s="483"/>
      <c r="J131" s="428">
        <v>0.45</v>
      </c>
      <c r="K131" s="432">
        <f t="shared" si="10"/>
        <v>9278.1</v>
      </c>
      <c r="L131" s="433">
        <f>SUM(K131-G131)</f>
        <v>-721.6299999999992</v>
      </c>
      <c r="M131" s="470">
        <v>1.0530299999999999</v>
      </c>
      <c r="N131" s="434">
        <f t="shared" si="12"/>
        <v>-759.89803889999905</v>
      </c>
      <c r="O131" s="104"/>
      <c r="P131" s="110"/>
    </row>
    <row r="132" spans="1:16" s="8" customFormat="1" ht="15" customHeight="1" x14ac:dyDescent="0.25">
      <c r="A132" s="425" t="s">
        <v>276</v>
      </c>
      <c r="B132" s="425" t="s">
        <v>224</v>
      </c>
      <c r="C132" s="425" t="s">
        <v>52</v>
      </c>
      <c r="D132" s="426">
        <v>40682</v>
      </c>
      <c r="E132" s="427">
        <v>2747</v>
      </c>
      <c r="F132" s="428">
        <v>3.64</v>
      </c>
      <c r="G132" s="429">
        <f t="shared" si="13"/>
        <v>9999.08</v>
      </c>
      <c r="H132" s="478"/>
      <c r="I132" s="483"/>
      <c r="J132" s="428">
        <v>3.59</v>
      </c>
      <c r="K132" s="432">
        <f t="shared" si="10"/>
        <v>9861.73</v>
      </c>
      <c r="L132" s="433">
        <f>SUM(K132-G132)</f>
        <v>-137.35000000000036</v>
      </c>
      <c r="M132" s="470">
        <v>1.0530299999999999</v>
      </c>
      <c r="N132" s="434">
        <f t="shared" si="12"/>
        <v>-144.63367050000036</v>
      </c>
      <c r="O132" s="104"/>
      <c r="P132" s="110"/>
    </row>
    <row r="133" spans="1:16" s="18" customFormat="1" ht="15" customHeight="1" x14ac:dyDescent="0.25">
      <c r="A133" s="436" t="s">
        <v>277</v>
      </c>
      <c r="B133" s="436" t="s">
        <v>278</v>
      </c>
      <c r="C133" s="436" t="s">
        <v>77</v>
      </c>
      <c r="D133" s="437">
        <v>40679</v>
      </c>
      <c r="E133" s="438">
        <v>7042</v>
      </c>
      <c r="F133" s="439">
        <v>1.42</v>
      </c>
      <c r="G133" s="440">
        <f t="shared" si="13"/>
        <v>9999.64</v>
      </c>
      <c r="H133" s="446"/>
      <c r="I133" s="829"/>
      <c r="J133" s="439">
        <v>1.4850000000000001</v>
      </c>
      <c r="K133" s="442">
        <f t="shared" ref="K133:K139" si="15">SUM(E133*J133)</f>
        <v>10457.370000000001</v>
      </c>
      <c r="L133" s="443">
        <f>SUM(G133-K133)</f>
        <v>-457.73000000000138</v>
      </c>
      <c r="M133" s="470">
        <v>1.0530299999999999</v>
      </c>
      <c r="N133" s="445">
        <f t="shared" si="12"/>
        <v>-482.0034219000014</v>
      </c>
      <c r="O133" s="104"/>
      <c r="P133" s="111"/>
    </row>
    <row r="134" spans="1:16" s="18" customFormat="1" ht="15" customHeight="1" x14ac:dyDescent="0.25">
      <c r="A134" s="436" t="s">
        <v>12</v>
      </c>
      <c r="B134" s="436" t="s">
        <v>13</v>
      </c>
      <c r="C134" s="436" t="s">
        <v>77</v>
      </c>
      <c r="D134" s="437">
        <v>40687</v>
      </c>
      <c r="E134" s="438">
        <v>10362</v>
      </c>
      <c r="F134" s="439">
        <v>0.96499999999999997</v>
      </c>
      <c r="G134" s="440">
        <f t="shared" si="13"/>
        <v>9999.33</v>
      </c>
      <c r="H134" s="446"/>
      <c r="I134" s="829"/>
      <c r="J134" s="439">
        <v>1.05</v>
      </c>
      <c r="K134" s="442">
        <f t="shared" si="15"/>
        <v>10880.1</v>
      </c>
      <c r="L134" s="443">
        <f>SUM(G134-K134)</f>
        <v>-880.77000000000044</v>
      </c>
      <c r="M134" s="470">
        <v>1.0530299999999999</v>
      </c>
      <c r="N134" s="445">
        <f t="shared" si="12"/>
        <v>-927.47723310000038</v>
      </c>
      <c r="O134" s="104"/>
      <c r="P134" s="111"/>
    </row>
    <row r="135" spans="1:16" s="8" customFormat="1" ht="15" customHeight="1" x14ac:dyDescent="0.25">
      <c r="A135" s="425" t="s">
        <v>279</v>
      </c>
      <c r="B135" s="425" t="s">
        <v>11</v>
      </c>
      <c r="C135" s="425" t="s">
        <v>52</v>
      </c>
      <c r="D135" s="426">
        <v>40653</v>
      </c>
      <c r="E135" s="427">
        <v>1558</v>
      </c>
      <c r="F135" s="428">
        <v>7.7</v>
      </c>
      <c r="G135" s="429">
        <f t="shared" si="13"/>
        <v>11996.6</v>
      </c>
      <c r="H135" s="478"/>
      <c r="I135" s="483"/>
      <c r="J135" s="428">
        <v>3.63</v>
      </c>
      <c r="K135" s="432">
        <f t="shared" si="15"/>
        <v>5655.54</v>
      </c>
      <c r="L135" s="433">
        <f>SUM(K135-G135)</f>
        <v>-6341.06</v>
      </c>
      <c r="M135" s="470">
        <v>1.0530299999999999</v>
      </c>
      <c r="N135" s="434">
        <f t="shared" si="12"/>
        <v>-6677.3264117999997</v>
      </c>
      <c r="O135" s="104"/>
      <c r="P135" s="110"/>
    </row>
    <row r="136" spans="1:16" s="8" customFormat="1" ht="15" customHeight="1" x14ac:dyDescent="0.25">
      <c r="A136" s="425" t="s">
        <v>280</v>
      </c>
      <c r="B136" s="425" t="s">
        <v>281</v>
      </c>
      <c r="C136" s="425"/>
      <c r="D136" s="426">
        <v>40653</v>
      </c>
      <c r="E136" s="427">
        <v>1558</v>
      </c>
      <c r="F136" s="428">
        <v>0</v>
      </c>
      <c r="G136" s="429">
        <f t="shared" si="13"/>
        <v>0</v>
      </c>
      <c r="H136" s="478"/>
      <c r="I136" s="426">
        <v>40717</v>
      </c>
      <c r="J136" s="428">
        <v>4.2</v>
      </c>
      <c r="K136" s="432">
        <f t="shared" si="15"/>
        <v>6543.6</v>
      </c>
      <c r="L136" s="433">
        <f>SUM(K136-G136)</f>
        <v>6543.6</v>
      </c>
      <c r="M136" s="469">
        <v>1.0567800000000001</v>
      </c>
      <c r="N136" s="434">
        <f t="shared" si="12"/>
        <v>6915.1456080000007</v>
      </c>
      <c r="O136" s="104"/>
      <c r="P136" s="110"/>
    </row>
    <row r="137" spans="1:16" s="18" customFormat="1" ht="15" customHeight="1" x14ac:dyDescent="0.25">
      <c r="A137" s="436" t="s">
        <v>282</v>
      </c>
      <c r="B137" s="436" t="s">
        <v>283</v>
      </c>
      <c r="C137" s="436" t="s">
        <v>77</v>
      </c>
      <c r="D137" s="437">
        <v>40701</v>
      </c>
      <c r="E137" s="438">
        <v>4184</v>
      </c>
      <c r="F137" s="439">
        <v>2.39</v>
      </c>
      <c r="G137" s="440">
        <f t="shared" si="13"/>
        <v>9999.76</v>
      </c>
      <c r="H137" s="446"/>
      <c r="I137" s="437">
        <v>40723</v>
      </c>
      <c r="J137" s="439">
        <v>2.7349999999999999</v>
      </c>
      <c r="K137" s="442">
        <f t="shared" si="15"/>
        <v>11443.24</v>
      </c>
      <c r="L137" s="443">
        <f>SUM(G137-K137)</f>
        <v>-1443.4799999999996</v>
      </c>
      <c r="M137" s="470">
        <v>1.05402</v>
      </c>
      <c r="N137" s="445">
        <f t="shared" si="12"/>
        <v>-1521.4567895999994</v>
      </c>
      <c r="O137" s="104"/>
      <c r="P137" s="111"/>
    </row>
    <row r="138" spans="1:16" s="18" customFormat="1" ht="15" customHeight="1" x14ac:dyDescent="0.25">
      <c r="A138" s="436" t="s">
        <v>284</v>
      </c>
      <c r="B138" s="436" t="s">
        <v>285</v>
      </c>
      <c r="C138" s="436" t="s">
        <v>77</v>
      </c>
      <c r="D138" s="437">
        <v>40714</v>
      </c>
      <c r="E138" s="438">
        <v>998</v>
      </c>
      <c r="F138" s="439">
        <v>10.02</v>
      </c>
      <c r="G138" s="440">
        <f t="shared" si="13"/>
        <v>9999.9599999999991</v>
      </c>
      <c r="H138" s="446"/>
      <c r="I138" s="437">
        <v>40725</v>
      </c>
      <c r="J138" s="439">
        <v>11.07</v>
      </c>
      <c r="K138" s="442">
        <f t="shared" si="15"/>
        <v>11047.86</v>
      </c>
      <c r="L138" s="443">
        <f>SUM(G138-K138)</f>
        <v>-1047.9000000000015</v>
      </c>
      <c r="M138" s="470">
        <v>1.07223</v>
      </c>
      <c r="N138" s="445">
        <f t="shared" si="12"/>
        <v>-1123.5898170000016</v>
      </c>
      <c r="O138" s="104"/>
      <c r="P138" s="111"/>
    </row>
    <row r="139" spans="1:16" s="8" customFormat="1" ht="15" customHeight="1" x14ac:dyDescent="0.25">
      <c r="A139" s="425" t="s">
        <v>286</v>
      </c>
      <c r="B139" s="425" t="s">
        <v>287</v>
      </c>
      <c r="C139" s="425" t="s">
        <v>52</v>
      </c>
      <c r="D139" s="426">
        <v>40623</v>
      </c>
      <c r="E139" s="427">
        <v>15900</v>
      </c>
      <c r="F139" s="428">
        <v>0.71</v>
      </c>
      <c r="G139" s="429">
        <f t="shared" si="13"/>
        <v>11289</v>
      </c>
      <c r="H139" s="478"/>
      <c r="I139" s="426">
        <v>40725</v>
      </c>
      <c r="J139" s="428">
        <v>0.69210000000000005</v>
      </c>
      <c r="K139" s="432">
        <f t="shared" si="15"/>
        <v>11004.390000000001</v>
      </c>
      <c r="L139" s="433">
        <f>SUM(K139-G139)</f>
        <v>-284.60999999999876</v>
      </c>
      <c r="M139" s="469">
        <v>1.07223</v>
      </c>
      <c r="N139" s="434">
        <f t="shared" si="12"/>
        <v>-305.16738029999868</v>
      </c>
      <c r="O139" s="104"/>
      <c r="P139" s="110"/>
    </row>
    <row r="140" spans="1:16" s="18" customFormat="1" ht="15" customHeight="1" x14ac:dyDescent="0.25">
      <c r="A140" s="436" t="s">
        <v>288</v>
      </c>
      <c r="B140" s="436" t="s">
        <v>289</v>
      </c>
      <c r="C140" s="436" t="s">
        <v>77</v>
      </c>
      <c r="D140" s="437">
        <v>40714</v>
      </c>
      <c r="E140" s="438">
        <v>514</v>
      </c>
      <c r="F140" s="439">
        <v>19.43</v>
      </c>
      <c r="G140" s="440">
        <f t="shared" si="13"/>
        <v>9987.02</v>
      </c>
      <c r="H140" s="446"/>
      <c r="I140" s="437">
        <v>40725</v>
      </c>
      <c r="J140" s="439">
        <v>22.01</v>
      </c>
      <c r="K140" s="442">
        <f t="shared" ref="K140:K146" si="16">SUM(E140*J140)</f>
        <v>11313.140000000001</v>
      </c>
      <c r="L140" s="443">
        <f t="shared" ref="L140:L146" si="17">SUM(G140-K140)</f>
        <v>-1326.1200000000008</v>
      </c>
      <c r="M140" s="470">
        <v>1.07223</v>
      </c>
      <c r="N140" s="445">
        <f t="shared" si="12"/>
        <v>-1421.905647600001</v>
      </c>
      <c r="O140" s="104"/>
      <c r="P140" s="111"/>
    </row>
    <row r="141" spans="1:16" s="18" customFormat="1" ht="15" customHeight="1" x14ac:dyDescent="0.25">
      <c r="A141" s="436" t="s">
        <v>218</v>
      </c>
      <c r="B141" s="436" t="s">
        <v>218</v>
      </c>
      <c r="C141" s="436" t="s">
        <v>77</v>
      </c>
      <c r="D141" s="437">
        <v>40644</v>
      </c>
      <c r="E141" s="438">
        <v>4559</v>
      </c>
      <c r="F141" s="439">
        <v>3.22</v>
      </c>
      <c r="G141" s="440">
        <f t="shared" si="13"/>
        <v>14679.980000000001</v>
      </c>
      <c r="H141" s="446"/>
      <c r="I141" s="437">
        <v>40728</v>
      </c>
      <c r="J141" s="439">
        <v>2.931</v>
      </c>
      <c r="K141" s="442">
        <f t="shared" si="16"/>
        <v>13362.429</v>
      </c>
      <c r="L141" s="433">
        <f t="shared" si="17"/>
        <v>1317.5510000000013</v>
      </c>
      <c r="M141" s="470">
        <v>1.07761</v>
      </c>
      <c r="N141" s="434">
        <f t="shared" si="12"/>
        <v>1419.8061331100014</v>
      </c>
      <c r="O141" s="104"/>
      <c r="P141" s="111"/>
    </row>
    <row r="142" spans="1:16" s="18" customFormat="1" ht="15" customHeight="1" x14ac:dyDescent="0.25">
      <c r="A142" s="436" t="s">
        <v>290</v>
      </c>
      <c r="B142" s="436" t="s">
        <v>208</v>
      </c>
      <c r="C142" s="436" t="s">
        <v>77</v>
      </c>
      <c r="D142" s="437">
        <v>40667</v>
      </c>
      <c r="E142" s="438">
        <v>3456</v>
      </c>
      <c r="F142" s="439">
        <v>4.34</v>
      </c>
      <c r="G142" s="440">
        <f t="shared" si="13"/>
        <v>14999.039999999999</v>
      </c>
      <c r="H142" s="446"/>
      <c r="I142" s="437">
        <v>40728</v>
      </c>
      <c r="J142" s="439">
        <v>4.2249999999999996</v>
      </c>
      <c r="K142" s="442">
        <f t="shared" si="16"/>
        <v>14601.599999999999</v>
      </c>
      <c r="L142" s="433">
        <f t="shared" si="17"/>
        <v>397.44000000000051</v>
      </c>
      <c r="M142" s="470">
        <v>1.07761</v>
      </c>
      <c r="N142" s="434">
        <f t="shared" si="12"/>
        <v>428.28531840000051</v>
      </c>
      <c r="O142" s="104"/>
      <c r="P142" s="111"/>
    </row>
    <row r="143" spans="1:16" s="18" customFormat="1" ht="15" customHeight="1" x14ac:dyDescent="0.25">
      <c r="A143" s="436" t="s">
        <v>291</v>
      </c>
      <c r="B143" s="436" t="s">
        <v>148</v>
      </c>
      <c r="C143" s="436" t="s">
        <v>77</v>
      </c>
      <c r="D143" s="437">
        <v>40671</v>
      </c>
      <c r="E143" s="438">
        <v>1085</v>
      </c>
      <c r="F143" s="439">
        <v>9.2100000000000009</v>
      </c>
      <c r="G143" s="440">
        <f t="shared" si="13"/>
        <v>9992.85</v>
      </c>
      <c r="H143" s="446"/>
      <c r="I143" s="437">
        <v>40730</v>
      </c>
      <c r="J143" s="439">
        <v>8.3279999999999994</v>
      </c>
      <c r="K143" s="442">
        <f t="shared" si="16"/>
        <v>9035.8799999999992</v>
      </c>
      <c r="L143" s="433">
        <f t="shared" si="17"/>
        <v>956.97000000000116</v>
      </c>
      <c r="M143" s="470">
        <v>1.06917</v>
      </c>
      <c r="N143" s="434">
        <f t="shared" si="12"/>
        <v>1023.1636149000012</v>
      </c>
      <c r="O143" s="104"/>
      <c r="P143" s="111"/>
    </row>
    <row r="144" spans="1:16" s="18" customFormat="1" ht="15" customHeight="1" x14ac:dyDescent="0.25">
      <c r="A144" s="436" t="s">
        <v>292</v>
      </c>
      <c r="B144" s="436" t="s">
        <v>293</v>
      </c>
      <c r="C144" s="436" t="s">
        <v>77</v>
      </c>
      <c r="D144" s="437">
        <v>40665</v>
      </c>
      <c r="E144" s="438">
        <v>9009</v>
      </c>
      <c r="F144" s="439">
        <v>1.665</v>
      </c>
      <c r="G144" s="440">
        <f t="shared" si="13"/>
        <v>14999.985000000001</v>
      </c>
      <c r="H144" s="446"/>
      <c r="I144" s="437">
        <v>40731</v>
      </c>
      <c r="J144" s="439">
        <v>1.3440000000000001</v>
      </c>
      <c r="K144" s="442">
        <f t="shared" si="16"/>
        <v>12108.096000000001</v>
      </c>
      <c r="L144" s="433">
        <f t="shared" si="17"/>
        <v>2891.8889999999992</v>
      </c>
      <c r="M144" s="470">
        <v>1.0697300000000001</v>
      </c>
      <c r="N144" s="434">
        <f t="shared" si="12"/>
        <v>3093.5404199699992</v>
      </c>
      <c r="O144" s="104"/>
      <c r="P144" s="111"/>
    </row>
    <row r="145" spans="1:16" s="18" customFormat="1" ht="15" customHeight="1" x14ac:dyDescent="0.25">
      <c r="A145" s="436" t="s">
        <v>294</v>
      </c>
      <c r="B145" s="436" t="s">
        <v>295</v>
      </c>
      <c r="C145" s="436" t="s">
        <v>77</v>
      </c>
      <c r="D145" s="437">
        <v>40714</v>
      </c>
      <c r="E145" s="438">
        <v>681</v>
      </c>
      <c r="F145" s="439">
        <v>14.67</v>
      </c>
      <c r="G145" s="440">
        <f t="shared" si="13"/>
        <v>9990.27</v>
      </c>
      <c r="H145" s="446"/>
      <c r="I145" s="437">
        <v>40732</v>
      </c>
      <c r="J145" s="439">
        <v>16.57</v>
      </c>
      <c r="K145" s="442">
        <f t="shared" si="16"/>
        <v>11284.17</v>
      </c>
      <c r="L145" s="443">
        <f t="shared" si="17"/>
        <v>-1293.8999999999996</v>
      </c>
      <c r="M145" s="470">
        <v>1.07751</v>
      </c>
      <c r="N145" s="445">
        <f t="shared" si="12"/>
        <v>-1394.1901889999995</v>
      </c>
      <c r="O145" s="104"/>
      <c r="P145" s="111"/>
    </row>
    <row r="146" spans="1:16" s="18" customFormat="1" ht="15" customHeight="1" x14ac:dyDescent="0.25">
      <c r="A146" s="436" t="s">
        <v>296</v>
      </c>
      <c r="B146" s="436" t="s">
        <v>297</v>
      </c>
      <c r="C146" s="436" t="s">
        <v>77</v>
      </c>
      <c r="D146" s="437">
        <v>40679</v>
      </c>
      <c r="E146" s="438">
        <v>1524</v>
      </c>
      <c r="F146" s="439">
        <v>6.56</v>
      </c>
      <c r="G146" s="440">
        <f t="shared" si="13"/>
        <v>9997.4399999999987</v>
      </c>
      <c r="H146" s="446"/>
      <c r="I146" s="437">
        <v>40737</v>
      </c>
      <c r="J146" s="439">
        <v>6.835</v>
      </c>
      <c r="K146" s="442">
        <f t="shared" si="16"/>
        <v>10416.539999999999</v>
      </c>
      <c r="L146" s="443">
        <f t="shared" si="17"/>
        <v>-419.10000000000036</v>
      </c>
      <c r="M146" s="470">
        <v>1.05942</v>
      </c>
      <c r="N146" s="445">
        <f t="shared" si="12"/>
        <v>-444.00292200000041</v>
      </c>
      <c r="O146" s="104"/>
      <c r="P146" s="111"/>
    </row>
    <row r="147" spans="1:16" s="8" customFormat="1" ht="15" customHeight="1" x14ac:dyDescent="0.25">
      <c r="A147" s="425" t="s">
        <v>298</v>
      </c>
      <c r="B147" s="425" t="s">
        <v>299</v>
      </c>
      <c r="C147" s="425" t="s">
        <v>52</v>
      </c>
      <c r="D147" s="426">
        <v>40661</v>
      </c>
      <c r="E147" s="427">
        <v>1470</v>
      </c>
      <c r="F147" s="428">
        <v>8.17</v>
      </c>
      <c r="G147" s="429">
        <f t="shared" si="13"/>
        <v>12009.9</v>
      </c>
      <c r="H147" s="478"/>
      <c r="I147" s="426">
        <v>40737</v>
      </c>
      <c r="J147" s="428">
        <v>7.8390000000000004</v>
      </c>
      <c r="K147" s="432">
        <f t="shared" ref="K147:K154" si="18">SUM(E147*J147)</f>
        <v>11523.33</v>
      </c>
      <c r="L147" s="433">
        <f>SUM(K147-G147)</f>
        <v>-486.56999999999971</v>
      </c>
      <c r="M147" s="469">
        <v>1.05942</v>
      </c>
      <c r="N147" s="434">
        <f t="shared" si="12"/>
        <v>-515.48198939999975</v>
      </c>
      <c r="O147" s="104"/>
      <c r="P147" s="110"/>
    </row>
    <row r="148" spans="1:16" s="8" customFormat="1" ht="15" customHeight="1" x14ac:dyDescent="0.25">
      <c r="A148" s="425" t="s">
        <v>298</v>
      </c>
      <c r="B148" s="425" t="s">
        <v>299</v>
      </c>
      <c r="C148" s="425" t="s">
        <v>52</v>
      </c>
      <c r="D148" s="426">
        <v>40682</v>
      </c>
      <c r="E148" s="427">
        <v>1150</v>
      </c>
      <c r="F148" s="428">
        <v>8.39</v>
      </c>
      <c r="G148" s="429">
        <f t="shared" si="13"/>
        <v>9648.5</v>
      </c>
      <c r="H148" s="478"/>
      <c r="I148" s="426">
        <v>40739</v>
      </c>
      <c r="J148" s="428">
        <v>7.8390000000000004</v>
      </c>
      <c r="K148" s="432">
        <f t="shared" si="18"/>
        <v>9014.85</v>
      </c>
      <c r="L148" s="433">
        <f>SUM(K148-G148)</f>
        <v>-633.64999999999964</v>
      </c>
      <c r="M148" s="469">
        <v>1.07216</v>
      </c>
      <c r="N148" s="434">
        <f t="shared" si="12"/>
        <v>-679.37418399999956</v>
      </c>
      <c r="O148" s="104"/>
      <c r="P148" s="110"/>
    </row>
    <row r="149" spans="1:16" s="18" customFormat="1" ht="15" customHeight="1" x14ac:dyDescent="0.25">
      <c r="A149" s="436" t="s">
        <v>300</v>
      </c>
      <c r="B149" s="436" t="s">
        <v>301</v>
      </c>
      <c r="C149" s="436" t="s">
        <v>77</v>
      </c>
      <c r="D149" s="437">
        <v>40714</v>
      </c>
      <c r="E149" s="438">
        <v>429</v>
      </c>
      <c r="F149" s="439">
        <v>23.28</v>
      </c>
      <c r="G149" s="440">
        <f t="shared" si="13"/>
        <v>9987.1200000000008</v>
      </c>
      <c r="H149" s="446"/>
      <c r="I149" s="437">
        <v>40743</v>
      </c>
      <c r="J149" s="439">
        <v>25.67</v>
      </c>
      <c r="K149" s="442">
        <f t="shared" si="18"/>
        <v>11012.43</v>
      </c>
      <c r="L149" s="443">
        <f>SUM(G149-K149)</f>
        <v>-1025.3099999999995</v>
      </c>
      <c r="M149" s="470">
        <v>1.0605899999999999</v>
      </c>
      <c r="N149" s="445">
        <f t="shared" si="12"/>
        <v>-1087.4335328999994</v>
      </c>
      <c r="O149" s="104"/>
      <c r="P149" s="111"/>
    </row>
    <row r="150" spans="1:16" s="8" customFormat="1" ht="15" customHeight="1" x14ac:dyDescent="0.25">
      <c r="A150" s="425" t="s">
        <v>302</v>
      </c>
      <c r="B150" s="425" t="s">
        <v>303</v>
      </c>
      <c r="C150" s="425" t="s">
        <v>52</v>
      </c>
      <c r="D150" s="426">
        <v>40676</v>
      </c>
      <c r="E150" s="427">
        <v>10869</v>
      </c>
      <c r="F150" s="428">
        <v>0.92</v>
      </c>
      <c r="G150" s="429">
        <f t="shared" si="13"/>
        <v>9999.48</v>
      </c>
      <c r="H150" s="478"/>
      <c r="I150" s="426">
        <v>40744</v>
      </c>
      <c r="J150" s="428">
        <v>0.91320000000000001</v>
      </c>
      <c r="K150" s="432">
        <f t="shared" si="18"/>
        <v>9925.5707999999995</v>
      </c>
      <c r="L150" s="433">
        <f>SUM(K150-G150)</f>
        <v>-73.909200000000055</v>
      </c>
      <c r="M150" s="469">
        <v>1.073</v>
      </c>
      <c r="N150" s="434">
        <f t="shared" si="12"/>
        <v>-79.30457160000006</v>
      </c>
      <c r="O150" s="104"/>
      <c r="P150" s="110"/>
    </row>
    <row r="151" spans="1:16" s="18" customFormat="1" ht="15" customHeight="1" x14ac:dyDescent="0.25">
      <c r="A151" s="487" t="s">
        <v>304</v>
      </c>
      <c r="B151" s="487" t="s">
        <v>305</v>
      </c>
      <c r="C151" s="487" t="s">
        <v>77</v>
      </c>
      <c r="D151" s="488">
        <v>40616</v>
      </c>
      <c r="E151" s="489">
        <v>1590</v>
      </c>
      <c r="F151" s="485">
        <v>9.3930000000000007</v>
      </c>
      <c r="G151" s="490">
        <f t="shared" ref="G151:G182" si="19">SUM(E151*F151)</f>
        <v>14934.87</v>
      </c>
      <c r="H151" s="491"/>
      <c r="I151" s="488">
        <v>40930</v>
      </c>
      <c r="J151" s="485">
        <v>4.383</v>
      </c>
      <c r="K151" s="492">
        <f t="shared" si="18"/>
        <v>6968.97</v>
      </c>
      <c r="L151" s="493">
        <f>SUM(G151-K151)</f>
        <v>7965.9000000000005</v>
      </c>
      <c r="M151" s="486">
        <v>1</v>
      </c>
      <c r="N151" s="494">
        <f t="shared" si="12"/>
        <v>7965.9000000000005</v>
      </c>
      <c r="O151" s="104"/>
      <c r="P151" s="111"/>
    </row>
    <row r="152" spans="1:16" s="18" customFormat="1" ht="15" customHeight="1" x14ac:dyDescent="0.25">
      <c r="A152" s="436" t="s">
        <v>306</v>
      </c>
      <c r="B152" s="436" t="s">
        <v>307</v>
      </c>
      <c r="C152" s="436" t="s">
        <v>77</v>
      </c>
      <c r="D152" s="437">
        <v>40647</v>
      </c>
      <c r="E152" s="438">
        <v>1547</v>
      </c>
      <c r="F152" s="439">
        <v>24.2</v>
      </c>
      <c r="G152" s="440">
        <f t="shared" si="19"/>
        <v>37437.4</v>
      </c>
      <c r="H152" s="446"/>
      <c r="I152" s="437">
        <v>40750</v>
      </c>
      <c r="J152" s="439">
        <v>21.93</v>
      </c>
      <c r="K152" s="442">
        <f t="shared" si="18"/>
        <v>33925.71</v>
      </c>
      <c r="L152" s="433">
        <f>SUM(G152-K152)</f>
        <v>3511.6900000000023</v>
      </c>
      <c r="M152" s="470">
        <v>1.0841700000000001</v>
      </c>
      <c r="N152" s="434">
        <f t="shared" si="12"/>
        <v>3807.2689473000028</v>
      </c>
      <c r="O152" s="104"/>
      <c r="P152" s="111"/>
    </row>
    <row r="153" spans="1:16" s="18" customFormat="1" ht="15" customHeight="1" x14ac:dyDescent="0.25">
      <c r="A153" s="436" t="s">
        <v>136</v>
      </c>
      <c r="B153" s="436" t="s">
        <v>202</v>
      </c>
      <c r="C153" s="436" t="s">
        <v>77</v>
      </c>
      <c r="D153" s="437">
        <v>40700</v>
      </c>
      <c r="E153" s="438">
        <v>5000</v>
      </c>
      <c r="F153" s="439">
        <v>2</v>
      </c>
      <c r="G153" s="440">
        <f t="shared" si="19"/>
        <v>10000</v>
      </c>
      <c r="H153" s="446"/>
      <c r="I153" s="437">
        <v>40750</v>
      </c>
      <c r="J153" s="439">
        <v>2.1219999999999999</v>
      </c>
      <c r="K153" s="442">
        <f t="shared" si="18"/>
        <v>10610</v>
      </c>
      <c r="L153" s="443">
        <f>SUM(G153-K153)</f>
        <v>-610</v>
      </c>
      <c r="M153" s="470">
        <v>1.0841700000000001</v>
      </c>
      <c r="N153" s="445">
        <f t="shared" si="12"/>
        <v>-661.34370000000001</v>
      </c>
      <c r="O153" s="104"/>
      <c r="P153" s="111"/>
    </row>
    <row r="154" spans="1:16" s="8" customFormat="1" ht="15" customHeight="1" x14ac:dyDescent="0.25">
      <c r="A154" s="425" t="s">
        <v>144</v>
      </c>
      <c r="B154" s="425" t="s">
        <v>308</v>
      </c>
      <c r="C154" s="425" t="s">
        <v>52</v>
      </c>
      <c r="D154" s="426">
        <v>40694</v>
      </c>
      <c r="E154" s="427">
        <v>3215</v>
      </c>
      <c r="F154" s="428">
        <v>3.11</v>
      </c>
      <c r="G154" s="429">
        <f t="shared" si="19"/>
        <v>9998.65</v>
      </c>
      <c r="H154" s="478"/>
      <c r="I154" s="426">
        <v>40780</v>
      </c>
      <c r="J154" s="428">
        <v>2.7839999999999998</v>
      </c>
      <c r="K154" s="432">
        <f t="shared" si="18"/>
        <v>8950.56</v>
      </c>
      <c r="L154" s="433">
        <f>SUM(K154-G154)</f>
        <v>-1048.0900000000001</v>
      </c>
      <c r="M154" s="469">
        <v>1.0472999999999999</v>
      </c>
      <c r="N154" s="434">
        <f t="shared" si="12"/>
        <v>-1097.664657</v>
      </c>
      <c r="O154" s="104"/>
      <c r="P154" s="110"/>
    </row>
    <row r="155" spans="1:16" s="18" customFormat="1" ht="15" customHeight="1" x14ac:dyDescent="0.25">
      <c r="A155" s="436" t="s">
        <v>225</v>
      </c>
      <c r="B155" s="436" t="s">
        <v>225</v>
      </c>
      <c r="C155" s="436" t="s">
        <v>77</v>
      </c>
      <c r="D155" s="437">
        <v>40714</v>
      </c>
      <c r="E155" s="438">
        <v>2105</v>
      </c>
      <c r="F155" s="439">
        <v>4.75</v>
      </c>
      <c r="G155" s="440">
        <f t="shared" si="19"/>
        <v>9998.75</v>
      </c>
      <c r="H155" s="446"/>
      <c r="I155" s="437">
        <v>40786</v>
      </c>
      <c r="J155" s="439">
        <v>4.32</v>
      </c>
      <c r="K155" s="442">
        <f t="shared" ref="K155:K160" si="20">SUM(E155*J155)</f>
        <v>9093.6</v>
      </c>
      <c r="L155" s="433">
        <f t="shared" ref="L155:L160" si="21">SUM(G155-K155)</f>
        <v>905.14999999999964</v>
      </c>
      <c r="M155" s="470">
        <v>1.06806</v>
      </c>
      <c r="N155" s="434">
        <f t="shared" si="12"/>
        <v>966.75450899999964</v>
      </c>
      <c r="O155" s="104"/>
      <c r="P155" s="111"/>
    </row>
    <row r="156" spans="1:16" s="18" customFormat="1" ht="15" customHeight="1" x14ac:dyDescent="0.25">
      <c r="A156" s="436" t="s">
        <v>143</v>
      </c>
      <c r="B156" s="436" t="s">
        <v>309</v>
      </c>
      <c r="C156" s="436" t="s">
        <v>77</v>
      </c>
      <c r="D156" s="437">
        <v>40686</v>
      </c>
      <c r="E156" s="438">
        <v>1916</v>
      </c>
      <c r="F156" s="439">
        <v>5.22</v>
      </c>
      <c r="G156" s="440">
        <f t="shared" si="19"/>
        <v>10001.519999999999</v>
      </c>
      <c r="H156" s="446"/>
      <c r="I156" s="437">
        <v>40787</v>
      </c>
      <c r="J156" s="439">
        <v>4.7539999999999996</v>
      </c>
      <c r="K156" s="442">
        <f t="shared" si="20"/>
        <v>9108.6639999999989</v>
      </c>
      <c r="L156" s="433">
        <f t="shared" si="21"/>
        <v>892.85599999999977</v>
      </c>
      <c r="M156" s="470">
        <v>1.0705199999999999</v>
      </c>
      <c r="N156" s="434">
        <f t="shared" si="12"/>
        <v>955.82020511999963</v>
      </c>
      <c r="O156" s="104"/>
      <c r="P156" s="111"/>
    </row>
    <row r="157" spans="1:16" s="18" customFormat="1" ht="15" customHeight="1" x14ac:dyDescent="0.25">
      <c r="A157" s="436" t="s">
        <v>310</v>
      </c>
      <c r="B157" s="436" t="s">
        <v>311</v>
      </c>
      <c r="C157" s="436" t="s">
        <v>77</v>
      </c>
      <c r="D157" s="437">
        <v>40701</v>
      </c>
      <c r="E157" s="438">
        <v>2512</v>
      </c>
      <c r="F157" s="439">
        <v>3.98</v>
      </c>
      <c r="G157" s="440">
        <f t="shared" si="19"/>
        <v>9997.76</v>
      </c>
      <c r="H157" s="446"/>
      <c r="I157" s="437">
        <v>40801</v>
      </c>
      <c r="J157" s="439">
        <v>3.0569999999999999</v>
      </c>
      <c r="K157" s="442">
        <f t="shared" si="20"/>
        <v>7679.1840000000002</v>
      </c>
      <c r="L157" s="433">
        <f t="shared" si="21"/>
        <v>2318.576</v>
      </c>
      <c r="M157" s="470">
        <v>1.0276799999999999</v>
      </c>
      <c r="N157" s="434">
        <f t="shared" si="12"/>
        <v>2382.7541836799996</v>
      </c>
      <c r="O157" s="104"/>
      <c r="P157" s="111"/>
    </row>
    <row r="158" spans="1:16" s="18" customFormat="1" ht="15" customHeight="1" x14ac:dyDescent="0.25">
      <c r="A158" s="436" t="s">
        <v>312</v>
      </c>
      <c r="B158" s="436" t="s">
        <v>313</v>
      </c>
      <c r="C158" s="436" t="s">
        <v>77</v>
      </c>
      <c r="D158" s="437">
        <v>40798</v>
      </c>
      <c r="E158" s="438">
        <v>5000</v>
      </c>
      <c r="F158" s="439">
        <v>2.44</v>
      </c>
      <c r="G158" s="440">
        <f t="shared" si="19"/>
        <v>12200</v>
      </c>
      <c r="H158" s="446"/>
      <c r="I158" s="437">
        <v>40827</v>
      </c>
      <c r="J158" s="439">
        <v>2.65</v>
      </c>
      <c r="K158" s="442">
        <f t="shared" si="20"/>
        <v>13250</v>
      </c>
      <c r="L158" s="443">
        <f t="shared" si="21"/>
        <v>-1050</v>
      </c>
      <c r="M158" s="470">
        <v>0.99858999999999998</v>
      </c>
      <c r="N158" s="445">
        <f t="shared" si="12"/>
        <v>-1048.5194999999999</v>
      </c>
      <c r="O158" s="104"/>
      <c r="P158" s="111"/>
    </row>
    <row r="159" spans="1:16" s="18" customFormat="1" ht="15" customHeight="1" x14ac:dyDescent="0.25">
      <c r="A159" s="436" t="s">
        <v>314</v>
      </c>
      <c r="B159" s="436" t="s">
        <v>315</v>
      </c>
      <c r="C159" s="436" t="s">
        <v>77</v>
      </c>
      <c r="D159" s="437">
        <v>40671</v>
      </c>
      <c r="E159" s="438">
        <v>9134</v>
      </c>
      <c r="F159" s="439">
        <v>1.095</v>
      </c>
      <c r="G159" s="440">
        <f t="shared" si="19"/>
        <v>10001.73</v>
      </c>
      <c r="H159" s="446"/>
      <c r="I159" s="437">
        <v>40835</v>
      </c>
      <c r="J159" s="439">
        <v>0.95499999999999996</v>
      </c>
      <c r="K159" s="442">
        <f t="shared" si="20"/>
        <v>8722.9699999999993</v>
      </c>
      <c r="L159" s="433">
        <f t="shared" si="21"/>
        <v>1278.7600000000002</v>
      </c>
      <c r="M159" s="470">
        <v>1.0261400000000001</v>
      </c>
      <c r="N159" s="434">
        <f t="shared" si="12"/>
        <v>1312.1867864000003</v>
      </c>
      <c r="O159" s="104"/>
      <c r="P159" s="111"/>
    </row>
    <row r="160" spans="1:16" s="18" customFormat="1" ht="15" customHeight="1" x14ac:dyDescent="0.25">
      <c r="A160" s="436" t="s">
        <v>316</v>
      </c>
      <c r="B160" s="436" t="s">
        <v>317</v>
      </c>
      <c r="C160" s="436" t="s">
        <v>77</v>
      </c>
      <c r="D160" s="437">
        <v>40812</v>
      </c>
      <c r="E160" s="438">
        <v>9000</v>
      </c>
      <c r="F160" s="439">
        <v>0.17</v>
      </c>
      <c r="G160" s="440">
        <f t="shared" si="19"/>
        <v>1530</v>
      </c>
      <c r="H160" s="446"/>
      <c r="I160" s="437">
        <v>40837</v>
      </c>
      <c r="J160" s="439">
        <v>0.28100000000000003</v>
      </c>
      <c r="K160" s="442">
        <f t="shared" si="20"/>
        <v>2529.0000000000005</v>
      </c>
      <c r="L160" s="443">
        <f t="shared" si="21"/>
        <v>-999.00000000000045</v>
      </c>
      <c r="M160" s="470">
        <v>1.02291</v>
      </c>
      <c r="N160" s="445">
        <f t="shared" si="12"/>
        <v>-1021.8870900000004</v>
      </c>
      <c r="O160" s="104"/>
      <c r="P160" s="111"/>
    </row>
    <row r="161" spans="1:16" s="8" customFormat="1" ht="15" customHeight="1" x14ac:dyDescent="0.25">
      <c r="A161" s="425" t="s">
        <v>318</v>
      </c>
      <c r="B161" s="425" t="s">
        <v>319</v>
      </c>
      <c r="C161" s="425" t="s">
        <v>52</v>
      </c>
      <c r="D161" s="426">
        <v>40826</v>
      </c>
      <c r="E161" s="427">
        <v>1204</v>
      </c>
      <c r="F161" s="428">
        <v>8.75</v>
      </c>
      <c r="G161" s="429">
        <f t="shared" si="19"/>
        <v>10535</v>
      </c>
      <c r="H161" s="478"/>
      <c r="I161" s="426">
        <v>40842</v>
      </c>
      <c r="J161" s="428">
        <v>7.92</v>
      </c>
      <c r="K161" s="432">
        <f t="shared" ref="K161:K168" si="22">SUM(E161*J161)</f>
        <v>9535.68</v>
      </c>
      <c r="L161" s="433">
        <f>SUM(K161-G161)</f>
        <v>-999.31999999999971</v>
      </c>
      <c r="M161" s="469">
        <v>1.0427200000000001</v>
      </c>
      <c r="N161" s="434">
        <f t="shared" si="12"/>
        <v>-1042.0109503999997</v>
      </c>
      <c r="O161" s="104"/>
      <c r="P161" s="110"/>
    </row>
    <row r="162" spans="1:16" s="18" customFormat="1" ht="15" customHeight="1" x14ac:dyDescent="0.25">
      <c r="A162" s="436" t="s">
        <v>320</v>
      </c>
      <c r="B162" s="436" t="s">
        <v>321</v>
      </c>
      <c r="C162" s="436" t="s">
        <v>77</v>
      </c>
      <c r="D162" s="437">
        <v>40687</v>
      </c>
      <c r="E162" s="438">
        <v>594</v>
      </c>
      <c r="F162" s="439">
        <v>16.850000000000001</v>
      </c>
      <c r="G162" s="440">
        <f t="shared" si="19"/>
        <v>10008.900000000001</v>
      </c>
      <c r="H162" s="446"/>
      <c r="I162" s="426">
        <v>40842</v>
      </c>
      <c r="J162" s="439">
        <v>15.76</v>
      </c>
      <c r="K162" s="442">
        <f t="shared" si="22"/>
        <v>9361.44</v>
      </c>
      <c r="L162" s="433">
        <f>SUM(G162-K162)</f>
        <v>647.46000000000095</v>
      </c>
      <c r="M162" s="470">
        <v>1.0427200000000001</v>
      </c>
      <c r="N162" s="434">
        <f t="shared" si="12"/>
        <v>675.11949120000099</v>
      </c>
      <c r="O162" s="104"/>
      <c r="P162" s="111"/>
    </row>
    <row r="163" spans="1:16" s="18" customFormat="1" ht="15" customHeight="1" x14ac:dyDescent="0.25">
      <c r="A163" s="436" t="s">
        <v>322</v>
      </c>
      <c r="B163" s="436" t="s">
        <v>323</v>
      </c>
      <c r="C163" s="436" t="s">
        <v>77</v>
      </c>
      <c r="D163" s="437">
        <v>40646</v>
      </c>
      <c r="E163" s="438">
        <v>1547</v>
      </c>
      <c r="F163" s="439">
        <v>7.11</v>
      </c>
      <c r="G163" s="440">
        <f t="shared" si="19"/>
        <v>10999.17</v>
      </c>
      <c r="H163" s="446"/>
      <c r="I163" s="437">
        <v>40842</v>
      </c>
      <c r="J163" s="439">
        <v>4.13</v>
      </c>
      <c r="K163" s="442">
        <f t="shared" si="22"/>
        <v>6389.11</v>
      </c>
      <c r="L163" s="433">
        <f>SUM(G163-K163)</f>
        <v>4610.0600000000004</v>
      </c>
      <c r="M163" s="470">
        <v>1.0427200000000001</v>
      </c>
      <c r="N163" s="434">
        <f t="shared" si="12"/>
        <v>4807.0017632000008</v>
      </c>
      <c r="O163" s="104"/>
      <c r="P163" s="111"/>
    </row>
    <row r="164" spans="1:16" s="18" customFormat="1" ht="15" customHeight="1" x14ac:dyDescent="0.25">
      <c r="A164" s="436" t="s">
        <v>324</v>
      </c>
      <c r="B164" s="436" t="s">
        <v>325</v>
      </c>
      <c r="C164" s="436" t="s">
        <v>77</v>
      </c>
      <c r="D164" s="437">
        <v>40665</v>
      </c>
      <c r="E164" s="438">
        <v>5618</v>
      </c>
      <c r="F164" s="439">
        <v>2.67</v>
      </c>
      <c r="G164" s="440">
        <f t="shared" si="19"/>
        <v>15000.06</v>
      </c>
      <c r="H164" s="446"/>
      <c r="I164" s="437">
        <v>40858</v>
      </c>
      <c r="J164" s="439">
        <v>2.2090000000000001</v>
      </c>
      <c r="K164" s="442">
        <f t="shared" si="22"/>
        <v>12410.162</v>
      </c>
      <c r="L164" s="433">
        <f>SUM(G164-K164)</f>
        <v>2589.8979999999992</v>
      </c>
      <c r="M164" s="470">
        <v>1.0147699999999999</v>
      </c>
      <c r="N164" s="434">
        <f t="shared" si="12"/>
        <v>2628.150793459999</v>
      </c>
      <c r="O164" s="104"/>
      <c r="P164" s="111"/>
    </row>
    <row r="165" spans="1:16" s="18" customFormat="1" ht="15" customHeight="1" x14ac:dyDescent="0.25">
      <c r="A165" s="425" t="s">
        <v>326</v>
      </c>
      <c r="B165" s="425" t="s">
        <v>327</v>
      </c>
      <c r="C165" s="425" t="s">
        <v>52</v>
      </c>
      <c r="D165" s="426">
        <v>40844</v>
      </c>
      <c r="E165" s="427">
        <v>50000</v>
      </c>
      <c r="F165" s="428">
        <v>1.109</v>
      </c>
      <c r="G165" s="429">
        <f t="shared" si="19"/>
        <v>55450</v>
      </c>
      <c r="H165" s="478"/>
      <c r="I165" s="471">
        <v>40862</v>
      </c>
      <c r="J165" s="474">
        <v>1.1000000000000001</v>
      </c>
      <c r="K165" s="432">
        <f t="shared" si="22"/>
        <v>55000.000000000007</v>
      </c>
      <c r="L165" s="433">
        <f>SUM(K165-G165)</f>
        <v>-449.99999999999272</v>
      </c>
      <c r="M165" s="469">
        <v>1.0197499999999999</v>
      </c>
      <c r="N165" s="434">
        <f t="shared" si="12"/>
        <v>-458.88749999999254</v>
      </c>
      <c r="O165" s="104"/>
      <c r="P165" s="111"/>
    </row>
    <row r="166" spans="1:16" s="18" customFormat="1" ht="15" customHeight="1" x14ac:dyDescent="0.25">
      <c r="A166" s="436" t="s">
        <v>328</v>
      </c>
      <c r="B166" s="436" t="s">
        <v>329</v>
      </c>
      <c r="C166" s="436" t="s">
        <v>77</v>
      </c>
      <c r="D166" s="437">
        <v>40700</v>
      </c>
      <c r="E166" s="438">
        <v>4975</v>
      </c>
      <c r="F166" s="439">
        <v>2.0099999999999998</v>
      </c>
      <c r="G166" s="440">
        <f t="shared" si="19"/>
        <v>9999.7499999999982</v>
      </c>
      <c r="H166" s="446"/>
      <c r="I166" s="437">
        <v>40863</v>
      </c>
      <c r="J166" s="439">
        <v>1.7050000000000001</v>
      </c>
      <c r="K166" s="442">
        <f t="shared" si="22"/>
        <v>8482.375</v>
      </c>
      <c r="L166" s="433">
        <f>SUM(G166-K166)</f>
        <v>1517.3749999999982</v>
      </c>
      <c r="M166" s="470">
        <v>1.01766</v>
      </c>
      <c r="N166" s="434">
        <f t="shared" si="12"/>
        <v>1544.1718424999981</v>
      </c>
      <c r="O166" s="104"/>
      <c r="P166" s="111"/>
    </row>
    <row r="167" spans="1:16" s="18" customFormat="1" ht="15" customHeight="1" x14ac:dyDescent="0.25">
      <c r="A167" s="425" t="s">
        <v>330</v>
      </c>
      <c r="B167" s="425" t="s">
        <v>161</v>
      </c>
      <c r="C167" s="425" t="s">
        <v>52</v>
      </c>
      <c r="D167" s="426">
        <v>40798</v>
      </c>
      <c r="E167" s="427">
        <v>8300</v>
      </c>
      <c r="F167" s="428">
        <v>3.53</v>
      </c>
      <c r="G167" s="429">
        <f t="shared" si="19"/>
        <v>29299</v>
      </c>
      <c r="H167" s="478"/>
      <c r="I167" s="471">
        <v>40865</v>
      </c>
      <c r="J167" s="474">
        <v>3.41</v>
      </c>
      <c r="K167" s="432">
        <f t="shared" si="22"/>
        <v>28303</v>
      </c>
      <c r="L167" s="433">
        <f>SUM(K167-G167)</f>
        <v>-996</v>
      </c>
      <c r="M167" s="469">
        <v>0.99973999999999996</v>
      </c>
      <c r="N167" s="434">
        <f t="shared" si="12"/>
        <v>-995.74104</v>
      </c>
      <c r="O167" s="104"/>
      <c r="P167" s="111"/>
    </row>
    <row r="168" spans="1:16" s="18" customFormat="1" ht="15" customHeight="1" x14ac:dyDescent="0.25">
      <c r="A168" s="436" t="s">
        <v>331</v>
      </c>
      <c r="B168" s="436" t="s">
        <v>332</v>
      </c>
      <c r="C168" s="436" t="s">
        <v>77</v>
      </c>
      <c r="D168" s="437">
        <v>40714</v>
      </c>
      <c r="E168" s="438">
        <v>3690</v>
      </c>
      <c r="F168" s="439">
        <v>2.71</v>
      </c>
      <c r="G168" s="440">
        <f t="shared" si="19"/>
        <v>9999.9</v>
      </c>
      <c r="H168" s="446"/>
      <c r="I168" s="437">
        <v>40865</v>
      </c>
      <c r="J168" s="439">
        <v>2.488</v>
      </c>
      <c r="K168" s="442">
        <f t="shared" si="22"/>
        <v>9180.7199999999993</v>
      </c>
      <c r="L168" s="433">
        <f>SUM(G168-K168)</f>
        <v>819.18000000000029</v>
      </c>
      <c r="M168" s="470">
        <v>0.99973999999999996</v>
      </c>
      <c r="N168" s="434">
        <f t="shared" si="12"/>
        <v>818.96701320000022</v>
      </c>
      <c r="O168" s="104"/>
      <c r="P168" s="111"/>
    </row>
    <row r="169" spans="1:16" s="18" customFormat="1" ht="15" customHeight="1" x14ac:dyDescent="0.25">
      <c r="A169" s="425" t="s">
        <v>333</v>
      </c>
      <c r="B169" s="425" t="s">
        <v>334</v>
      </c>
      <c r="C169" s="425" t="s">
        <v>52</v>
      </c>
      <c r="D169" s="426">
        <v>40856</v>
      </c>
      <c r="E169" s="427">
        <v>16600</v>
      </c>
      <c r="F169" s="428">
        <v>0.82299999999999995</v>
      </c>
      <c r="G169" s="429">
        <f t="shared" si="19"/>
        <v>13661.8</v>
      </c>
      <c r="H169" s="478"/>
      <c r="I169" s="471">
        <v>40868</v>
      </c>
      <c r="J169" s="474">
        <v>0.79900000000000004</v>
      </c>
      <c r="K169" s="432">
        <f t="shared" ref="K169:K175" si="23">SUM(E169*J169)</f>
        <v>13263.400000000001</v>
      </c>
      <c r="L169" s="433">
        <f t="shared" ref="L169:L175" si="24">SUM(K169-G169)</f>
        <v>-398.39999999999782</v>
      </c>
      <c r="M169" s="469">
        <v>0.99992999999999999</v>
      </c>
      <c r="N169" s="434">
        <f t="shared" si="12"/>
        <v>-398.3721119999978</v>
      </c>
      <c r="O169" s="104"/>
      <c r="P169" s="111"/>
    </row>
    <row r="170" spans="1:16" s="18" customFormat="1" ht="15" customHeight="1" x14ac:dyDescent="0.25">
      <c r="A170" s="425" t="s">
        <v>335</v>
      </c>
      <c r="B170" s="425" t="s">
        <v>336</v>
      </c>
      <c r="C170" s="425" t="s">
        <v>52</v>
      </c>
      <c r="D170" s="426">
        <v>40798</v>
      </c>
      <c r="E170" s="427">
        <v>20000</v>
      </c>
      <c r="F170" s="428">
        <v>0.73499999999999999</v>
      </c>
      <c r="G170" s="429">
        <f t="shared" si="19"/>
        <v>14700</v>
      </c>
      <c r="H170" s="478"/>
      <c r="I170" s="471">
        <v>40875</v>
      </c>
      <c r="J170" s="474">
        <v>0.84</v>
      </c>
      <c r="K170" s="432">
        <f t="shared" si="23"/>
        <v>16800</v>
      </c>
      <c r="L170" s="433">
        <f t="shared" si="24"/>
        <v>2100</v>
      </c>
      <c r="M170" s="469">
        <v>0.98133000000000004</v>
      </c>
      <c r="N170" s="434">
        <f t="shared" si="12"/>
        <v>2060.7930000000001</v>
      </c>
      <c r="O170" s="104"/>
      <c r="P170" s="111"/>
    </row>
    <row r="171" spans="1:16" s="18" customFormat="1" ht="15" customHeight="1" x14ac:dyDescent="0.25">
      <c r="A171" s="425" t="s">
        <v>337</v>
      </c>
      <c r="B171" s="425" t="s">
        <v>338</v>
      </c>
      <c r="C171" s="425" t="s">
        <v>52</v>
      </c>
      <c r="D171" s="426">
        <v>40854</v>
      </c>
      <c r="E171" s="427">
        <v>17241</v>
      </c>
      <c r="F171" s="428">
        <v>0.82899999999999996</v>
      </c>
      <c r="G171" s="429">
        <f t="shared" si="19"/>
        <v>14292.788999999999</v>
      </c>
      <c r="H171" s="478"/>
      <c r="I171" s="471">
        <v>40891</v>
      </c>
      <c r="J171" s="474">
        <v>0.83</v>
      </c>
      <c r="K171" s="432">
        <f t="shared" si="23"/>
        <v>14310.029999999999</v>
      </c>
      <c r="L171" s="433">
        <f t="shared" si="24"/>
        <v>17.240999999999985</v>
      </c>
      <c r="M171" s="469">
        <v>1.0015700000000001</v>
      </c>
      <c r="N171" s="434">
        <f t="shared" si="12"/>
        <v>17.268068369999988</v>
      </c>
      <c r="O171" s="104"/>
      <c r="P171" s="111"/>
    </row>
    <row r="172" spans="1:16" s="18" customFormat="1" ht="15" customHeight="1" x14ac:dyDescent="0.25">
      <c r="A172" s="425" t="s">
        <v>219</v>
      </c>
      <c r="B172" s="425" t="s">
        <v>220</v>
      </c>
      <c r="C172" s="425" t="s">
        <v>52</v>
      </c>
      <c r="D172" s="426">
        <v>40869</v>
      </c>
      <c r="E172" s="427">
        <v>7576</v>
      </c>
      <c r="F172" s="428">
        <v>4.4960000000000004</v>
      </c>
      <c r="G172" s="429">
        <f t="shared" si="19"/>
        <v>34061.696000000004</v>
      </c>
      <c r="H172" s="478"/>
      <c r="I172" s="471">
        <v>40891</v>
      </c>
      <c r="J172" s="474">
        <v>4.4710000000000001</v>
      </c>
      <c r="K172" s="432">
        <f t="shared" si="23"/>
        <v>33872.296000000002</v>
      </c>
      <c r="L172" s="433">
        <f t="shared" si="24"/>
        <v>-189.40000000000146</v>
      </c>
      <c r="M172" s="469">
        <v>1.0015700000000001</v>
      </c>
      <c r="N172" s="434">
        <f t="shared" si="12"/>
        <v>-189.69735800000146</v>
      </c>
      <c r="O172" s="104"/>
      <c r="P172" s="111"/>
    </row>
    <row r="173" spans="1:16" s="18" customFormat="1" ht="15" customHeight="1" x14ac:dyDescent="0.25">
      <c r="A173" s="425" t="s">
        <v>339</v>
      </c>
      <c r="B173" s="425" t="s">
        <v>340</v>
      </c>
      <c r="C173" s="425" t="s">
        <v>52</v>
      </c>
      <c r="D173" s="426">
        <v>40864</v>
      </c>
      <c r="E173" s="427">
        <v>15151</v>
      </c>
      <c r="F173" s="428">
        <v>0.58799999999999997</v>
      </c>
      <c r="G173" s="429">
        <f t="shared" si="19"/>
        <v>8908.7879999999986</v>
      </c>
      <c r="H173" s="478"/>
      <c r="I173" s="471">
        <v>40892</v>
      </c>
      <c r="J173" s="474">
        <v>0.54500000000000004</v>
      </c>
      <c r="K173" s="432">
        <f t="shared" si="23"/>
        <v>8257.2950000000001</v>
      </c>
      <c r="L173" s="433">
        <f t="shared" si="24"/>
        <v>-651.49299999999857</v>
      </c>
      <c r="M173" s="469">
        <v>0.99090999999999996</v>
      </c>
      <c r="N173" s="434">
        <f t="shared" si="12"/>
        <v>-645.57092862999855</v>
      </c>
      <c r="O173" s="104"/>
      <c r="P173" s="111"/>
    </row>
    <row r="174" spans="1:16" s="18" customFormat="1" ht="15" customHeight="1" x14ac:dyDescent="0.25">
      <c r="A174" s="425" t="s">
        <v>247</v>
      </c>
      <c r="B174" s="425" t="s">
        <v>248</v>
      </c>
      <c r="C174" s="425" t="s">
        <v>52</v>
      </c>
      <c r="D174" s="426">
        <v>40865</v>
      </c>
      <c r="E174" s="427">
        <v>9090</v>
      </c>
      <c r="F174" s="428">
        <v>1.325</v>
      </c>
      <c r="G174" s="429">
        <f t="shared" si="19"/>
        <v>12044.25</v>
      </c>
      <c r="H174" s="478"/>
      <c r="I174" s="471">
        <v>40896</v>
      </c>
      <c r="J174" s="474">
        <v>1.3089999999999999</v>
      </c>
      <c r="K174" s="432">
        <f t="shared" si="23"/>
        <v>11898.81</v>
      </c>
      <c r="L174" s="433">
        <f t="shared" si="24"/>
        <v>-145.44000000000051</v>
      </c>
      <c r="M174" s="469">
        <v>0.99868999999999997</v>
      </c>
      <c r="N174" s="434">
        <f t="shared" si="12"/>
        <v>-145.2494736000005</v>
      </c>
      <c r="O174" s="104"/>
      <c r="P174" s="111"/>
    </row>
    <row r="175" spans="1:16" s="18" customFormat="1" ht="15" customHeight="1" x14ac:dyDescent="0.25">
      <c r="A175" s="425" t="s">
        <v>341</v>
      </c>
      <c r="B175" s="425" t="s">
        <v>342</v>
      </c>
      <c r="C175" s="425" t="s">
        <v>52</v>
      </c>
      <c r="D175" s="426">
        <v>40893</v>
      </c>
      <c r="E175" s="427">
        <v>7142</v>
      </c>
      <c r="F175" s="428">
        <v>2.31</v>
      </c>
      <c r="G175" s="429">
        <f t="shared" si="19"/>
        <v>16498.02</v>
      </c>
      <c r="H175" s="478"/>
      <c r="I175" s="471">
        <v>40896</v>
      </c>
      <c r="J175" s="474">
        <v>2.2400000000000002</v>
      </c>
      <c r="K175" s="432">
        <f t="shared" si="23"/>
        <v>15998.080000000002</v>
      </c>
      <c r="L175" s="433">
        <f t="shared" si="24"/>
        <v>-499.93999999999869</v>
      </c>
      <c r="M175" s="469">
        <v>0.99868999999999997</v>
      </c>
      <c r="N175" s="434">
        <f t="shared" si="12"/>
        <v>-499.28507859999866</v>
      </c>
      <c r="O175" s="104"/>
      <c r="P175" s="111"/>
    </row>
    <row r="176" spans="1:16" s="18" customFormat="1" ht="15" customHeight="1" x14ac:dyDescent="0.25">
      <c r="A176" s="436" t="s">
        <v>245</v>
      </c>
      <c r="B176" s="436" t="s">
        <v>246</v>
      </c>
      <c r="C176" s="436" t="s">
        <v>77</v>
      </c>
      <c r="D176" s="437" t="s">
        <v>392</v>
      </c>
      <c r="E176" s="438">
        <v>8928</v>
      </c>
      <c r="F176" s="439">
        <v>0.70399999999999996</v>
      </c>
      <c r="G176" s="440">
        <f t="shared" si="19"/>
        <v>6285.3119999999999</v>
      </c>
      <c r="H176" s="446"/>
      <c r="I176" s="437">
        <v>40912</v>
      </c>
      <c r="J176" s="439">
        <v>0.77500000000000002</v>
      </c>
      <c r="K176" s="442">
        <f t="shared" ref="K176:K181" si="25">SUM(E176*J176)</f>
        <v>6919.2</v>
      </c>
      <c r="L176" s="443">
        <f t="shared" ref="L176:L186" si="26">SUM(G176-K176)</f>
        <v>-633.88799999999992</v>
      </c>
      <c r="M176" s="470">
        <v>1.03749</v>
      </c>
      <c r="N176" s="445">
        <f t="shared" ref="N176:N239" si="27">SUM(L176*M176)</f>
        <v>-657.65246111999988</v>
      </c>
      <c r="O176" s="104"/>
      <c r="P176" s="111"/>
    </row>
    <row r="177" spans="1:16" s="18" customFormat="1" ht="15" customHeight="1" x14ac:dyDescent="0.25">
      <c r="A177" s="436" t="s">
        <v>343</v>
      </c>
      <c r="B177" s="436" t="s">
        <v>344</v>
      </c>
      <c r="C177" s="436" t="s">
        <v>77</v>
      </c>
      <c r="D177" s="437">
        <v>40666</v>
      </c>
      <c r="E177" s="438">
        <v>4658</v>
      </c>
      <c r="F177" s="439">
        <v>3.22</v>
      </c>
      <c r="G177" s="440">
        <f t="shared" si="19"/>
        <v>14998.76</v>
      </c>
      <c r="H177" s="446"/>
      <c r="I177" s="437">
        <v>40920</v>
      </c>
      <c r="J177" s="439">
        <v>1.5149999999999999</v>
      </c>
      <c r="K177" s="442">
        <f t="shared" si="25"/>
        <v>7056.87</v>
      </c>
      <c r="L177" s="433">
        <f t="shared" si="26"/>
        <v>7941.89</v>
      </c>
      <c r="M177" s="470">
        <v>1.03095</v>
      </c>
      <c r="N177" s="434">
        <f t="shared" si="27"/>
        <v>8187.6914955000002</v>
      </c>
      <c r="O177" s="104"/>
      <c r="P177" s="111"/>
    </row>
    <row r="178" spans="1:16" s="18" customFormat="1" ht="15" customHeight="1" x14ac:dyDescent="0.25">
      <c r="A178" s="436" t="s">
        <v>345</v>
      </c>
      <c r="B178" s="436" t="s">
        <v>346</v>
      </c>
      <c r="C178" s="436" t="s">
        <v>77</v>
      </c>
      <c r="D178" s="437">
        <v>40652</v>
      </c>
      <c r="E178" s="438">
        <v>9561</v>
      </c>
      <c r="F178" s="439">
        <v>1.2549999999999999</v>
      </c>
      <c r="G178" s="440">
        <f t="shared" si="19"/>
        <v>11999.054999999998</v>
      </c>
      <c r="H178" s="446"/>
      <c r="I178" s="437">
        <v>40920</v>
      </c>
      <c r="J178" s="439">
        <v>0.73</v>
      </c>
      <c r="K178" s="442">
        <f t="shared" si="25"/>
        <v>6979.53</v>
      </c>
      <c r="L178" s="433">
        <f t="shared" si="26"/>
        <v>5019.5249999999987</v>
      </c>
      <c r="M178" s="470">
        <v>1.03095</v>
      </c>
      <c r="N178" s="434">
        <f t="shared" si="27"/>
        <v>5174.8792987499992</v>
      </c>
      <c r="O178" s="104"/>
      <c r="P178" s="111"/>
    </row>
    <row r="179" spans="1:16" s="18" customFormat="1" ht="15" customHeight="1" x14ac:dyDescent="0.25">
      <c r="A179" s="436" t="s">
        <v>347</v>
      </c>
      <c r="B179" s="436" t="s">
        <v>348</v>
      </c>
      <c r="C179" s="436" t="s">
        <v>77</v>
      </c>
      <c r="D179" s="437">
        <v>40905</v>
      </c>
      <c r="E179" s="438">
        <v>4587</v>
      </c>
      <c r="F179" s="439">
        <v>1.141</v>
      </c>
      <c r="G179" s="440">
        <f t="shared" si="19"/>
        <v>5233.7669999999998</v>
      </c>
      <c r="H179" s="446"/>
      <c r="I179" s="437">
        <v>40920</v>
      </c>
      <c r="J179" s="439">
        <v>1.335</v>
      </c>
      <c r="K179" s="442">
        <f t="shared" si="25"/>
        <v>6123.6449999999995</v>
      </c>
      <c r="L179" s="443">
        <f t="shared" si="26"/>
        <v>-889.8779999999997</v>
      </c>
      <c r="M179" s="470">
        <v>1.03095</v>
      </c>
      <c r="N179" s="445">
        <f t="shared" si="27"/>
        <v>-917.41972409999971</v>
      </c>
      <c r="O179" s="104"/>
      <c r="P179" s="111"/>
    </row>
    <row r="180" spans="1:16" s="18" customFormat="1" ht="15" customHeight="1" x14ac:dyDescent="0.25">
      <c r="A180" s="436" t="s">
        <v>349</v>
      </c>
      <c r="B180" s="436" t="s">
        <v>350</v>
      </c>
      <c r="C180" s="436" t="s">
        <v>77</v>
      </c>
      <c r="D180" s="437">
        <v>40871</v>
      </c>
      <c r="E180" s="438">
        <v>2667</v>
      </c>
      <c r="F180" s="439">
        <v>2.875</v>
      </c>
      <c r="G180" s="440">
        <f t="shared" si="19"/>
        <v>7667.625</v>
      </c>
      <c r="H180" s="446"/>
      <c r="I180" s="437">
        <v>40920</v>
      </c>
      <c r="J180" s="439">
        <v>3.141</v>
      </c>
      <c r="K180" s="442">
        <f t="shared" si="25"/>
        <v>8377.0470000000005</v>
      </c>
      <c r="L180" s="443">
        <f t="shared" si="26"/>
        <v>-709.42200000000048</v>
      </c>
      <c r="M180" s="470">
        <v>1.03095</v>
      </c>
      <c r="N180" s="445">
        <f t="shared" si="27"/>
        <v>-731.37861090000047</v>
      </c>
      <c r="O180" s="104"/>
      <c r="P180" s="111"/>
    </row>
    <row r="181" spans="1:16" s="18" customFormat="1" ht="15" customHeight="1" x14ac:dyDescent="0.25">
      <c r="A181" s="436" t="s">
        <v>324</v>
      </c>
      <c r="B181" s="436" t="s">
        <v>325</v>
      </c>
      <c r="C181" s="436" t="s">
        <v>77</v>
      </c>
      <c r="D181" s="437">
        <v>40871</v>
      </c>
      <c r="E181" s="438">
        <v>4000</v>
      </c>
      <c r="F181" s="439">
        <v>1.85</v>
      </c>
      <c r="G181" s="440">
        <f t="shared" si="19"/>
        <v>7400</v>
      </c>
      <c r="H181" s="446"/>
      <c r="I181" s="437">
        <v>40924</v>
      </c>
      <c r="J181" s="439">
        <v>1.994</v>
      </c>
      <c r="K181" s="442">
        <f t="shared" si="25"/>
        <v>7976</v>
      </c>
      <c r="L181" s="443">
        <f t="shared" si="26"/>
        <v>-576</v>
      </c>
      <c r="M181" s="470">
        <v>1.02912</v>
      </c>
      <c r="N181" s="445">
        <f t="shared" si="27"/>
        <v>-592.77312000000006</v>
      </c>
      <c r="O181" s="104"/>
      <c r="P181" s="111"/>
    </row>
    <row r="182" spans="1:16" s="18" customFormat="1" ht="15" customHeight="1" x14ac:dyDescent="0.25">
      <c r="A182" s="436" t="s">
        <v>351</v>
      </c>
      <c r="B182" s="436" t="s">
        <v>218</v>
      </c>
      <c r="C182" s="436" t="s">
        <v>77</v>
      </c>
      <c r="D182" s="437">
        <v>40868</v>
      </c>
      <c r="E182" s="438">
        <v>5000</v>
      </c>
      <c r="F182" s="439">
        <v>2.145</v>
      </c>
      <c r="G182" s="440">
        <f t="shared" si="19"/>
        <v>10725</v>
      </c>
      <c r="H182" s="446"/>
      <c r="I182" s="437">
        <v>40932</v>
      </c>
      <c r="J182" s="439">
        <v>2.1230000000000002</v>
      </c>
      <c r="K182" s="442">
        <f t="shared" ref="K182:K191" si="28">SUM(E182*J182)</f>
        <v>10615.000000000002</v>
      </c>
      <c r="L182" s="443">
        <f t="shared" si="26"/>
        <v>109.99999999999818</v>
      </c>
      <c r="M182" s="470">
        <v>1.0523</v>
      </c>
      <c r="N182" s="434">
        <f t="shared" si="27"/>
        <v>115.75299999999808</v>
      </c>
      <c r="O182" s="104"/>
      <c r="P182" s="111"/>
    </row>
    <row r="183" spans="1:16" s="18" customFormat="1" ht="15" customHeight="1" x14ac:dyDescent="0.25">
      <c r="A183" s="436" t="s">
        <v>253</v>
      </c>
      <c r="B183" s="436" t="s">
        <v>254</v>
      </c>
      <c r="C183" s="436" t="s">
        <v>77</v>
      </c>
      <c r="D183" s="437">
        <v>40871</v>
      </c>
      <c r="E183" s="438">
        <v>8475</v>
      </c>
      <c r="F183" s="439">
        <v>1.056</v>
      </c>
      <c r="G183" s="440">
        <f t="shared" ref="G183:G214" si="29">SUM(E183*F183)</f>
        <v>8949.6</v>
      </c>
      <c r="H183" s="446"/>
      <c r="I183" s="437">
        <v>40935</v>
      </c>
      <c r="J183" s="439">
        <v>1.1100000000000001</v>
      </c>
      <c r="K183" s="442">
        <f t="shared" si="28"/>
        <v>9407.25</v>
      </c>
      <c r="L183" s="443">
        <f t="shared" si="26"/>
        <v>-457.64999999999964</v>
      </c>
      <c r="M183" s="470">
        <v>1.0628899999999999</v>
      </c>
      <c r="N183" s="445">
        <f t="shared" si="27"/>
        <v>-486.43160849999958</v>
      </c>
      <c r="O183" s="104"/>
      <c r="P183" s="111"/>
    </row>
    <row r="184" spans="1:16" s="18" customFormat="1" ht="15" customHeight="1" x14ac:dyDescent="0.25">
      <c r="A184" s="436" t="s">
        <v>352</v>
      </c>
      <c r="B184" s="436" t="s">
        <v>353</v>
      </c>
      <c r="C184" s="436" t="s">
        <v>77</v>
      </c>
      <c r="D184" s="437">
        <v>40897</v>
      </c>
      <c r="E184" s="438">
        <v>246</v>
      </c>
      <c r="F184" s="439">
        <v>30.45</v>
      </c>
      <c r="G184" s="440">
        <f t="shared" si="29"/>
        <v>7490.7</v>
      </c>
      <c r="H184" s="446"/>
      <c r="I184" s="437">
        <v>40935</v>
      </c>
      <c r="J184" s="439">
        <v>34.200000000000003</v>
      </c>
      <c r="K184" s="442">
        <f t="shared" si="28"/>
        <v>8413.2000000000007</v>
      </c>
      <c r="L184" s="443">
        <f t="shared" si="26"/>
        <v>-922.50000000000091</v>
      </c>
      <c r="M184" s="470">
        <v>1.0628899999999999</v>
      </c>
      <c r="N184" s="445">
        <f t="shared" si="27"/>
        <v>-980.51602500000081</v>
      </c>
      <c r="O184" s="104"/>
      <c r="P184" s="111"/>
    </row>
    <row r="185" spans="1:16" s="18" customFormat="1" ht="15" customHeight="1" x14ac:dyDescent="0.25">
      <c r="A185" s="436" t="s">
        <v>310</v>
      </c>
      <c r="B185" s="436" t="s">
        <v>311</v>
      </c>
      <c r="C185" s="436" t="s">
        <v>77</v>
      </c>
      <c r="D185" s="437">
        <v>40905</v>
      </c>
      <c r="E185" s="438">
        <v>1894</v>
      </c>
      <c r="F185" s="439">
        <v>2.3159999999999998</v>
      </c>
      <c r="G185" s="440">
        <f>SUM(E185*F185)</f>
        <v>4386.5039999999999</v>
      </c>
      <c r="H185" s="446"/>
      <c r="I185" s="437">
        <v>40939</v>
      </c>
      <c r="J185" s="439">
        <v>2.4889999999999999</v>
      </c>
      <c r="K185" s="442">
        <f>SUM(E185*J185)</f>
        <v>4714.1660000000002</v>
      </c>
      <c r="L185" s="443">
        <f>SUM(G185-K185)</f>
        <v>-327.66200000000026</v>
      </c>
      <c r="M185" s="470">
        <v>1.05966</v>
      </c>
      <c r="N185" s="445">
        <f>SUM(L185*M185)</f>
        <v>-347.21031492000031</v>
      </c>
      <c r="O185" s="104"/>
      <c r="P185" s="111"/>
    </row>
    <row r="186" spans="1:16" s="18" customFormat="1" ht="15" customHeight="1" x14ac:dyDescent="0.25">
      <c r="A186" s="436" t="s">
        <v>354</v>
      </c>
      <c r="B186" s="436" t="s">
        <v>355</v>
      </c>
      <c r="C186" s="436" t="s">
        <v>77</v>
      </c>
      <c r="D186" s="437">
        <v>40679</v>
      </c>
      <c r="E186" s="438">
        <v>15075</v>
      </c>
      <c r="F186" s="439">
        <v>0.99</v>
      </c>
      <c r="G186" s="440">
        <f t="shared" si="29"/>
        <v>14924.25</v>
      </c>
      <c r="H186" s="446"/>
      <c r="I186" s="437">
        <v>40940</v>
      </c>
      <c r="J186" s="439">
        <v>0.47199999999999998</v>
      </c>
      <c r="K186" s="442">
        <f t="shared" si="28"/>
        <v>7115.4</v>
      </c>
      <c r="L186" s="433">
        <f t="shared" si="26"/>
        <v>7808.85</v>
      </c>
      <c r="M186" s="470">
        <v>1.0619700000000001</v>
      </c>
      <c r="N186" s="434">
        <f t="shared" si="27"/>
        <v>8292.7644345000008</v>
      </c>
      <c r="O186" s="104"/>
      <c r="P186" s="111"/>
    </row>
    <row r="187" spans="1:16" s="8" customFormat="1" ht="15" customHeight="1" x14ac:dyDescent="0.25">
      <c r="A187" s="472" t="s">
        <v>393</v>
      </c>
      <c r="B187" s="472" t="s">
        <v>394</v>
      </c>
      <c r="C187" s="472" t="s">
        <v>52</v>
      </c>
      <c r="D187" s="471">
        <v>40905</v>
      </c>
      <c r="E187" s="473">
        <v>1894</v>
      </c>
      <c r="F187" s="474">
        <v>18.66</v>
      </c>
      <c r="G187" s="429">
        <f t="shared" si="29"/>
        <v>35342.04</v>
      </c>
      <c r="H187" s="478"/>
      <c r="I187" s="471">
        <v>40941</v>
      </c>
      <c r="J187" s="474">
        <v>18.260000000000002</v>
      </c>
      <c r="K187" s="432">
        <f>SUM(E187*J187)</f>
        <v>34584.44</v>
      </c>
      <c r="L187" s="433">
        <f>SUM(K187-G187)</f>
        <v>-757.59999999999854</v>
      </c>
      <c r="M187" s="469">
        <v>1.07039</v>
      </c>
      <c r="N187" s="434">
        <f t="shared" si="27"/>
        <v>-810.92746399999839</v>
      </c>
      <c r="O187" s="105"/>
      <c r="P187" s="110"/>
    </row>
    <row r="188" spans="1:16" s="18" customFormat="1" ht="15.75" x14ac:dyDescent="0.25">
      <c r="A188" s="436" t="s">
        <v>356</v>
      </c>
      <c r="B188" s="436" t="s">
        <v>357</v>
      </c>
      <c r="C188" s="436" t="s">
        <v>77</v>
      </c>
      <c r="D188" s="437">
        <v>40671</v>
      </c>
      <c r="E188" s="438">
        <v>7017</v>
      </c>
      <c r="F188" s="439">
        <v>1.425</v>
      </c>
      <c r="G188" s="440">
        <f t="shared" si="29"/>
        <v>9999.2250000000004</v>
      </c>
      <c r="H188" s="446"/>
      <c r="I188" s="437">
        <v>40945</v>
      </c>
      <c r="J188" s="439">
        <v>0.79</v>
      </c>
      <c r="K188" s="442">
        <f t="shared" si="28"/>
        <v>5543.43</v>
      </c>
      <c r="L188" s="433">
        <f>SUM(G188-K188)</f>
        <v>4455.7950000000001</v>
      </c>
      <c r="M188" s="470">
        <v>1.07572</v>
      </c>
      <c r="N188" s="434">
        <f t="shared" si="27"/>
        <v>4793.1877973999999</v>
      </c>
      <c r="O188" s="104"/>
      <c r="P188" s="111"/>
    </row>
    <row r="189" spans="1:16" s="18" customFormat="1" ht="15" customHeight="1" x14ac:dyDescent="0.25">
      <c r="A189" s="436" t="s">
        <v>364</v>
      </c>
      <c r="B189" s="436" t="s">
        <v>365</v>
      </c>
      <c r="C189" s="436" t="s">
        <v>77</v>
      </c>
      <c r="D189" s="437">
        <v>40871</v>
      </c>
      <c r="E189" s="438">
        <v>11764</v>
      </c>
      <c r="F189" s="439">
        <v>1.3</v>
      </c>
      <c r="G189" s="440">
        <f t="shared" si="29"/>
        <v>15293.2</v>
      </c>
      <c r="H189" s="446"/>
      <c r="I189" s="437">
        <v>40960</v>
      </c>
      <c r="J189" s="439">
        <v>1.3</v>
      </c>
      <c r="K189" s="442">
        <f t="shared" si="28"/>
        <v>15293.2</v>
      </c>
      <c r="L189" s="433">
        <f>SUM(G189-K189)</f>
        <v>0</v>
      </c>
      <c r="M189" s="470">
        <v>1.0754699999999999</v>
      </c>
      <c r="N189" s="434">
        <f t="shared" si="27"/>
        <v>0</v>
      </c>
      <c r="O189" s="104"/>
      <c r="P189" s="111"/>
    </row>
    <row r="190" spans="1:16" s="8" customFormat="1" ht="15" customHeight="1" x14ac:dyDescent="0.25">
      <c r="A190" s="472" t="s">
        <v>136</v>
      </c>
      <c r="B190" s="472" t="s">
        <v>202</v>
      </c>
      <c r="C190" s="472" t="s">
        <v>52</v>
      </c>
      <c r="D190" s="471">
        <v>40961</v>
      </c>
      <c r="E190" s="473">
        <v>5000</v>
      </c>
      <c r="F190" s="474">
        <v>2.5</v>
      </c>
      <c r="G190" s="429">
        <f t="shared" si="29"/>
        <v>12500</v>
      </c>
      <c r="H190" s="478"/>
      <c r="I190" s="471">
        <v>40963</v>
      </c>
      <c r="J190" s="474">
        <v>2.456</v>
      </c>
      <c r="K190" s="432">
        <f>SUM(E190*J190)</f>
        <v>12280</v>
      </c>
      <c r="L190" s="433">
        <f>SUM(G190-K190)</f>
        <v>220</v>
      </c>
      <c r="M190" s="469">
        <v>1.0715699999999999</v>
      </c>
      <c r="N190" s="434">
        <f t="shared" si="27"/>
        <v>235.74539999999999</v>
      </c>
      <c r="O190" s="105"/>
      <c r="P190" s="110"/>
    </row>
    <row r="191" spans="1:16" s="18" customFormat="1" ht="15" customHeight="1" x14ac:dyDescent="0.25">
      <c r="A191" s="436" t="s">
        <v>234</v>
      </c>
      <c r="B191" s="436" t="s">
        <v>235</v>
      </c>
      <c r="C191" s="436" t="s">
        <v>77</v>
      </c>
      <c r="D191" s="437">
        <v>40871</v>
      </c>
      <c r="E191" s="438">
        <v>5000</v>
      </c>
      <c r="F191" s="439">
        <v>1.22</v>
      </c>
      <c r="G191" s="440">
        <f t="shared" si="29"/>
        <v>6100</v>
      </c>
      <c r="H191" s="446"/>
      <c r="I191" s="437">
        <v>40967</v>
      </c>
      <c r="J191" s="439">
        <v>1.24</v>
      </c>
      <c r="K191" s="442">
        <f t="shared" si="28"/>
        <v>6200</v>
      </c>
      <c r="L191" s="443">
        <f>SUM(G191-K191)</f>
        <v>-100</v>
      </c>
      <c r="M191" s="470">
        <v>1.07572</v>
      </c>
      <c r="N191" s="445">
        <f t="shared" si="27"/>
        <v>-107.572</v>
      </c>
      <c r="O191" s="104"/>
      <c r="P191" s="111"/>
    </row>
    <row r="192" spans="1:16" s="8" customFormat="1" ht="15" customHeight="1" x14ac:dyDescent="0.25">
      <c r="A192" s="472" t="s">
        <v>395</v>
      </c>
      <c r="B192" s="472" t="s">
        <v>396</v>
      </c>
      <c r="C192" s="472" t="s">
        <v>52</v>
      </c>
      <c r="D192" s="471">
        <v>40967</v>
      </c>
      <c r="E192" s="473">
        <v>2083</v>
      </c>
      <c r="F192" s="474">
        <v>13.22</v>
      </c>
      <c r="G192" s="429">
        <f t="shared" si="29"/>
        <v>27537.260000000002</v>
      </c>
      <c r="H192" s="478"/>
      <c r="I192" s="471">
        <v>40976</v>
      </c>
      <c r="J192" s="474">
        <v>12.5</v>
      </c>
      <c r="K192" s="432">
        <f t="shared" ref="K192:K199" si="30">SUM(E192*J192)</f>
        <v>26037.5</v>
      </c>
      <c r="L192" s="433">
        <f t="shared" ref="L192:L197" si="31">SUM(K192-G192)</f>
        <v>-1499.760000000002</v>
      </c>
      <c r="M192" s="469">
        <v>1.05809</v>
      </c>
      <c r="N192" s="434">
        <f t="shared" si="27"/>
        <v>-1586.8810584000021</v>
      </c>
      <c r="O192" s="105"/>
      <c r="P192" s="110"/>
    </row>
    <row r="193" spans="1:16" s="8" customFormat="1" ht="15" customHeight="1" x14ac:dyDescent="0.25">
      <c r="A193" s="472" t="s">
        <v>362</v>
      </c>
      <c r="B193" s="472" t="s">
        <v>363</v>
      </c>
      <c r="C193" s="472" t="s">
        <v>52</v>
      </c>
      <c r="D193" s="471">
        <v>40855</v>
      </c>
      <c r="E193" s="473">
        <v>14285</v>
      </c>
      <c r="F193" s="474">
        <v>1.7150000000000001</v>
      </c>
      <c r="G193" s="429">
        <f>SUM(E193*F193)</f>
        <v>24498.775000000001</v>
      </c>
      <c r="H193" s="478"/>
      <c r="I193" s="471">
        <v>41001</v>
      </c>
      <c r="J193" s="474">
        <v>1.93</v>
      </c>
      <c r="K193" s="432">
        <f>SUM(E193*J193)</f>
        <v>27570.05</v>
      </c>
      <c r="L193" s="433">
        <f>SUM(K193-G193)</f>
        <v>3071.2749999999978</v>
      </c>
      <c r="M193" s="469">
        <v>1.0446500000000001</v>
      </c>
      <c r="N193" s="434">
        <f>SUM(L193*M193)</f>
        <v>3208.407428749998</v>
      </c>
      <c r="O193" s="105"/>
      <c r="P193" s="110"/>
    </row>
    <row r="194" spans="1:16" s="8" customFormat="1" ht="15" customHeight="1" x14ac:dyDescent="0.25">
      <c r="A194" s="472" t="s">
        <v>143</v>
      </c>
      <c r="B194" s="472" t="s">
        <v>309</v>
      </c>
      <c r="C194" s="472" t="s">
        <v>52</v>
      </c>
      <c r="D194" s="471">
        <v>40945</v>
      </c>
      <c r="E194" s="473">
        <v>2360</v>
      </c>
      <c r="F194" s="473">
        <v>5.25</v>
      </c>
      <c r="G194" s="429">
        <f>SUM(E194*F194)</f>
        <v>12390</v>
      </c>
      <c r="H194" s="478"/>
      <c r="I194" s="471">
        <v>41009</v>
      </c>
      <c r="J194" s="474">
        <v>5.6219999999999999</v>
      </c>
      <c r="K194" s="432">
        <f>SUM(E194*J194)</f>
        <v>13267.92</v>
      </c>
      <c r="L194" s="433">
        <f>SUM(K194-G194)</f>
        <v>877.92000000000007</v>
      </c>
      <c r="M194" s="469">
        <v>1.0311600000000001</v>
      </c>
      <c r="N194" s="434">
        <f>SUM(L194*M194)</f>
        <v>905.27598720000015</v>
      </c>
      <c r="O194" s="105"/>
      <c r="P194" s="110"/>
    </row>
    <row r="195" spans="1:16" s="8" customFormat="1" ht="15" customHeight="1" x14ac:dyDescent="0.25">
      <c r="A195" s="472" t="s">
        <v>398</v>
      </c>
      <c r="B195" s="472" t="s">
        <v>399</v>
      </c>
      <c r="C195" s="472" t="s">
        <v>52</v>
      </c>
      <c r="D195" s="471">
        <v>40945</v>
      </c>
      <c r="E195" s="473">
        <v>5357</v>
      </c>
      <c r="F195" s="473">
        <v>8.1199999999999992</v>
      </c>
      <c r="G195" s="429">
        <f>SUM(E195*F195)</f>
        <v>43498.84</v>
      </c>
      <c r="H195" s="478"/>
      <c r="I195" s="471">
        <v>41009</v>
      </c>
      <c r="J195" s="474">
        <v>7.84</v>
      </c>
      <c r="K195" s="432">
        <f>SUM(E195*J195)</f>
        <v>41998.879999999997</v>
      </c>
      <c r="L195" s="433">
        <f>SUM(K195-G195)</f>
        <v>-1499.9599999999991</v>
      </c>
      <c r="M195" s="469">
        <v>1.0311600000000001</v>
      </c>
      <c r="N195" s="434">
        <f>SUM(L195*M195)</f>
        <v>-1546.6987535999992</v>
      </c>
      <c r="O195" s="105"/>
      <c r="P195" s="110"/>
    </row>
    <row r="196" spans="1:16" s="8" customFormat="1" ht="15" customHeight="1" x14ac:dyDescent="0.25">
      <c r="A196" s="472" t="s">
        <v>397</v>
      </c>
      <c r="B196" s="472" t="s">
        <v>273</v>
      </c>
      <c r="C196" s="472" t="s">
        <v>52</v>
      </c>
      <c r="D196" s="471">
        <v>40855</v>
      </c>
      <c r="E196" s="473">
        <v>6493</v>
      </c>
      <c r="F196" s="474">
        <v>1.8939999999999999</v>
      </c>
      <c r="G196" s="429">
        <f t="shared" si="29"/>
        <v>12297.742</v>
      </c>
      <c r="H196" s="478"/>
      <c r="I196" s="471">
        <v>41010</v>
      </c>
      <c r="J196" s="474">
        <v>1.74</v>
      </c>
      <c r="K196" s="432">
        <f t="shared" si="30"/>
        <v>11297.82</v>
      </c>
      <c r="L196" s="433">
        <f t="shared" si="31"/>
        <v>-999.92200000000048</v>
      </c>
      <c r="M196" s="469">
        <v>1.0247299999999999</v>
      </c>
      <c r="N196" s="434">
        <f t="shared" si="27"/>
        <v>-1024.6500710600003</v>
      </c>
      <c r="O196" s="105"/>
      <c r="P196" s="110"/>
    </row>
    <row r="197" spans="1:16" s="8" customFormat="1" ht="15" customHeight="1" x14ac:dyDescent="0.25">
      <c r="A197" s="472" t="s">
        <v>400</v>
      </c>
      <c r="B197" s="472" t="s">
        <v>401</v>
      </c>
      <c r="C197" s="472" t="s">
        <v>52</v>
      </c>
      <c r="D197" s="471">
        <v>40855</v>
      </c>
      <c r="E197" s="473">
        <v>575</v>
      </c>
      <c r="F197" s="474">
        <v>28.49</v>
      </c>
      <c r="G197" s="429">
        <f t="shared" si="29"/>
        <v>16381.75</v>
      </c>
      <c r="H197" s="478"/>
      <c r="I197" s="471">
        <v>41036</v>
      </c>
      <c r="J197" s="474">
        <v>27.94</v>
      </c>
      <c r="K197" s="432">
        <f t="shared" si="30"/>
        <v>16065.5</v>
      </c>
      <c r="L197" s="433">
        <f t="shared" si="31"/>
        <v>-316.25</v>
      </c>
      <c r="M197" s="469">
        <v>1.0152000000000001</v>
      </c>
      <c r="N197" s="434">
        <f t="shared" si="27"/>
        <v>-321.05700000000002</v>
      </c>
      <c r="O197" s="105"/>
      <c r="P197" s="110"/>
    </row>
    <row r="198" spans="1:16" s="18" customFormat="1" ht="15" customHeight="1" x14ac:dyDescent="0.25">
      <c r="A198" s="436" t="s">
        <v>249</v>
      </c>
      <c r="B198" s="436" t="s">
        <v>250</v>
      </c>
      <c r="C198" s="436" t="s">
        <v>77</v>
      </c>
      <c r="D198" s="437">
        <v>41029</v>
      </c>
      <c r="E198" s="438">
        <v>3750</v>
      </c>
      <c r="F198" s="439">
        <v>14.13</v>
      </c>
      <c r="G198" s="440">
        <f t="shared" si="29"/>
        <v>52987.5</v>
      </c>
      <c r="H198" s="446"/>
      <c r="I198" s="437">
        <v>41036</v>
      </c>
      <c r="J198" s="439">
        <v>13.73</v>
      </c>
      <c r="K198" s="442">
        <f t="shared" si="30"/>
        <v>51487.5</v>
      </c>
      <c r="L198" s="433">
        <f>SUM(G198-K198)</f>
        <v>1500</v>
      </c>
      <c r="M198" s="470">
        <v>1.0152000000000001</v>
      </c>
      <c r="N198" s="434">
        <f t="shared" si="27"/>
        <v>1522.8000000000002</v>
      </c>
      <c r="O198" s="104"/>
      <c r="P198" s="111"/>
    </row>
    <row r="199" spans="1:16" s="18" customFormat="1" ht="15" customHeight="1" x14ac:dyDescent="0.25">
      <c r="A199" s="436" t="s">
        <v>402</v>
      </c>
      <c r="B199" s="436" t="s">
        <v>403</v>
      </c>
      <c r="C199" s="436" t="s">
        <v>77</v>
      </c>
      <c r="D199" s="437">
        <v>41018</v>
      </c>
      <c r="E199" s="438">
        <v>55000</v>
      </c>
      <c r="F199" s="439">
        <v>0.28699999999999998</v>
      </c>
      <c r="G199" s="440">
        <f t="shared" si="29"/>
        <v>15784.999999999998</v>
      </c>
      <c r="H199" s="446"/>
      <c r="I199" s="437">
        <v>41040</v>
      </c>
      <c r="J199" s="439">
        <v>0.27800000000000002</v>
      </c>
      <c r="K199" s="442">
        <f t="shared" si="30"/>
        <v>15290.000000000002</v>
      </c>
      <c r="L199" s="433">
        <f>SUM(G199-K199)</f>
        <v>494.99999999999636</v>
      </c>
      <c r="M199" s="470">
        <v>1.00796</v>
      </c>
      <c r="N199" s="434">
        <f t="shared" si="27"/>
        <v>498.94019999999631</v>
      </c>
      <c r="O199" s="104"/>
      <c r="P199" s="111"/>
    </row>
    <row r="200" spans="1:16" s="346" customFormat="1" ht="15" customHeight="1" x14ac:dyDescent="0.25">
      <c r="A200" s="14" t="s">
        <v>404</v>
      </c>
      <c r="B200" s="14" t="s">
        <v>405</v>
      </c>
      <c r="C200" s="14" t="s">
        <v>52</v>
      </c>
      <c r="D200" s="495">
        <v>41040</v>
      </c>
      <c r="E200" s="404">
        <v>833</v>
      </c>
      <c r="F200" s="496">
        <v>12.692</v>
      </c>
      <c r="G200" s="429">
        <f t="shared" si="29"/>
        <v>10572.436</v>
      </c>
      <c r="H200" s="478"/>
      <c r="I200" s="479">
        <v>41046</v>
      </c>
      <c r="J200" s="496">
        <v>12.59</v>
      </c>
      <c r="K200" s="432">
        <f t="shared" ref="K200:K206" si="32">SUM(E200*J200)</f>
        <v>10487.47</v>
      </c>
      <c r="L200" s="433">
        <f>SUM(K200-G200)</f>
        <v>-84.966000000000349</v>
      </c>
      <c r="M200" s="469">
        <v>1.0553999999999999</v>
      </c>
      <c r="N200" s="434">
        <f t="shared" si="27"/>
        <v>-89.673116400000353</v>
      </c>
      <c r="O200" s="105"/>
      <c r="P200" s="110"/>
    </row>
    <row r="201" spans="1:16" s="8" customFormat="1" ht="15" customHeight="1" x14ac:dyDescent="0.25">
      <c r="A201" s="497" t="s">
        <v>406</v>
      </c>
      <c r="B201" s="497" t="s">
        <v>407</v>
      </c>
      <c r="C201" s="497" t="s">
        <v>52</v>
      </c>
      <c r="D201" s="498">
        <v>40855</v>
      </c>
      <c r="E201" s="499">
        <v>15625</v>
      </c>
      <c r="F201" s="500">
        <v>1.752</v>
      </c>
      <c r="G201" s="501">
        <f t="shared" si="29"/>
        <v>27375</v>
      </c>
      <c r="H201" s="502"/>
      <c r="I201" s="500"/>
      <c r="J201" s="500">
        <v>1.8979999999999999</v>
      </c>
      <c r="K201" s="503">
        <f t="shared" si="32"/>
        <v>29656.25</v>
      </c>
      <c r="L201" s="493">
        <f>SUM(K201-G201)</f>
        <v>2281.25</v>
      </c>
      <c r="M201" s="484">
        <v>1</v>
      </c>
      <c r="N201" s="494">
        <f t="shared" si="27"/>
        <v>2281.25</v>
      </c>
      <c r="O201" s="105"/>
      <c r="P201" s="110"/>
    </row>
    <row r="202" spans="1:16" s="18" customFormat="1" ht="15" customHeight="1" x14ac:dyDescent="0.25">
      <c r="A202" s="436" t="s">
        <v>408</v>
      </c>
      <c r="B202" s="436" t="s">
        <v>409</v>
      </c>
      <c r="C202" s="436" t="s">
        <v>77</v>
      </c>
      <c r="D202" s="437">
        <v>41064</v>
      </c>
      <c r="E202" s="438">
        <v>7142</v>
      </c>
      <c r="F202" s="439">
        <v>2.7280000000000002</v>
      </c>
      <c r="G202" s="440">
        <f t="shared" si="29"/>
        <v>19483.376</v>
      </c>
      <c r="H202" s="446"/>
      <c r="I202" s="479">
        <v>41066</v>
      </c>
      <c r="J202" s="439">
        <v>2.8719999999999999</v>
      </c>
      <c r="K202" s="442">
        <f t="shared" si="32"/>
        <v>20511.824000000001</v>
      </c>
      <c r="L202" s="443">
        <f>SUM(G202-K202)</f>
        <v>-1028.4480000000003</v>
      </c>
      <c r="M202" s="470">
        <v>0.97399999999999998</v>
      </c>
      <c r="N202" s="445">
        <f t="shared" si="27"/>
        <v>-1001.7083520000003</v>
      </c>
      <c r="O202" s="104"/>
      <c r="P202" s="111"/>
    </row>
    <row r="203" spans="1:16" s="18" customFormat="1" ht="15" customHeight="1" x14ac:dyDescent="0.25">
      <c r="A203" s="436" t="s">
        <v>234</v>
      </c>
      <c r="B203" s="436" t="s">
        <v>235</v>
      </c>
      <c r="C203" s="436" t="s">
        <v>77</v>
      </c>
      <c r="D203" s="437">
        <v>41036</v>
      </c>
      <c r="E203" s="438">
        <v>28800</v>
      </c>
      <c r="F203" s="439">
        <v>1.22</v>
      </c>
      <c r="G203" s="440">
        <f t="shared" si="29"/>
        <v>35136</v>
      </c>
      <c r="H203" s="446"/>
      <c r="I203" s="437">
        <v>41067</v>
      </c>
      <c r="J203" s="439">
        <v>1.0169999999999999</v>
      </c>
      <c r="K203" s="442">
        <f t="shared" si="32"/>
        <v>29289.599999999999</v>
      </c>
      <c r="L203" s="433">
        <f>SUM(G203-K203)</f>
        <v>5846.4000000000015</v>
      </c>
      <c r="M203" s="470">
        <v>0.99246000000000001</v>
      </c>
      <c r="N203" s="434">
        <f t="shared" si="27"/>
        <v>5802.3181440000017</v>
      </c>
      <c r="O203" s="104"/>
      <c r="P203" s="111"/>
    </row>
    <row r="204" spans="1:16" s="18" customFormat="1" ht="15" customHeight="1" x14ac:dyDescent="0.25">
      <c r="A204" s="436" t="s">
        <v>410</v>
      </c>
      <c r="B204" s="436" t="s">
        <v>411</v>
      </c>
      <c r="C204" s="436" t="s">
        <v>77</v>
      </c>
      <c r="D204" s="437">
        <v>41044</v>
      </c>
      <c r="E204" s="438">
        <v>4573</v>
      </c>
      <c r="F204" s="439">
        <v>8.5359999999999996</v>
      </c>
      <c r="G204" s="440">
        <f t="shared" si="29"/>
        <v>39035.127999999997</v>
      </c>
      <c r="H204" s="446"/>
      <c r="I204" s="437">
        <v>41067</v>
      </c>
      <c r="J204" s="439">
        <v>8.8640000000000008</v>
      </c>
      <c r="K204" s="442">
        <f t="shared" si="32"/>
        <v>40535.072</v>
      </c>
      <c r="L204" s="443">
        <f>SUM(G204-K204)</f>
        <v>-1499.9440000000031</v>
      </c>
      <c r="M204" s="470">
        <v>0.99246000000000001</v>
      </c>
      <c r="N204" s="445">
        <f t="shared" si="27"/>
        <v>-1488.6344222400032</v>
      </c>
      <c r="O204" s="104"/>
      <c r="P204" s="111"/>
    </row>
    <row r="205" spans="1:16" s="18" customFormat="1" ht="15" customHeight="1" x14ac:dyDescent="0.25">
      <c r="A205" s="436" t="s">
        <v>284</v>
      </c>
      <c r="B205" s="436" t="s">
        <v>285</v>
      </c>
      <c r="C205" s="436" t="s">
        <v>77</v>
      </c>
      <c r="D205" s="437">
        <v>41064</v>
      </c>
      <c r="E205" s="438">
        <v>2341</v>
      </c>
      <c r="F205" s="439">
        <v>11.31</v>
      </c>
      <c r="G205" s="440">
        <f t="shared" si="29"/>
        <v>26476.710000000003</v>
      </c>
      <c r="H205" s="446"/>
      <c r="I205" s="437">
        <v>41067</v>
      </c>
      <c r="J205" s="439">
        <v>11.95</v>
      </c>
      <c r="K205" s="442">
        <f t="shared" si="32"/>
        <v>27974.949999999997</v>
      </c>
      <c r="L205" s="443">
        <f>SUM(G205-K205)</f>
        <v>-1498.2399999999943</v>
      </c>
      <c r="M205" s="470">
        <v>0.99246000000000001</v>
      </c>
      <c r="N205" s="445">
        <f t="shared" si="27"/>
        <v>-1486.9432703999944</v>
      </c>
      <c r="O205" s="104"/>
      <c r="P205" s="111"/>
    </row>
    <row r="206" spans="1:16" s="18" customFormat="1" ht="15" customHeight="1" x14ac:dyDescent="0.25">
      <c r="A206" s="436" t="s">
        <v>314</v>
      </c>
      <c r="B206" s="436" t="s">
        <v>315</v>
      </c>
      <c r="C206" s="436" t="s">
        <v>77</v>
      </c>
      <c r="D206" s="437">
        <v>41040</v>
      </c>
      <c r="E206" s="438">
        <v>50000</v>
      </c>
      <c r="F206" s="439">
        <v>0.67</v>
      </c>
      <c r="G206" s="440">
        <f t="shared" si="29"/>
        <v>33500</v>
      </c>
      <c r="H206" s="446"/>
      <c r="I206" s="437">
        <v>41078</v>
      </c>
      <c r="J206" s="439">
        <v>0.65700000000000003</v>
      </c>
      <c r="K206" s="442">
        <f t="shared" si="32"/>
        <v>32850</v>
      </c>
      <c r="L206" s="433">
        <f>SUM(G206-K206)</f>
        <v>650</v>
      </c>
      <c r="M206" s="470">
        <v>1.0113099999999999</v>
      </c>
      <c r="N206" s="434">
        <f t="shared" si="27"/>
        <v>657.35149999999999</v>
      </c>
      <c r="O206" s="104"/>
      <c r="P206" s="111"/>
    </row>
    <row r="207" spans="1:16" s="8" customFormat="1" ht="15" customHeight="1" x14ac:dyDescent="0.25">
      <c r="A207" s="472" t="s">
        <v>349</v>
      </c>
      <c r="B207" s="472" t="s">
        <v>350</v>
      </c>
      <c r="C207" s="472" t="s">
        <v>52</v>
      </c>
      <c r="D207" s="471">
        <v>41080</v>
      </c>
      <c r="E207" s="473">
        <v>3588</v>
      </c>
      <c r="F207" s="474">
        <v>4.6779999999999999</v>
      </c>
      <c r="G207" s="429">
        <f t="shared" si="29"/>
        <v>16784.664000000001</v>
      </c>
      <c r="H207" s="478"/>
      <c r="I207" s="471">
        <v>41081</v>
      </c>
      <c r="J207" s="474">
        <v>4.2619999999999996</v>
      </c>
      <c r="K207" s="432">
        <f t="shared" ref="K207:K221" si="33">SUM(E207*J207)</f>
        <v>15292.055999999999</v>
      </c>
      <c r="L207" s="433">
        <f>SUM(K207-G207)</f>
        <v>-1492.608000000002</v>
      </c>
      <c r="M207" s="469">
        <v>1.0193000000000001</v>
      </c>
      <c r="N207" s="434">
        <f t="shared" si="27"/>
        <v>-1521.4153344000022</v>
      </c>
      <c r="O207" s="105"/>
      <c r="P207" s="110"/>
    </row>
    <row r="208" spans="1:16" s="8" customFormat="1" ht="15" customHeight="1" x14ac:dyDescent="0.25">
      <c r="A208" s="472" t="s">
        <v>412</v>
      </c>
      <c r="B208" s="472" t="s">
        <v>413</v>
      </c>
      <c r="C208" s="472" t="s">
        <v>52</v>
      </c>
      <c r="D208" s="471">
        <v>40855</v>
      </c>
      <c r="E208" s="473">
        <v>12195</v>
      </c>
      <c r="F208" s="474">
        <v>2.0409999999999999</v>
      </c>
      <c r="G208" s="429">
        <f t="shared" si="29"/>
        <v>24889.994999999999</v>
      </c>
      <c r="H208" s="478"/>
      <c r="I208" s="471">
        <v>41087</v>
      </c>
      <c r="J208" s="474">
        <v>2.1949999999999998</v>
      </c>
      <c r="K208" s="432">
        <f t="shared" si="33"/>
        <v>26768.024999999998</v>
      </c>
      <c r="L208" s="433">
        <f>SUM(K208-G208)</f>
        <v>1878.0299999999988</v>
      </c>
      <c r="M208" s="469">
        <v>1.00624</v>
      </c>
      <c r="N208" s="434">
        <f t="shared" si="27"/>
        <v>1889.7489071999989</v>
      </c>
      <c r="O208" s="105"/>
      <c r="P208" s="110"/>
    </row>
    <row r="209" spans="1:16" s="18" customFormat="1" ht="15" customHeight="1" x14ac:dyDescent="0.25">
      <c r="A209" s="436" t="s">
        <v>414</v>
      </c>
      <c r="B209" s="436" t="s">
        <v>415</v>
      </c>
      <c r="C209" s="436" t="s">
        <v>77</v>
      </c>
      <c r="D209" s="437">
        <v>41081</v>
      </c>
      <c r="E209" s="438">
        <v>10000</v>
      </c>
      <c r="F209" s="439">
        <v>1.675</v>
      </c>
      <c r="G209" s="440">
        <f t="shared" si="29"/>
        <v>16750</v>
      </c>
      <c r="H209" s="446"/>
      <c r="I209" s="437">
        <v>41088</v>
      </c>
      <c r="J209" s="439">
        <v>1.762</v>
      </c>
      <c r="K209" s="442">
        <f t="shared" si="33"/>
        <v>17620</v>
      </c>
      <c r="L209" s="443">
        <f t="shared" ref="L209:L221" si="34">SUM(G209-K209)</f>
        <v>-870</v>
      </c>
      <c r="M209" s="470">
        <v>1.00803</v>
      </c>
      <c r="N209" s="445">
        <f t="shared" si="27"/>
        <v>-876.98609999999996</v>
      </c>
      <c r="O209" s="104"/>
      <c r="P209" s="111"/>
    </row>
    <row r="210" spans="1:16" s="18" customFormat="1" ht="15" customHeight="1" x14ac:dyDescent="0.25">
      <c r="A210" s="436" t="s">
        <v>416</v>
      </c>
      <c r="B210" s="436" t="s">
        <v>417</v>
      </c>
      <c r="C210" s="436" t="s">
        <v>77</v>
      </c>
      <c r="D210" s="437">
        <v>41085</v>
      </c>
      <c r="E210" s="438">
        <v>15000</v>
      </c>
      <c r="F210" s="439">
        <v>0.55600000000000005</v>
      </c>
      <c r="G210" s="440">
        <f t="shared" si="29"/>
        <v>8340</v>
      </c>
      <c r="H210" s="446"/>
      <c r="I210" s="437">
        <v>41092</v>
      </c>
      <c r="J210" s="439">
        <v>0.60399999999999998</v>
      </c>
      <c r="K210" s="442">
        <f t="shared" si="33"/>
        <v>9060</v>
      </c>
      <c r="L210" s="443">
        <f t="shared" si="34"/>
        <v>-720</v>
      </c>
      <c r="M210" s="470">
        <v>1.0259</v>
      </c>
      <c r="N210" s="445">
        <f t="shared" si="27"/>
        <v>-738.64800000000002</v>
      </c>
      <c r="O210" s="104"/>
      <c r="P210" s="111"/>
    </row>
    <row r="211" spans="1:16" s="18" customFormat="1" ht="15" customHeight="1" x14ac:dyDescent="0.25">
      <c r="A211" s="436" t="s">
        <v>138</v>
      </c>
      <c r="B211" s="436" t="s">
        <v>344</v>
      </c>
      <c r="C211" s="436" t="s">
        <v>77</v>
      </c>
      <c r="D211" s="437">
        <v>41045</v>
      </c>
      <c r="E211" s="438">
        <v>7075</v>
      </c>
      <c r="F211" s="439">
        <v>1.204</v>
      </c>
      <c r="G211" s="440">
        <f t="shared" si="29"/>
        <v>8518.2999999999993</v>
      </c>
      <c r="H211" s="446"/>
      <c r="I211" s="437">
        <v>41092</v>
      </c>
      <c r="J211" s="439">
        <v>1.3109999999999999</v>
      </c>
      <c r="K211" s="442">
        <f t="shared" si="33"/>
        <v>9275.3249999999989</v>
      </c>
      <c r="L211" s="443">
        <f t="shared" si="34"/>
        <v>-757.02499999999964</v>
      </c>
      <c r="M211" s="470">
        <v>1.0259</v>
      </c>
      <c r="N211" s="445">
        <f t="shared" si="27"/>
        <v>-776.63194749999968</v>
      </c>
      <c r="O211" s="104"/>
      <c r="P211" s="111"/>
    </row>
    <row r="212" spans="1:16" s="18" customFormat="1" ht="15" customHeight="1" x14ac:dyDescent="0.25">
      <c r="A212" s="436" t="s">
        <v>366</v>
      </c>
      <c r="B212" s="436" t="s">
        <v>246</v>
      </c>
      <c r="C212" s="436" t="s">
        <v>77</v>
      </c>
      <c r="D212" s="437">
        <v>41016</v>
      </c>
      <c r="E212" s="504">
        <v>27777</v>
      </c>
      <c r="F212" s="439">
        <v>0.65300000000000002</v>
      </c>
      <c r="G212" s="440">
        <f t="shared" si="29"/>
        <v>18138.381000000001</v>
      </c>
      <c r="H212" s="446"/>
      <c r="I212" s="437">
        <v>41093</v>
      </c>
      <c r="J212" s="439">
        <v>0.51500000000000001</v>
      </c>
      <c r="K212" s="442">
        <f t="shared" si="33"/>
        <v>14305.155000000001</v>
      </c>
      <c r="L212" s="433">
        <f t="shared" si="34"/>
        <v>3833.2260000000006</v>
      </c>
      <c r="M212" s="470">
        <v>1.0247599999999999</v>
      </c>
      <c r="N212" s="434">
        <f t="shared" si="27"/>
        <v>3928.1366757600003</v>
      </c>
      <c r="O212" s="104"/>
      <c r="P212" s="111"/>
    </row>
    <row r="213" spans="1:16" s="18" customFormat="1" ht="15" customHeight="1" x14ac:dyDescent="0.25">
      <c r="A213" s="436" t="s">
        <v>418</v>
      </c>
      <c r="B213" s="436" t="s">
        <v>242</v>
      </c>
      <c r="C213" s="436" t="s">
        <v>77</v>
      </c>
      <c r="D213" s="437">
        <v>41045</v>
      </c>
      <c r="E213" s="438">
        <v>843</v>
      </c>
      <c r="F213" s="439">
        <v>32.79</v>
      </c>
      <c r="G213" s="440">
        <f t="shared" si="29"/>
        <v>27641.969999999998</v>
      </c>
      <c r="H213" s="446"/>
      <c r="I213" s="437">
        <v>41094</v>
      </c>
      <c r="J213" s="439">
        <v>32.287999999999997</v>
      </c>
      <c r="K213" s="442">
        <f t="shared" si="33"/>
        <v>27218.783999999996</v>
      </c>
      <c r="L213" s="433">
        <f t="shared" si="34"/>
        <v>423.18600000000151</v>
      </c>
      <c r="M213" s="470">
        <v>1.0281100000000001</v>
      </c>
      <c r="N213" s="434">
        <f t="shared" si="27"/>
        <v>435.08175846000159</v>
      </c>
      <c r="O213" s="104"/>
      <c r="P213" s="111"/>
    </row>
    <row r="214" spans="1:16" s="18" customFormat="1" ht="15" customHeight="1" x14ac:dyDescent="0.25">
      <c r="A214" s="436" t="s">
        <v>419</v>
      </c>
      <c r="B214" s="436" t="s">
        <v>420</v>
      </c>
      <c r="C214" s="436" t="s">
        <v>77</v>
      </c>
      <c r="D214" s="437">
        <v>41004</v>
      </c>
      <c r="E214" s="438">
        <v>17857</v>
      </c>
      <c r="F214" s="439">
        <v>1.0780000000000001</v>
      </c>
      <c r="G214" s="440">
        <f t="shared" si="29"/>
        <v>19249.846000000001</v>
      </c>
      <c r="H214" s="446"/>
      <c r="I214" s="437">
        <v>41094</v>
      </c>
      <c r="J214" s="439">
        <v>0.93600000000000005</v>
      </c>
      <c r="K214" s="442">
        <f t="shared" si="33"/>
        <v>16714.152000000002</v>
      </c>
      <c r="L214" s="433">
        <f t="shared" si="34"/>
        <v>2535.6939999999995</v>
      </c>
      <c r="M214" s="470">
        <v>1.0281100000000001</v>
      </c>
      <c r="N214" s="434">
        <f t="shared" si="27"/>
        <v>2606.9723583399996</v>
      </c>
      <c r="O214" s="104"/>
      <c r="P214" s="111"/>
    </row>
    <row r="215" spans="1:16" s="18" customFormat="1" ht="15" customHeight="1" x14ac:dyDescent="0.25">
      <c r="A215" s="436" t="s">
        <v>328</v>
      </c>
      <c r="B215" s="436" t="s">
        <v>329</v>
      </c>
      <c r="C215" s="436" t="s">
        <v>77</v>
      </c>
      <c r="D215" s="437">
        <v>41065</v>
      </c>
      <c r="E215" s="438">
        <v>11111</v>
      </c>
      <c r="F215" s="439">
        <v>1.1599999999999999</v>
      </c>
      <c r="G215" s="440">
        <f t="shared" ref="G215:G248" si="35">SUM(E215*F215)</f>
        <v>12888.759999999998</v>
      </c>
      <c r="H215" s="446"/>
      <c r="I215" s="437">
        <v>41095</v>
      </c>
      <c r="J215" s="439">
        <v>1.1200000000000001</v>
      </c>
      <c r="K215" s="442">
        <f t="shared" si="33"/>
        <v>12444.320000000002</v>
      </c>
      <c r="L215" s="433">
        <f t="shared" si="34"/>
        <v>444.43999999999687</v>
      </c>
      <c r="M215" s="470">
        <v>1.0274300000000001</v>
      </c>
      <c r="N215" s="434">
        <f t="shared" si="27"/>
        <v>456.6309891999968</v>
      </c>
      <c r="O215" s="104"/>
      <c r="P215" s="111"/>
    </row>
    <row r="216" spans="1:16" s="18" customFormat="1" ht="15" customHeight="1" x14ac:dyDescent="0.25">
      <c r="A216" s="436" t="s">
        <v>421</v>
      </c>
      <c r="B216" s="436" t="s">
        <v>422</v>
      </c>
      <c r="C216" s="436" t="s">
        <v>77</v>
      </c>
      <c r="D216" s="437">
        <v>41081</v>
      </c>
      <c r="E216" s="438">
        <v>4838</v>
      </c>
      <c r="F216" s="438">
        <v>7.3620000000000001</v>
      </c>
      <c r="G216" s="440">
        <f t="shared" si="35"/>
        <v>35617.356</v>
      </c>
      <c r="H216" s="446"/>
      <c r="I216" s="437">
        <v>41108</v>
      </c>
      <c r="J216" s="439">
        <v>7.6260000000000003</v>
      </c>
      <c r="K216" s="442">
        <f t="shared" si="33"/>
        <v>36894.588000000003</v>
      </c>
      <c r="L216" s="443">
        <f t="shared" si="34"/>
        <v>-1277.2320000000036</v>
      </c>
      <c r="M216" s="470">
        <v>1.0315099999999999</v>
      </c>
      <c r="N216" s="445">
        <f t="shared" si="27"/>
        <v>-1317.4775803200037</v>
      </c>
      <c r="O216" s="104"/>
      <c r="P216" s="111"/>
    </row>
    <row r="217" spans="1:16" s="18" customFormat="1" ht="15" customHeight="1" x14ac:dyDescent="0.25">
      <c r="A217" s="436" t="s">
        <v>423</v>
      </c>
      <c r="B217" s="436" t="s">
        <v>424</v>
      </c>
      <c r="C217" s="436" t="s">
        <v>77</v>
      </c>
      <c r="D217" s="437">
        <v>41064</v>
      </c>
      <c r="E217" s="438">
        <v>14285</v>
      </c>
      <c r="F217" s="439">
        <v>0.38</v>
      </c>
      <c r="G217" s="440">
        <f t="shared" si="35"/>
        <v>5428.3</v>
      </c>
      <c r="H217" s="446"/>
      <c r="I217" s="437">
        <v>41109</v>
      </c>
      <c r="J217" s="439">
        <v>0.41699999999999998</v>
      </c>
      <c r="K217" s="442">
        <f t="shared" si="33"/>
        <v>5956.8449999999993</v>
      </c>
      <c r="L217" s="443">
        <f t="shared" si="34"/>
        <v>-528.54499999999916</v>
      </c>
      <c r="M217" s="470">
        <v>1.0363100000000001</v>
      </c>
      <c r="N217" s="445">
        <f t="shared" si="27"/>
        <v>-547.73646894999922</v>
      </c>
      <c r="O217" s="104"/>
      <c r="P217" s="111"/>
    </row>
    <row r="218" spans="1:16" s="18" customFormat="1" ht="15" customHeight="1" x14ac:dyDescent="0.25">
      <c r="A218" s="436" t="s">
        <v>306</v>
      </c>
      <c r="B218" s="436" t="s">
        <v>307</v>
      </c>
      <c r="C218" s="436" t="s">
        <v>77</v>
      </c>
      <c r="D218" s="437">
        <v>41045</v>
      </c>
      <c r="E218" s="438">
        <v>1271</v>
      </c>
      <c r="F218" s="439">
        <v>18.350000000000001</v>
      </c>
      <c r="G218" s="440">
        <f t="shared" si="35"/>
        <v>23322.850000000002</v>
      </c>
      <c r="H218" s="446"/>
      <c r="I218" s="437">
        <v>41120</v>
      </c>
      <c r="J218" s="439">
        <v>17.03</v>
      </c>
      <c r="K218" s="442">
        <f t="shared" si="33"/>
        <v>21645.13</v>
      </c>
      <c r="L218" s="433">
        <f t="shared" si="34"/>
        <v>1677.7200000000012</v>
      </c>
      <c r="M218" s="470">
        <v>1.04731</v>
      </c>
      <c r="N218" s="434">
        <f t="shared" si="27"/>
        <v>1757.0929332000012</v>
      </c>
      <c r="O218" s="104"/>
      <c r="P218" s="111"/>
    </row>
    <row r="219" spans="1:16" s="18" customFormat="1" ht="15" customHeight="1" x14ac:dyDescent="0.25">
      <c r="A219" s="436" t="s">
        <v>425</v>
      </c>
      <c r="B219" s="436" t="s">
        <v>426</v>
      </c>
      <c r="C219" s="436" t="s">
        <v>77</v>
      </c>
      <c r="D219" s="437">
        <v>41081</v>
      </c>
      <c r="E219" s="438">
        <v>1562</v>
      </c>
      <c r="F219" s="439">
        <v>11.34</v>
      </c>
      <c r="G219" s="440">
        <f t="shared" si="35"/>
        <v>17713.079999999998</v>
      </c>
      <c r="H219" s="446"/>
      <c r="I219" s="437">
        <v>41130</v>
      </c>
      <c r="J219" s="439">
        <v>9.75</v>
      </c>
      <c r="K219" s="442">
        <f t="shared" si="33"/>
        <v>15229.5</v>
      </c>
      <c r="L219" s="433">
        <f t="shared" si="34"/>
        <v>2483.5799999999981</v>
      </c>
      <c r="M219" s="470">
        <v>1.0569599999999999</v>
      </c>
      <c r="N219" s="434">
        <f t="shared" si="27"/>
        <v>2625.0447167999978</v>
      </c>
      <c r="O219" s="104"/>
      <c r="P219" s="111"/>
    </row>
    <row r="220" spans="1:16" s="18" customFormat="1" ht="15" customHeight="1" x14ac:dyDescent="0.25">
      <c r="A220" s="436" t="s">
        <v>400</v>
      </c>
      <c r="B220" s="436" t="s">
        <v>401</v>
      </c>
      <c r="C220" s="436" t="s">
        <v>77</v>
      </c>
      <c r="D220" s="437">
        <v>41109</v>
      </c>
      <c r="E220" s="438">
        <v>937.5</v>
      </c>
      <c r="F220" s="439">
        <v>24.35</v>
      </c>
      <c r="G220" s="440">
        <f t="shared" si="35"/>
        <v>22828.125</v>
      </c>
      <c r="H220" s="446"/>
      <c r="I220" s="437">
        <v>41130</v>
      </c>
      <c r="J220" s="439">
        <v>25.65</v>
      </c>
      <c r="K220" s="442">
        <f t="shared" si="33"/>
        <v>24046.875</v>
      </c>
      <c r="L220" s="443">
        <f t="shared" si="34"/>
        <v>-1218.75</v>
      </c>
      <c r="M220" s="470">
        <v>1.0569599999999999</v>
      </c>
      <c r="N220" s="445">
        <f t="shared" si="27"/>
        <v>-1288.1699999999998</v>
      </c>
      <c r="O220" s="104"/>
      <c r="P220" s="111"/>
    </row>
    <row r="221" spans="1:16" s="18" customFormat="1" ht="15" customHeight="1" x14ac:dyDescent="0.25">
      <c r="A221" s="436" t="s">
        <v>227</v>
      </c>
      <c r="B221" s="436" t="s">
        <v>228</v>
      </c>
      <c r="C221" s="436" t="s">
        <v>77</v>
      </c>
      <c r="D221" s="437">
        <v>41127</v>
      </c>
      <c r="E221" s="438">
        <v>3521</v>
      </c>
      <c r="F221" s="439">
        <v>3.8580000000000001</v>
      </c>
      <c r="G221" s="440">
        <f t="shared" si="35"/>
        <v>13584.018</v>
      </c>
      <c r="H221" s="446"/>
      <c r="I221" s="437">
        <v>41130</v>
      </c>
      <c r="J221" s="439">
        <v>4.1420000000000003</v>
      </c>
      <c r="K221" s="442">
        <f t="shared" si="33"/>
        <v>14583.982000000002</v>
      </c>
      <c r="L221" s="443">
        <f t="shared" si="34"/>
        <v>-999.96400000000176</v>
      </c>
      <c r="M221" s="470">
        <v>1.0569599999999999</v>
      </c>
      <c r="N221" s="445">
        <f t="shared" si="27"/>
        <v>-1056.9219494400018</v>
      </c>
      <c r="O221" s="104"/>
      <c r="P221" s="111"/>
    </row>
    <row r="222" spans="1:16" s="8" customFormat="1" ht="15" customHeight="1" x14ac:dyDescent="0.25">
      <c r="A222" s="472" t="s">
        <v>427</v>
      </c>
      <c r="B222" s="472" t="s">
        <v>428</v>
      </c>
      <c r="C222" s="472" t="s">
        <v>52</v>
      </c>
      <c r="D222" s="471">
        <v>41032</v>
      </c>
      <c r="E222" s="473">
        <v>2830</v>
      </c>
      <c r="F222" s="474">
        <v>20.47</v>
      </c>
      <c r="G222" s="429">
        <f t="shared" si="35"/>
        <v>57930.1</v>
      </c>
      <c r="H222" s="478"/>
      <c r="I222" s="471">
        <v>41134</v>
      </c>
      <c r="J222" s="474">
        <v>22.72</v>
      </c>
      <c r="K222" s="432">
        <f>SUM(E222*J222)</f>
        <v>64297.599999999999</v>
      </c>
      <c r="L222" s="433">
        <f>SUM(K222-G222)</f>
        <v>6367.5</v>
      </c>
      <c r="M222" s="469">
        <v>1.05532</v>
      </c>
      <c r="N222" s="434">
        <f t="shared" si="27"/>
        <v>6719.7501000000002</v>
      </c>
      <c r="O222" s="105"/>
      <c r="P222" s="110"/>
    </row>
    <row r="223" spans="1:16" s="8" customFormat="1" ht="15" customHeight="1" x14ac:dyDescent="0.25">
      <c r="A223" s="497" t="s">
        <v>429</v>
      </c>
      <c r="B223" s="497" t="s">
        <v>430</v>
      </c>
      <c r="C223" s="497" t="s">
        <v>52</v>
      </c>
      <c r="D223" s="498">
        <v>41113</v>
      </c>
      <c r="E223" s="499">
        <v>13000</v>
      </c>
      <c r="F223" s="500">
        <v>2.64</v>
      </c>
      <c r="G223" s="501">
        <f t="shared" si="35"/>
        <v>34320</v>
      </c>
      <c r="H223" s="502"/>
      <c r="I223" s="500"/>
      <c r="J223" s="500">
        <v>2.65</v>
      </c>
      <c r="K223" s="503">
        <f>SUM(E223*J223)</f>
        <v>34450</v>
      </c>
      <c r="L223" s="493">
        <f>SUM(K223-G223)</f>
        <v>130</v>
      </c>
      <c r="M223" s="484">
        <v>1</v>
      </c>
      <c r="N223" s="494">
        <f t="shared" si="27"/>
        <v>130</v>
      </c>
      <c r="O223" s="105"/>
      <c r="P223" s="110"/>
    </row>
    <row r="224" spans="1:16" s="8" customFormat="1" ht="15" customHeight="1" x14ac:dyDescent="0.25">
      <c r="A224" s="472" t="s">
        <v>431</v>
      </c>
      <c r="B224" s="472" t="s">
        <v>432</v>
      </c>
      <c r="C224" s="472" t="s">
        <v>52</v>
      </c>
      <c r="D224" s="471">
        <v>41115</v>
      </c>
      <c r="E224" s="473">
        <v>949</v>
      </c>
      <c r="F224" s="474">
        <v>54.79</v>
      </c>
      <c r="G224" s="429">
        <f t="shared" si="35"/>
        <v>51995.71</v>
      </c>
      <c r="H224" s="478"/>
      <c r="I224" s="471">
        <v>41141</v>
      </c>
      <c r="J224" s="474">
        <v>54.73</v>
      </c>
      <c r="K224" s="432">
        <f>SUM(E224*J224)</f>
        <v>51938.77</v>
      </c>
      <c r="L224" s="433">
        <f>SUM(K224-G224)</f>
        <v>-56.940000000002328</v>
      </c>
      <c r="M224" s="469">
        <v>1.04314</v>
      </c>
      <c r="N224" s="434">
        <f t="shared" si="27"/>
        <v>-59.396391600002424</v>
      </c>
      <c r="O224" s="105"/>
      <c r="P224" s="110"/>
    </row>
    <row r="225" spans="1:16" s="18" customFormat="1" ht="15" customHeight="1" x14ac:dyDescent="0.25">
      <c r="A225" s="436" t="s">
        <v>433</v>
      </c>
      <c r="B225" s="436" t="s">
        <v>434</v>
      </c>
      <c r="C225" s="436" t="s">
        <v>77</v>
      </c>
      <c r="D225" s="437">
        <v>41043</v>
      </c>
      <c r="E225" s="438">
        <v>18292</v>
      </c>
      <c r="F225" s="439">
        <v>0.89</v>
      </c>
      <c r="G225" s="440">
        <f t="shared" si="35"/>
        <v>16279.880000000001</v>
      </c>
      <c r="H225" s="446"/>
      <c r="I225" s="437">
        <v>41144</v>
      </c>
      <c r="J225" s="439">
        <v>0.60499999999999998</v>
      </c>
      <c r="K225" s="442">
        <f>SUM(E225*J225)</f>
        <v>11066.66</v>
      </c>
      <c r="L225" s="433">
        <f>SUM(G225-K225)</f>
        <v>5213.2200000000012</v>
      </c>
      <c r="M225" s="470">
        <v>1.0504599999999999</v>
      </c>
      <c r="N225" s="434">
        <f t="shared" si="27"/>
        <v>5476.2790812000012</v>
      </c>
      <c r="O225" s="104"/>
      <c r="P225" s="111"/>
    </row>
    <row r="226" spans="1:16" s="8" customFormat="1" ht="15" customHeight="1" x14ac:dyDescent="0.25">
      <c r="A226" s="472" t="s">
        <v>238</v>
      </c>
      <c r="B226" s="472" t="s">
        <v>239</v>
      </c>
      <c r="C226" s="472" t="s">
        <v>52</v>
      </c>
      <c r="D226" s="471">
        <v>41135</v>
      </c>
      <c r="E226" s="473">
        <v>10000</v>
      </c>
      <c r="F226" s="474">
        <v>1.385</v>
      </c>
      <c r="G226" s="429">
        <f t="shared" si="35"/>
        <v>13850</v>
      </c>
      <c r="H226" s="478"/>
      <c r="I226" s="471">
        <v>41145</v>
      </c>
      <c r="J226" s="474">
        <v>1.2849999999999999</v>
      </c>
      <c r="K226" s="432">
        <f t="shared" ref="K226:K231" si="36">SUM(E226*J226)</f>
        <v>12850</v>
      </c>
      <c r="L226" s="433">
        <f>SUM(K226-G226)</f>
        <v>-1000</v>
      </c>
      <c r="M226" s="469">
        <v>1.04393</v>
      </c>
      <c r="N226" s="434">
        <f t="shared" si="27"/>
        <v>-1043.93</v>
      </c>
      <c r="O226" s="105"/>
      <c r="P226" s="110"/>
    </row>
    <row r="227" spans="1:16" s="8" customFormat="1" ht="15" customHeight="1" x14ac:dyDescent="0.25">
      <c r="A227" s="472" t="s">
        <v>435</v>
      </c>
      <c r="B227" s="472" t="s">
        <v>436</v>
      </c>
      <c r="C227" s="472" t="s">
        <v>52</v>
      </c>
      <c r="D227" s="471">
        <v>41161</v>
      </c>
      <c r="E227" s="473">
        <v>8333</v>
      </c>
      <c r="F227" s="474">
        <v>1.94</v>
      </c>
      <c r="G227" s="429">
        <f t="shared" si="35"/>
        <v>16166.02</v>
      </c>
      <c r="H227" s="478"/>
      <c r="I227" s="471">
        <v>41155</v>
      </c>
      <c r="J227" s="474">
        <v>1.82</v>
      </c>
      <c r="K227" s="432">
        <f t="shared" si="36"/>
        <v>15166.060000000001</v>
      </c>
      <c r="L227" s="433">
        <f>SUM(K227-G227)</f>
        <v>-999.95999999999913</v>
      </c>
      <c r="M227" s="469">
        <v>1.0284899999999999</v>
      </c>
      <c r="N227" s="434">
        <f t="shared" si="27"/>
        <v>-1028.4488603999989</v>
      </c>
      <c r="O227" s="105"/>
      <c r="P227" s="110"/>
    </row>
    <row r="228" spans="1:16" s="8" customFormat="1" ht="15" customHeight="1" x14ac:dyDescent="0.25">
      <c r="A228" s="472" t="s">
        <v>437</v>
      </c>
      <c r="B228" s="472" t="s">
        <v>438</v>
      </c>
      <c r="C228" s="472" t="s">
        <v>52</v>
      </c>
      <c r="D228" s="471">
        <v>41151</v>
      </c>
      <c r="E228" s="473">
        <v>2941</v>
      </c>
      <c r="F228" s="474">
        <v>8.44</v>
      </c>
      <c r="G228" s="429">
        <f t="shared" si="35"/>
        <v>24822.039999999997</v>
      </c>
      <c r="H228" s="478"/>
      <c r="I228" s="471">
        <v>41162</v>
      </c>
      <c r="J228" s="474">
        <v>8.1</v>
      </c>
      <c r="K228" s="432">
        <f t="shared" si="36"/>
        <v>23822.1</v>
      </c>
      <c r="L228" s="433">
        <f>SUM(K228-G228)</f>
        <v>-999.93999999999869</v>
      </c>
      <c r="M228" s="469">
        <v>1.03681</v>
      </c>
      <c r="N228" s="434">
        <f t="shared" si="27"/>
        <v>-1036.7477913999987</v>
      </c>
      <c r="O228" s="105"/>
      <c r="P228" s="110"/>
    </row>
    <row r="229" spans="1:16" s="18" customFormat="1" ht="15" customHeight="1" x14ac:dyDescent="0.25">
      <c r="A229" s="436" t="s">
        <v>175</v>
      </c>
      <c r="B229" s="436" t="s">
        <v>176</v>
      </c>
      <c r="C229" s="436" t="s">
        <v>77</v>
      </c>
      <c r="D229" s="437">
        <v>41043</v>
      </c>
      <c r="E229" s="438">
        <v>5000</v>
      </c>
      <c r="F229" s="439">
        <v>1.77</v>
      </c>
      <c r="G229" s="440">
        <f t="shared" si="35"/>
        <v>8850</v>
      </c>
      <c r="H229" s="446"/>
      <c r="I229" s="437">
        <v>41166</v>
      </c>
      <c r="J229" s="505">
        <v>0.72499999999999998</v>
      </c>
      <c r="K229" s="442">
        <f t="shared" si="36"/>
        <v>3625</v>
      </c>
      <c r="L229" s="433">
        <f>SUM(G229-K229)</f>
        <v>5225</v>
      </c>
      <c r="M229" s="470">
        <v>1.05464</v>
      </c>
      <c r="N229" s="434">
        <f t="shared" si="27"/>
        <v>5510.4939999999997</v>
      </c>
      <c r="O229" s="104"/>
      <c r="P229" s="111"/>
    </row>
    <row r="230" spans="1:16" s="18" customFormat="1" ht="15" customHeight="1" x14ac:dyDescent="0.25">
      <c r="A230" s="436" t="s">
        <v>439</v>
      </c>
      <c r="B230" s="436" t="s">
        <v>440</v>
      </c>
      <c r="C230" s="436" t="s">
        <v>77</v>
      </c>
      <c r="D230" s="437">
        <v>41081</v>
      </c>
      <c r="E230" s="438">
        <v>6048</v>
      </c>
      <c r="F230" s="439">
        <v>1.8660000000000001</v>
      </c>
      <c r="G230" s="440">
        <f t="shared" si="35"/>
        <v>11285.568000000001</v>
      </c>
      <c r="H230" s="446"/>
      <c r="I230" s="437">
        <v>41166</v>
      </c>
      <c r="J230" s="439">
        <v>1.615</v>
      </c>
      <c r="K230" s="442">
        <f t="shared" si="36"/>
        <v>9767.52</v>
      </c>
      <c r="L230" s="433">
        <f>SUM(G230-K230)</f>
        <v>1518.0480000000007</v>
      </c>
      <c r="M230" s="470">
        <v>1.05464</v>
      </c>
      <c r="N230" s="434">
        <f t="shared" si="27"/>
        <v>1600.9941427200008</v>
      </c>
      <c r="O230" s="104"/>
      <c r="P230" s="111"/>
    </row>
    <row r="231" spans="1:16" s="18" customFormat="1" ht="15" customHeight="1" x14ac:dyDescent="0.25">
      <c r="A231" s="436" t="s">
        <v>441</v>
      </c>
      <c r="B231" s="436" t="s">
        <v>442</v>
      </c>
      <c r="C231" s="436" t="s">
        <v>77</v>
      </c>
      <c r="D231" s="437">
        <v>41031</v>
      </c>
      <c r="E231" s="438">
        <v>4687</v>
      </c>
      <c r="F231" s="439">
        <v>4.55</v>
      </c>
      <c r="G231" s="440">
        <f t="shared" si="35"/>
        <v>21325.85</v>
      </c>
      <c r="H231" s="446"/>
      <c r="I231" s="437">
        <v>41169</v>
      </c>
      <c r="J231" s="439">
        <v>2.82</v>
      </c>
      <c r="K231" s="442">
        <f t="shared" si="36"/>
        <v>13217.34</v>
      </c>
      <c r="L231" s="433">
        <f>SUM(G231-K231)</f>
        <v>8108.5099999999984</v>
      </c>
      <c r="M231" s="470">
        <v>1.0552600000000001</v>
      </c>
      <c r="N231" s="434">
        <f t="shared" si="27"/>
        <v>8556.5862625999998</v>
      </c>
      <c r="O231" s="104"/>
      <c r="P231" s="111"/>
    </row>
    <row r="232" spans="1:16" s="8" customFormat="1" ht="15" customHeight="1" x14ac:dyDescent="0.25">
      <c r="A232" s="472" t="s">
        <v>443</v>
      </c>
      <c r="B232" s="472" t="s">
        <v>444</v>
      </c>
      <c r="C232" s="472" t="s">
        <v>52</v>
      </c>
      <c r="D232" s="471">
        <v>41113</v>
      </c>
      <c r="E232" s="473">
        <v>22000</v>
      </c>
      <c r="F232" s="474">
        <v>0.70899999999999996</v>
      </c>
      <c r="G232" s="429">
        <f t="shared" si="35"/>
        <v>15598</v>
      </c>
      <c r="H232" s="478"/>
      <c r="I232" s="471">
        <v>41169</v>
      </c>
      <c r="J232" s="474">
        <v>0.73599999999999999</v>
      </c>
      <c r="K232" s="432">
        <f t="shared" ref="K232:K257" si="37">SUM(E232*J232)</f>
        <v>16192</v>
      </c>
      <c r="L232" s="433">
        <f>SUM(K232-G232)</f>
        <v>594</v>
      </c>
      <c r="M232" s="469">
        <v>1.0552600000000001</v>
      </c>
      <c r="N232" s="434">
        <f t="shared" si="27"/>
        <v>626.8244400000001</v>
      </c>
      <c r="O232" s="105"/>
      <c r="P232" s="110"/>
    </row>
    <row r="233" spans="1:16" s="8" customFormat="1" ht="15" customHeight="1" x14ac:dyDescent="0.25">
      <c r="A233" s="472" t="s">
        <v>445</v>
      </c>
      <c r="B233" s="472" t="s">
        <v>446</v>
      </c>
      <c r="C233" s="472" t="s">
        <v>52</v>
      </c>
      <c r="D233" s="471">
        <v>41138</v>
      </c>
      <c r="E233" s="473">
        <v>3061</v>
      </c>
      <c r="F233" s="474">
        <v>13.03</v>
      </c>
      <c r="G233" s="429">
        <f t="shared" si="35"/>
        <v>39884.829999999994</v>
      </c>
      <c r="H233" s="478"/>
      <c r="I233" s="471">
        <v>41169</v>
      </c>
      <c r="J233" s="474">
        <v>12.82</v>
      </c>
      <c r="K233" s="432">
        <f t="shared" si="37"/>
        <v>39242.020000000004</v>
      </c>
      <c r="L233" s="433">
        <f>SUM(K233-G233)</f>
        <v>-642.8099999999904</v>
      </c>
      <c r="M233" s="469">
        <v>1.0552600000000001</v>
      </c>
      <c r="N233" s="434">
        <f t="shared" si="27"/>
        <v>-678.33168059998991</v>
      </c>
      <c r="O233" s="105"/>
      <c r="P233" s="110"/>
    </row>
    <row r="234" spans="1:16" s="8" customFormat="1" ht="15" customHeight="1" x14ac:dyDescent="0.25">
      <c r="A234" s="472" t="s">
        <v>447</v>
      </c>
      <c r="B234" s="472" t="s">
        <v>448</v>
      </c>
      <c r="C234" s="472" t="s">
        <v>52</v>
      </c>
      <c r="D234" s="471">
        <v>41155</v>
      </c>
      <c r="E234" s="473">
        <v>10000</v>
      </c>
      <c r="F234" s="474">
        <v>1.44</v>
      </c>
      <c r="G234" s="429">
        <f t="shared" si="35"/>
        <v>14400</v>
      </c>
      <c r="H234" s="478"/>
      <c r="I234" s="471">
        <v>41173</v>
      </c>
      <c r="J234" s="474">
        <v>1.34</v>
      </c>
      <c r="K234" s="432">
        <f t="shared" si="37"/>
        <v>13400</v>
      </c>
      <c r="L234" s="433">
        <f>SUM(K234-G234)</f>
        <v>-1000</v>
      </c>
      <c r="M234" s="469">
        <v>1.0434600000000001</v>
      </c>
      <c r="N234" s="434">
        <f t="shared" si="27"/>
        <v>-1043.46</v>
      </c>
      <c r="O234" s="105"/>
      <c r="P234" s="110"/>
    </row>
    <row r="235" spans="1:16" s="8" customFormat="1" ht="15" customHeight="1" x14ac:dyDescent="0.25">
      <c r="A235" s="472" t="s">
        <v>449</v>
      </c>
      <c r="B235" s="472" t="s">
        <v>201</v>
      </c>
      <c r="C235" s="472" t="s">
        <v>52</v>
      </c>
      <c r="D235" s="471">
        <v>41143</v>
      </c>
      <c r="E235" s="473">
        <v>30000</v>
      </c>
      <c r="F235" s="474">
        <v>0.45500000000000002</v>
      </c>
      <c r="G235" s="429">
        <f t="shared" si="35"/>
        <v>13650</v>
      </c>
      <c r="H235" s="478"/>
      <c r="I235" s="471">
        <v>41178</v>
      </c>
      <c r="J235" s="474">
        <v>0.47499999999999998</v>
      </c>
      <c r="K235" s="432">
        <f t="shared" si="37"/>
        <v>14250</v>
      </c>
      <c r="L235" s="433">
        <f>SUM(K235-G235)</f>
        <v>600</v>
      </c>
      <c r="M235" s="469">
        <v>1.0389299999999999</v>
      </c>
      <c r="N235" s="434">
        <f t="shared" si="27"/>
        <v>623.35799999999995</v>
      </c>
      <c r="O235" s="105"/>
      <c r="P235" s="110"/>
    </row>
    <row r="236" spans="1:16" s="8" customFormat="1" ht="15" customHeight="1" x14ac:dyDescent="0.25">
      <c r="A236" s="472" t="s">
        <v>450</v>
      </c>
      <c r="B236" s="472" t="s">
        <v>451</v>
      </c>
      <c r="C236" s="472" t="s">
        <v>52</v>
      </c>
      <c r="D236" s="471">
        <v>41138</v>
      </c>
      <c r="E236" s="473">
        <v>633</v>
      </c>
      <c r="F236" s="474">
        <v>26.18</v>
      </c>
      <c r="G236" s="429">
        <f t="shared" si="35"/>
        <v>16571.939999999999</v>
      </c>
      <c r="H236" s="478"/>
      <c r="I236" s="471">
        <v>41180</v>
      </c>
      <c r="J236" s="474">
        <v>25.83</v>
      </c>
      <c r="K236" s="432">
        <f t="shared" si="37"/>
        <v>16350.39</v>
      </c>
      <c r="L236" s="433">
        <f>SUM(K236-G236)</f>
        <v>-221.54999999999927</v>
      </c>
      <c r="M236" s="469">
        <v>1.0217400000000001</v>
      </c>
      <c r="N236" s="434">
        <f t="shared" si="27"/>
        <v>-226.36649699999927</v>
      </c>
      <c r="O236" s="105"/>
      <c r="P236" s="110"/>
    </row>
    <row r="237" spans="1:16" s="18" customFormat="1" ht="15" customHeight="1" x14ac:dyDescent="0.25">
      <c r="A237" s="436" t="s">
        <v>219</v>
      </c>
      <c r="B237" s="436" t="s">
        <v>220</v>
      </c>
      <c r="C237" s="436" t="s">
        <v>77</v>
      </c>
      <c r="D237" s="437">
        <v>41138</v>
      </c>
      <c r="E237" s="438">
        <v>3571</v>
      </c>
      <c r="F237" s="439">
        <v>4.6500000000000004</v>
      </c>
      <c r="G237" s="440">
        <f t="shared" si="35"/>
        <v>16605.150000000001</v>
      </c>
      <c r="H237" s="446"/>
      <c r="I237" s="437">
        <v>41186</v>
      </c>
      <c r="J237" s="439">
        <v>4.8600000000000003</v>
      </c>
      <c r="K237" s="442">
        <f t="shared" si="37"/>
        <v>17355.060000000001</v>
      </c>
      <c r="L237" s="443">
        <f>SUM(G237-K237)</f>
        <v>-749.90999999999985</v>
      </c>
      <c r="M237" s="470">
        <v>1.0217400000000001</v>
      </c>
      <c r="N237" s="445">
        <f t="shared" si="27"/>
        <v>-766.21304339999995</v>
      </c>
      <c r="O237" s="104"/>
      <c r="P237" s="111"/>
    </row>
    <row r="238" spans="1:16" s="8" customFormat="1" ht="15" customHeight="1" x14ac:dyDescent="0.25">
      <c r="A238" s="472" t="s">
        <v>259</v>
      </c>
      <c r="B238" s="472" t="s">
        <v>260</v>
      </c>
      <c r="C238" s="472" t="s">
        <v>52</v>
      </c>
      <c r="D238" s="471">
        <v>41190</v>
      </c>
      <c r="E238" s="473">
        <v>2343</v>
      </c>
      <c r="F238" s="474">
        <v>16.32</v>
      </c>
      <c r="G238" s="429">
        <f t="shared" si="35"/>
        <v>38237.760000000002</v>
      </c>
      <c r="H238" s="478"/>
      <c r="I238" s="471">
        <v>41205</v>
      </c>
      <c r="J238" s="474">
        <v>15.87</v>
      </c>
      <c r="K238" s="432">
        <f t="shared" si="37"/>
        <v>37183.409999999996</v>
      </c>
      <c r="L238" s="433">
        <f t="shared" ref="L238:L251" si="38">SUM(K238-G238)</f>
        <v>-1054.3500000000058</v>
      </c>
      <c r="M238" s="469">
        <v>1.0320800000000001</v>
      </c>
      <c r="N238" s="434">
        <f t="shared" si="27"/>
        <v>-1088.1735480000061</v>
      </c>
      <c r="O238" s="105"/>
      <c r="P238" s="110"/>
    </row>
    <row r="239" spans="1:16" s="8" customFormat="1" ht="15" customHeight="1" x14ac:dyDescent="0.25">
      <c r="A239" s="472" t="s">
        <v>452</v>
      </c>
      <c r="B239" s="472" t="s">
        <v>453</v>
      </c>
      <c r="C239" s="472" t="s">
        <v>52</v>
      </c>
      <c r="D239" s="471">
        <v>41194</v>
      </c>
      <c r="E239" s="473">
        <v>5000</v>
      </c>
      <c r="F239" s="474">
        <v>3.9</v>
      </c>
      <c r="G239" s="429">
        <f t="shared" si="35"/>
        <v>19500</v>
      </c>
      <c r="H239" s="478"/>
      <c r="I239" s="471">
        <v>41206</v>
      </c>
      <c r="J239" s="474">
        <v>3.7</v>
      </c>
      <c r="K239" s="432">
        <f t="shared" si="37"/>
        <v>18500</v>
      </c>
      <c r="L239" s="433">
        <f t="shared" si="38"/>
        <v>-1000</v>
      </c>
      <c r="M239" s="469">
        <v>1.0264599999999999</v>
      </c>
      <c r="N239" s="434">
        <f t="shared" si="27"/>
        <v>-1026.46</v>
      </c>
      <c r="O239" s="105"/>
      <c r="P239" s="110"/>
    </row>
    <row r="240" spans="1:16" s="8" customFormat="1" ht="15" customHeight="1" x14ac:dyDescent="0.25">
      <c r="A240" s="472" t="s">
        <v>433</v>
      </c>
      <c r="B240" s="472" t="s">
        <v>434</v>
      </c>
      <c r="C240" s="472" t="s">
        <v>52</v>
      </c>
      <c r="D240" s="471">
        <v>41144</v>
      </c>
      <c r="E240" s="473">
        <v>5769</v>
      </c>
      <c r="F240" s="474">
        <v>0.60499999999999998</v>
      </c>
      <c r="G240" s="429">
        <f t="shared" si="35"/>
        <v>3490.2449999999999</v>
      </c>
      <c r="H240" s="478"/>
      <c r="I240" s="471">
        <v>41213</v>
      </c>
      <c r="J240" s="474">
        <v>0.45900000000000002</v>
      </c>
      <c r="K240" s="432">
        <f t="shared" si="37"/>
        <v>2647.971</v>
      </c>
      <c r="L240" s="433">
        <f t="shared" si="38"/>
        <v>-842.27399999999989</v>
      </c>
      <c r="M240" s="469">
        <v>1.0363100000000001</v>
      </c>
      <c r="N240" s="434">
        <f t="shared" ref="N240:N257" si="39">SUM(L240*M240)</f>
        <v>-872.85696893999989</v>
      </c>
      <c r="O240" s="105"/>
      <c r="P240" s="110"/>
    </row>
    <row r="241" spans="1:16" s="8" customFormat="1" ht="15" customHeight="1" x14ac:dyDescent="0.25">
      <c r="A241" s="472" t="s">
        <v>263</v>
      </c>
      <c r="B241" s="472" t="s">
        <v>264</v>
      </c>
      <c r="C241" s="472" t="s">
        <v>52</v>
      </c>
      <c r="D241" s="471">
        <v>41192</v>
      </c>
      <c r="E241" s="473">
        <v>1807</v>
      </c>
      <c r="F241" s="474">
        <v>26.1</v>
      </c>
      <c r="G241" s="429">
        <f t="shared" si="35"/>
        <v>47162.700000000004</v>
      </c>
      <c r="H241" s="478"/>
      <c r="I241" s="471">
        <v>41213</v>
      </c>
      <c r="J241" s="474">
        <v>25.66</v>
      </c>
      <c r="K241" s="432">
        <f t="shared" si="37"/>
        <v>46367.62</v>
      </c>
      <c r="L241" s="433">
        <f t="shared" si="38"/>
        <v>-795.08000000000175</v>
      </c>
      <c r="M241" s="469">
        <v>1.0363100000000001</v>
      </c>
      <c r="N241" s="434">
        <f t="shared" si="39"/>
        <v>-823.94935480000186</v>
      </c>
      <c r="O241" s="105"/>
      <c r="P241" s="110"/>
    </row>
    <row r="242" spans="1:16" s="8" customFormat="1" ht="15" customHeight="1" x14ac:dyDescent="0.25">
      <c r="A242" s="472" t="s">
        <v>441</v>
      </c>
      <c r="B242" s="472" t="s">
        <v>442</v>
      </c>
      <c r="C242" s="472" t="s">
        <v>52</v>
      </c>
      <c r="D242" s="471">
        <v>41169</v>
      </c>
      <c r="E242" s="473">
        <v>2027</v>
      </c>
      <c r="F242" s="474">
        <v>2.82</v>
      </c>
      <c r="G242" s="429">
        <f t="shared" si="35"/>
        <v>5716.1399999999994</v>
      </c>
      <c r="H242" s="478"/>
      <c r="I242" s="471">
        <v>41219</v>
      </c>
      <c r="J242" s="474">
        <v>2.4359999999999999</v>
      </c>
      <c r="K242" s="432">
        <f t="shared" si="37"/>
        <v>4937.7719999999999</v>
      </c>
      <c r="L242" s="433">
        <f t="shared" si="38"/>
        <v>-778.36799999999948</v>
      </c>
      <c r="M242" s="469">
        <v>1.0364100000000001</v>
      </c>
      <c r="N242" s="434">
        <f t="shared" si="39"/>
        <v>-806.70837887999949</v>
      </c>
      <c r="O242" s="105"/>
      <c r="P242" s="110"/>
    </row>
    <row r="243" spans="1:16" s="8" customFormat="1" ht="15" customHeight="1" x14ac:dyDescent="0.25">
      <c r="A243" s="472" t="s">
        <v>234</v>
      </c>
      <c r="B243" s="472" t="s">
        <v>235</v>
      </c>
      <c r="C243" s="472" t="s">
        <v>52</v>
      </c>
      <c r="D243" s="471">
        <v>41194</v>
      </c>
      <c r="E243" s="473">
        <v>11112</v>
      </c>
      <c r="F243" s="474">
        <v>0.95</v>
      </c>
      <c r="G243" s="429">
        <f t="shared" si="35"/>
        <v>10556.4</v>
      </c>
      <c r="H243" s="478"/>
      <c r="I243" s="471">
        <v>41219</v>
      </c>
      <c r="J243" s="474">
        <v>0.86</v>
      </c>
      <c r="K243" s="432">
        <f t="shared" si="37"/>
        <v>9556.32</v>
      </c>
      <c r="L243" s="433">
        <f t="shared" si="38"/>
        <v>-1000.0799999999999</v>
      </c>
      <c r="M243" s="469">
        <v>1.0364100000000001</v>
      </c>
      <c r="N243" s="434">
        <f t="shared" si="39"/>
        <v>-1036.4929127999999</v>
      </c>
      <c r="O243" s="105"/>
      <c r="P243" s="110"/>
    </row>
    <row r="244" spans="1:16" s="8" customFormat="1" ht="15" customHeight="1" x14ac:dyDescent="0.25">
      <c r="A244" s="472" t="s">
        <v>454</v>
      </c>
      <c r="B244" s="472" t="s">
        <v>455</v>
      </c>
      <c r="C244" s="472" t="s">
        <v>52</v>
      </c>
      <c r="D244" s="471">
        <v>41194</v>
      </c>
      <c r="E244" s="473">
        <v>2050</v>
      </c>
      <c r="F244" s="474">
        <v>12.9</v>
      </c>
      <c r="G244" s="429">
        <f t="shared" si="35"/>
        <v>26445</v>
      </c>
      <c r="H244" s="478"/>
      <c r="I244" s="471">
        <v>41219</v>
      </c>
      <c r="J244" s="474">
        <v>12.42</v>
      </c>
      <c r="K244" s="432">
        <f t="shared" si="37"/>
        <v>25461</v>
      </c>
      <c r="L244" s="433">
        <f t="shared" si="38"/>
        <v>-984</v>
      </c>
      <c r="M244" s="469">
        <v>1.0364100000000001</v>
      </c>
      <c r="N244" s="434">
        <f t="shared" si="39"/>
        <v>-1019.82744</v>
      </c>
      <c r="O244" s="105"/>
      <c r="P244" s="110"/>
    </row>
    <row r="245" spans="1:16" s="8" customFormat="1" ht="15" customHeight="1" x14ac:dyDescent="0.25">
      <c r="A245" s="472" t="s">
        <v>456</v>
      </c>
      <c r="B245" s="472" t="s">
        <v>239</v>
      </c>
      <c r="C245" s="472" t="s">
        <v>52</v>
      </c>
      <c r="D245" s="471">
        <v>41213</v>
      </c>
      <c r="E245" s="473">
        <v>8323</v>
      </c>
      <c r="F245" s="474">
        <v>1.43</v>
      </c>
      <c r="G245" s="429">
        <f t="shared" si="35"/>
        <v>11901.89</v>
      </c>
      <c r="H245" s="478"/>
      <c r="I245" s="471">
        <v>41220</v>
      </c>
      <c r="J245" s="474">
        <v>1.36</v>
      </c>
      <c r="K245" s="432">
        <f t="shared" si="37"/>
        <v>11319.28</v>
      </c>
      <c r="L245" s="433">
        <f t="shared" si="38"/>
        <v>-582.60999999999876</v>
      </c>
      <c r="M245" s="469">
        <v>1.0434099999999999</v>
      </c>
      <c r="N245" s="434">
        <f t="shared" si="39"/>
        <v>-607.90110009999864</v>
      </c>
      <c r="O245" s="105"/>
      <c r="P245" s="110"/>
    </row>
    <row r="246" spans="1:16" s="8" customFormat="1" ht="15" customHeight="1" x14ac:dyDescent="0.25">
      <c r="A246" s="472" t="s">
        <v>457</v>
      </c>
      <c r="B246" s="472" t="s">
        <v>458</v>
      </c>
      <c r="C246" s="472" t="s">
        <v>52</v>
      </c>
      <c r="D246" s="471">
        <v>41066</v>
      </c>
      <c r="E246" s="473">
        <v>862</v>
      </c>
      <c r="F246" s="506">
        <v>47.37</v>
      </c>
      <c r="G246" s="429">
        <f>SUM(E246*F246)</f>
        <v>40832.939999999995</v>
      </c>
      <c r="H246" s="478"/>
      <c r="I246" s="471">
        <v>41220</v>
      </c>
      <c r="J246" s="474">
        <v>47.34</v>
      </c>
      <c r="K246" s="432">
        <f>SUM(E246*J246)</f>
        <v>40807.08</v>
      </c>
      <c r="L246" s="433">
        <f>SUM(K246-G246)</f>
        <v>-25.859999999993306</v>
      </c>
      <c r="M246" s="469">
        <v>1.0434099999999999</v>
      </c>
      <c r="N246" s="434">
        <f>SUM(L246*M246)</f>
        <v>-26.982582599993012</v>
      </c>
      <c r="O246" s="105"/>
      <c r="P246" s="110"/>
    </row>
    <row r="247" spans="1:16" s="8" customFormat="1" ht="15" customHeight="1" x14ac:dyDescent="0.25">
      <c r="A247" s="472" t="s">
        <v>459</v>
      </c>
      <c r="B247" s="472" t="s">
        <v>460</v>
      </c>
      <c r="C247" s="472" t="s">
        <v>52</v>
      </c>
      <c r="D247" s="471">
        <v>41159</v>
      </c>
      <c r="E247" s="473">
        <v>408</v>
      </c>
      <c r="F247" s="506">
        <v>89.41</v>
      </c>
      <c r="G247" s="429">
        <f>SUM(E247*F247)</f>
        <v>36479.279999999999</v>
      </c>
      <c r="H247" s="478"/>
      <c r="I247" s="471">
        <v>41220</v>
      </c>
      <c r="J247" s="474">
        <v>88.91</v>
      </c>
      <c r="K247" s="432">
        <f>SUM(E247*J247)</f>
        <v>36275.279999999999</v>
      </c>
      <c r="L247" s="433">
        <f>SUM(K247-G247)</f>
        <v>-204</v>
      </c>
      <c r="M247" s="469">
        <v>1.0434099999999999</v>
      </c>
      <c r="N247" s="434">
        <f>SUM(L247*M247)</f>
        <v>-212.85563999999999</v>
      </c>
      <c r="O247" s="105"/>
      <c r="P247" s="110"/>
    </row>
    <row r="248" spans="1:16" s="8" customFormat="1" ht="15" customHeight="1" x14ac:dyDescent="0.25">
      <c r="A248" s="472" t="s">
        <v>351</v>
      </c>
      <c r="B248" s="472" t="s">
        <v>218</v>
      </c>
      <c r="C248" s="472" t="s">
        <v>52</v>
      </c>
      <c r="D248" s="471">
        <v>41169</v>
      </c>
      <c r="E248" s="473">
        <v>15700</v>
      </c>
      <c r="F248" s="474">
        <v>1.59</v>
      </c>
      <c r="G248" s="429">
        <f t="shared" si="35"/>
        <v>24963</v>
      </c>
      <c r="H248" s="478"/>
      <c r="I248" s="471">
        <v>41221</v>
      </c>
      <c r="J248" s="474">
        <v>1.617</v>
      </c>
      <c r="K248" s="432">
        <f t="shared" si="37"/>
        <v>25386.9</v>
      </c>
      <c r="L248" s="433">
        <f t="shared" si="38"/>
        <v>423.90000000000146</v>
      </c>
      <c r="M248" s="469">
        <v>1.0406</v>
      </c>
      <c r="N248" s="434">
        <f t="shared" si="39"/>
        <v>441.11034000000149</v>
      </c>
      <c r="O248" s="105"/>
      <c r="P248" s="110"/>
    </row>
    <row r="249" spans="1:16" s="8" customFormat="1" ht="15" customHeight="1" x14ac:dyDescent="0.25">
      <c r="A249" s="472" t="s">
        <v>461</v>
      </c>
      <c r="B249" s="472" t="s">
        <v>462</v>
      </c>
      <c r="C249" s="472" t="s">
        <v>52</v>
      </c>
      <c r="D249" s="471">
        <v>41221</v>
      </c>
      <c r="E249" s="473">
        <v>465</v>
      </c>
      <c r="F249" s="506">
        <v>51.45</v>
      </c>
      <c r="G249" s="429">
        <f t="shared" ref="G249:G257" si="40">SUM(E249*F249)</f>
        <v>23924.25</v>
      </c>
      <c r="H249" s="478"/>
      <c r="I249" s="471">
        <v>41222</v>
      </c>
      <c r="J249" s="506">
        <v>49.31</v>
      </c>
      <c r="K249" s="432">
        <f t="shared" si="37"/>
        <v>22929.15</v>
      </c>
      <c r="L249" s="433">
        <f t="shared" si="38"/>
        <v>-995.09999999999854</v>
      </c>
      <c r="M249" s="469">
        <v>1.04047</v>
      </c>
      <c r="N249" s="434">
        <f t="shared" si="39"/>
        <v>-1035.3716969999984</v>
      </c>
      <c r="O249" s="105"/>
      <c r="P249" s="110"/>
    </row>
    <row r="250" spans="1:16" s="8" customFormat="1" ht="15" customHeight="1" x14ac:dyDescent="0.25">
      <c r="A250" s="472" t="s">
        <v>418</v>
      </c>
      <c r="B250" s="472" t="s">
        <v>242</v>
      </c>
      <c r="C250" s="472" t="s">
        <v>52</v>
      </c>
      <c r="D250" s="471">
        <v>41194</v>
      </c>
      <c r="E250" s="473">
        <v>867</v>
      </c>
      <c r="F250" s="474">
        <v>34.4</v>
      </c>
      <c r="G250" s="429">
        <f t="shared" si="40"/>
        <v>29824.799999999999</v>
      </c>
      <c r="H250" s="478"/>
      <c r="I250" s="471">
        <v>41228</v>
      </c>
      <c r="J250" s="474">
        <v>33.25</v>
      </c>
      <c r="K250" s="432">
        <f t="shared" si="37"/>
        <v>28827.75</v>
      </c>
      <c r="L250" s="433">
        <f t="shared" si="38"/>
        <v>-997.04999999999927</v>
      </c>
      <c r="M250" s="469">
        <v>1.03752</v>
      </c>
      <c r="N250" s="434">
        <f t="shared" si="39"/>
        <v>-1034.4593159999993</v>
      </c>
      <c r="O250" s="105"/>
      <c r="P250" s="110"/>
    </row>
    <row r="251" spans="1:16" s="8" customFormat="1" ht="15" customHeight="1" x14ac:dyDescent="0.25">
      <c r="A251" s="472" t="s">
        <v>463</v>
      </c>
      <c r="B251" s="472" t="s">
        <v>394</v>
      </c>
      <c r="C251" s="472" t="s">
        <v>52</v>
      </c>
      <c r="D251" s="471">
        <v>41155</v>
      </c>
      <c r="E251" s="473">
        <v>2083</v>
      </c>
      <c r="F251" s="474">
        <v>23.07</v>
      </c>
      <c r="G251" s="429">
        <f t="shared" si="40"/>
        <v>48054.81</v>
      </c>
      <c r="H251" s="478"/>
      <c r="I251" s="471">
        <v>41229</v>
      </c>
      <c r="J251" s="474">
        <v>22.84</v>
      </c>
      <c r="K251" s="432">
        <f t="shared" si="37"/>
        <v>47575.72</v>
      </c>
      <c r="L251" s="433">
        <f t="shared" si="38"/>
        <v>-479.08999999999651</v>
      </c>
      <c r="M251" s="469">
        <v>1.0331399999999999</v>
      </c>
      <c r="N251" s="434">
        <f t="shared" si="39"/>
        <v>-494.96704259999638</v>
      </c>
      <c r="O251" s="105"/>
      <c r="P251" s="110"/>
    </row>
    <row r="252" spans="1:16" s="18" customFormat="1" ht="15" customHeight="1" x14ac:dyDescent="0.25">
      <c r="A252" s="436" t="s">
        <v>464</v>
      </c>
      <c r="B252" s="436" t="s">
        <v>465</v>
      </c>
      <c r="C252" s="436" t="s">
        <v>77</v>
      </c>
      <c r="D252" s="437">
        <v>41064</v>
      </c>
      <c r="E252" s="438">
        <v>3410</v>
      </c>
      <c r="F252" s="439">
        <v>2.27</v>
      </c>
      <c r="G252" s="440">
        <f t="shared" si="40"/>
        <v>7740.7</v>
      </c>
      <c r="H252" s="446"/>
      <c r="I252" s="437">
        <v>41229</v>
      </c>
      <c r="J252" s="439">
        <v>1.37</v>
      </c>
      <c r="K252" s="442">
        <f t="shared" si="37"/>
        <v>4671.7000000000007</v>
      </c>
      <c r="L252" s="433">
        <f>SUM(G252-K252)</f>
        <v>3068.9999999999991</v>
      </c>
      <c r="M252" s="470">
        <v>1.0331399999999999</v>
      </c>
      <c r="N252" s="434">
        <f t="shared" si="39"/>
        <v>3170.7066599999989</v>
      </c>
      <c r="O252" s="104"/>
      <c r="P252" s="111"/>
    </row>
    <row r="253" spans="1:16" s="8" customFormat="1" ht="15" customHeight="1" x14ac:dyDescent="0.25">
      <c r="A253" s="472" t="s">
        <v>466</v>
      </c>
      <c r="B253" s="472" t="s">
        <v>467</v>
      </c>
      <c r="C253" s="472" t="s">
        <v>52</v>
      </c>
      <c r="D253" s="471">
        <v>41194</v>
      </c>
      <c r="E253" s="473">
        <v>4166</v>
      </c>
      <c r="F253" s="474">
        <v>3.07</v>
      </c>
      <c r="G253" s="429">
        <f t="shared" si="40"/>
        <v>12789.619999999999</v>
      </c>
      <c r="H253" s="478"/>
      <c r="I253" s="471">
        <v>41239</v>
      </c>
      <c r="J253" s="474">
        <v>2.83</v>
      </c>
      <c r="K253" s="432">
        <f t="shared" si="37"/>
        <v>11789.78</v>
      </c>
      <c r="L253" s="433">
        <f t="shared" ref="L253:L258" si="41">SUM(K253-G253)</f>
        <v>-999.83999999999833</v>
      </c>
      <c r="M253" s="469">
        <v>1.04593</v>
      </c>
      <c r="N253" s="434">
        <f t="shared" si="39"/>
        <v>-1045.7626511999983</v>
      </c>
      <c r="O253" s="105"/>
      <c r="P253" s="110"/>
    </row>
    <row r="254" spans="1:16" s="8" customFormat="1" ht="15" customHeight="1" x14ac:dyDescent="0.25">
      <c r="A254" s="472" t="s">
        <v>454</v>
      </c>
      <c r="B254" s="472" t="s">
        <v>455</v>
      </c>
      <c r="C254" s="472" t="s">
        <v>52</v>
      </c>
      <c r="D254" s="471">
        <v>41246</v>
      </c>
      <c r="E254" s="473">
        <v>2678</v>
      </c>
      <c r="F254" s="474">
        <v>13.43</v>
      </c>
      <c r="G254" s="429">
        <f t="shared" si="40"/>
        <v>35965.54</v>
      </c>
      <c r="H254" s="478"/>
      <c r="I254" s="471">
        <v>41288</v>
      </c>
      <c r="J254" s="474">
        <v>13.31</v>
      </c>
      <c r="K254" s="432">
        <f t="shared" si="37"/>
        <v>35644.18</v>
      </c>
      <c r="L254" s="433">
        <f t="shared" si="41"/>
        <v>-321.36000000000058</v>
      </c>
      <c r="M254" s="469">
        <v>1.0549200000000001</v>
      </c>
      <c r="N254" s="434">
        <f t="shared" si="39"/>
        <v>-339.00909120000063</v>
      </c>
      <c r="O254" s="105"/>
      <c r="P254" s="110"/>
    </row>
    <row r="255" spans="1:16" s="8" customFormat="1" ht="15" customHeight="1" x14ac:dyDescent="0.25">
      <c r="A255" s="472" t="s">
        <v>468</v>
      </c>
      <c r="B255" s="472" t="s">
        <v>469</v>
      </c>
      <c r="C255" s="472" t="s">
        <v>52</v>
      </c>
      <c r="D255" s="471">
        <v>41260</v>
      </c>
      <c r="E255" s="473">
        <v>5000</v>
      </c>
      <c r="F255" s="474">
        <v>2.25</v>
      </c>
      <c r="G255" s="429">
        <f t="shared" si="40"/>
        <v>11250</v>
      </c>
      <c r="H255" s="478"/>
      <c r="I255" s="471">
        <v>41296</v>
      </c>
      <c r="J255" s="474">
        <v>2.1320000000000001</v>
      </c>
      <c r="K255" s="432">
        <f t="shared" si="37"/>
        <v>10660</v>
      </c>
      <c r="L255" s="433">
        <f t="shared" si="41"/>
        <v>-590</v>
      </c>
      <c r="M255" s="469">
        <v>1.0514699999999999</v>
      </c>
      <c r="N255" s="434">
        <f t="shared" si="39"/>
        <v>-620.3673</v>
      </c>
      <c r="O255" s="105"/>
      <c r="P255" s="110"/>
    </row>
    <row r="256" spans="1:16" s="8" customFormat="1" ht="15" customHeight="1" x14ac:dyDescent="0.25">
      <c r="A256" s="472" t="s">
        <v>470</v>
      </c>
      <c r="B256" s="472" t="s">
        <v>222</v>
      </c>
      <c r="C256" s="472" t="s">
        <v>52</v>
      </c>
      <c r="D256" s="471">
        <v>41260</v>
      </c>
      <c r="E256" s="473">
        <v>2678</v>
      </c>
      <c r="F256" s="474">
        <v>8.42</v>
      </c>
      <c r="G256" s="429">
        <f t="shared" si="40"/>
        <v>22548.76</v>
      </c>
      <c r="H256" s="478"/>
      <c r="I256" s="471">
        <v>41298</v>
      </c>
      <c r="J256" s="474">
        <v>8.06</v>
      </c>
      <c r="K256" s="432">
        <f t="shared" si="37"/>
        <v>21584.68</v>
      </c>
      <c r="L256" s="433">
        <f t="shared" si="41"/>
        <v>-964.07999999999811</v>
      </c>
      <c r="M256" s="469">
        <v>1.0553699999999999</v>
      </c>
      <c r="N256" s="434">
        <f t="shared" si="39"/>
        <v>-1017.4611095999979</v>
      </c>
      <c r="O256" s="105"/>
      <c r="P256" s="110"/>
    </row>
    <row r="257" spans="1:16" s="8" customFormat="1" ht="15" customHeight="1" x14ac:dyDescent="0.25">
      <c r="A257" s="472" t="s">
        <v>471</v>
      </c>
      <c r="B257" s="472" t="s">
        <v>472</v>
      </c>
      <c r="C257" s="472" t="s">
        <v>52</v>
      </c>
      <c r="D257" s="471">
        <v>41270</v>
      </c>
      <c r="E257" s="473">
        <v>3554</v>
      </c>
      <c r="F257" s="474">
        <v>3.49</v>
      </c>
      <c r="G257" s="429">
        <f t="shared" si="40"/>
        <v>12403.460000000001</v>
      </c>
      <c r="H257" s="478"/>
      <c r="I257" s="471">
        <v>41298</v>
      </c>
      <c r="J257" s="474">
        <v>3.42</v>
      </c>
      <c r="K257" s="432">
        <f t="shared" si="37"/>
        <v>12154.68</v>
      </c>
      <c r="L257" s="433">
        <f t="shared" si="41"/>
        <v>-248.78000000000065</v>
      </c>
      <c r="M257" s="469">
        <v>1.0553699999999999</v>
      </c>
      <c r="N257" s="434">
        <f t="shared" si="39"/>
        <v>-262.55494860000067</v>
      </c>
      <c r="O257" s="105"/>
      <c r="P257" s="110"/>
    </row>
    <row r="258" spans="1:16" s="108" customFormat="1" ht="15" customHeight="1" x14ac:dyDescent="0.25">
      <c r="A258" s="425" t="s">
        <v>175</v>
      </c>
      <c r="B258" s="425" t="s">
        <v>176</v>
      </c>
      <c r="C258" s="425" t="s">
        <v>52</v>
      </c>
      <c r="D258" s="426">
        <v>41166</v>
      </c>
      <c r="E258" s="427">
        <v>5970</v>
      </c>
      <c r="F258" s="428">
        <v>0.72499999999999998</v>
      </c>
      <c r="G258" s="429">
        <f t="shared" ref="G258:G264" si="42">SUM(E258*F258)</f>
        <v>4328.25</v>
      </c>
      <c r="H258" s="441"/>
      <c r="I258" s="471">
        <v>41304</v>
      </c>
      <c r="J258" s="428">
        <v>0.96</v>
      </c>
      <c r="K258" s="432">
        <f t="shared" ref="K258:K264" si="43">SUM(E258*J258)</f>
        <v>5731.2</v>
      </c>
      <c r="L258" s="433">
        <f t="shared" si="41"/>
        <v>1402.9499999999998</v>
      </c>
      <c r="M258" s="408">
        <v>1.0473699999999999</v>
      </c>
      <c r="N258" s="434">
        <f t="shared" ref="N258:N264" si="44">SUM(L258*M258)</f>
        <v>1469.4077414999997</v>
      </c>
      <c r="O258" s="349"/>
      <c r="P258" s="113"/>
    </row>
    <row r="259" spans="1:16" s="108" customFormat="1" ht="15" customHeight="1" x14ac:dyDescent="0.25">
      <c r="A259" s="436" t="s">
        <v>397</v>
      </c>
      <c r="B259" s="436" t="s">
        <v>273</v>
      </c>
      <c r="C259" s="436" t="s">
        <v>77</v>
      </c>
      <c r="D259" s="437">
        <v>41246</v>
      </c>
      <c r="E259" s="438">
        <v>12500</v>
      </c>
      <c r="F259" s="439">
        <v>1.23</v>
      </c>
      <c r="G259" s="440">
        <f t="shared" si="42"/>
        <v>15375</v>
      </c>
      <c r="H259" s="441"/>
      <c r="I259" s="437">
        <v>41304</v>
      </c>
      <c r="J259" s="439">
        <v>1.24</v>
      </c>
      <c r="K259" s="442">
        <f t="shared" si="43"/>
        <v>15500</v>
      </c>
      <c r="L259" s="443">
        <f>SUM(G259-K259)</f>
        <v>-125</v>
      </c>
      <c r="M259" s="444">
        <v>1.0473699999999999</v>
      </c>
      <c r="N259" s="445">
        <f t="shared" si="44"/>
        <v>-130.92124999999999</v>
      </c>
      <c r="O259" s="349"/>
      <c r="P259" s="113"/>
    </row>
    <row r="260" spans="1:16" s="108" customFormat="1" ht="15" customHeight="1" x14ac:dyDescent="0.25">
      <c r="A260" s="425" t="s">
        <v>846</v>
      </c>
      <c r="B260" s="425" t="s">
        <v>453</v>
      </c>
      <c r="C260" s="425" t="s">
        <v>52</v>
      </c>
      <c r="D260" s="426">
        <v>41283</v>
      </c>
      <c r="E260" s="427">
        <v>8333</v>
      </c>
      <c r="F260" s="428">
        <v>4.1849999999999996</v>
      </c>
      <c r="G260" s="429">
        <f t="shared" si="42"/>
        <v>34873.604999999996</v>
      </c>
      <c r="H260" s="441"/>
      <c r="I260" s="507">
        <v>41309</v>
      </c>
      <c r="J260" s="428">
        <v>4.4000000000000004</v>
      </c>
      <c r="K260" s="432">
        <f t="shared" si="43"/>
        <v>36665.200000000004</v>
      </c>
      <c r="L260" s="433">
        <f t="shared" ref="L260:L266" si="45">SUM(K260-G260)</f>
        <v>1791.5950000000084</v>
      </c>
      <c r="M260" s="408">
        <v>1.04148</v>
      </c>
      <c r="N260" s="434">
        <f t="shared" si="44"/>
        <v>1865.9103606000087</v>
      </c>
      <c r="O260" s="349"/>
      <c r="P260" s="113"/>
    </row>
    <row r="261" spans="1:16" s="108" customFormat="1" ht="15" customHeight="1" x14ac:dyDescent="0.25">
      <c r="A261" s="425" t="s">
        <v>441</v>
      </c>
      <c r="B261" s="425" t="s">
        <v>442</v>
      </c>
      <c r="C261" s="425" t="s">
        <v>52</v>
      </c>
      <c r="D261" s="426">
        <v>41288</v>
      </c>
      <c r="E261" s="427">
        <v>4054</v>
      </c>
      <c r="F261" s="428">
        <v>3.2050000000000001</v>
      </c>
      <c r="G261" s="429">
        <f t="shared" si="42"/>
        <v>12993.07</v>
      </c>
      <c r="H261" s="441"/>
      <c r="I261" s="507">
        <v>41309</v>
      </c>
      <c r="J261" s="428">
        <v>2.835</v>
      </c>
      <c r="K261" s="432">
        <f t="shared" si="43"/>
        <v>11493.09</v>
      </c>
      <c r="L261" s="433">
        <f t="shared" si="45"/>
        <v>-1499.9799999999996</v>
      </c>
      <c r="M261" s="408">
        <v>1.04148</v>
      </c>
      <c r="N261" s="434">
        <f t="shared" si="44"/>
        <v>-1562.1991703999995</v>
      </c>
      <c r="O261" s="349"/>
      <c r="P261" s="113"/>
    </row>
    <row r="262" spans="1:16" s="108" customFormat="1" ht="15" customHeight="1" x14ac:dyDescent="0.25">
      <c r="A262" s="425" t="s">
        <v>234</v>
      </c>
      <c r="B262" s="425" t="s">
        <v>235</v>
      </c>
      <c r="C262" s="425" t="s">
        <v>52</v>
      </c>
      <c r="D262" s="426">
        <v>41283</v>
      </c>
      <c r="E262" s="427">
        <v>16667</v>
      </c>
      <c r="F262" s="428">
        <v>1.04</v>
      </c>
      <c r="G262" s="429">
        <f t="shared" si="42"/>
        <v>17333.68</v>
      </c>
      <c r="H262" s="441"/>
      <c r="I262" s="507">
        <v>41311</v>
      </c>
      <c r="J262" s="428">
        <v>1.0269999999999999</v>
      </c>
      <c r="K262" s="432">
        <f t="shared" si="43"/>
        <v>17117.008999999998</v>
      </c>
      <c r="L262" s="433">
        <f t="shared" si="45"/>
        <v>-216.6710000000021</v>
      </c>
      <c r="M262" s="408">
        <v>1.03878</v>
      </c>
      <c r="N262" s="434">
        <f t="shared" si="44"/>
        <v>-225.0735013800022</v>
      </c>
      <c r="O262" s="349"/>
      <c r="P262" s="113"/>
    </row>
    <row r="263" spans="1:16" s="106" customFormat="1" ht="15" customHeight="1" x14ac:dyDescent="0.25">
      <c r="A263" s="14" t="s">
        <v>965</v>
      </c>
      <c r="B263" s="425" t="s">
        <v>218</v>
      </c>
      <c r="C263" s="425" t="s">
        <v>52</v>
      </c>
      <c r="D263" s="426">
        <v>41316</v>
      </c>
      <c r="E263" s="427">
        <v>8500</v>
      </c>
      <c r="F263" s="428">
        <v>2.1800000000000002</v>
      </c>
      <c r="G263" s="429">
        <f t="shared" si="42"/>
        <v>18530</v>
      </c>
      <c r="H263" s="430"/>
      <c r="I263" s="507">
        <v>41325</v>
      </c>
      <c r="J263" s="428">
        <v>2.04</v>
      </c>
      <c r="K263" s="432">
        <f t="shared" si="43"/>
        <v>17340</v>
      </c>
      <c r="L263" s="433">
        <f t="shared" si="45"/>
        <v>-1190</v>
      </c>
      <c r="M263" s="408">
        <v>1.03548</v>
      </c>
      <c r="N263" s="434">
        <f t="shared" si="44"/>
        <v>-1232.2212</v>
      </c>
      <c r="O263" s="350"/>
      <c r="P263" s="112"/>
    </row>
    <row r="264" spans="1:16" s="106" customFormat="1" ht="15" customHeight="1" x14ac:dyDescent="0.25">
      <c r="A264" s="14" t="s">
        <v>418</v>
      </c>
      <c r="B264" s="425" t="s">
        <v>242</v>
      </c>
      <c r="C264" s="425" t="s">
        <v>52</v>
      </c>
      <c r="D264" s="426">
        <v>41323</v>
      </c>
      <c r="E264" s="427">
        <v>1293</v>
      </c>
      <c r="F264" s="428">
        <v>38.770000000000003</v>
      </c>
      <c r="G264" s="429">
        <f t="shared" si="42"/>
        <v>50129.61</v>
      </c>
      <c r="H264" s="430"/>
      <c r="I264" s="431" t="s">
        <v>1029</v>
      </c>
      <c r="J264" s="428">
        <v>37.61</v>
      </c>
      <c r="K264" s="432">
        <f t="shared" si="43"/>
        <v>48629.729999999996</v>
      </c>
      <c r="L264" s="433">
        <f t="shared" si="45"/>
        <v>-1499.8800000000047</v>
      </c>
      <c r="M264" s="408">
        <v>1.0255099999999999</v>
      </c>
      <c r="N264" s="434">
        <f t="shared" si="44"/>
        <v>-1538.1419388000047</v>
      </c>
      <c r="O264" s="350"/>
      <c r="P264" s="112"/>
    </row>
    <row r="265" spans="1:16" s="108" customFormat="1" ht="15" customHeight="1" x14ac:dyDescent="0.25">
      <c r="A265" s="425" t="s">
        <v>844</v>
      </c>
      <c r="B265" s="425" t="s">
        <v>845</v>
      </c>
      <c r="C265" s="425" t="s">
        <v>52</v>
      </c>
      <c r="D265" s="426">
        <v>41239</v>
      </c>
      <c r="E265" s="427">
        <v>33335</v>
      </c>
      <c r="F265" s="428">
        <v>0.19500000000000001</v>
      </c>
      <c r="G265" s="429">
        <f t="shared" ref="G265:G271" si="46">SUM(E265*F265)</f>
        <v>6500.3249999999998</v>
      </c>
      <c r="H265" s="441"/>
      <c r="I265" s="507">
        <v>41330</v>
      </c>
      <c r="J265" s="428">
        <v>0.21379999999999999</v>
      </c>
      <c r="K265" s="432">
        <f t="shared" ref="K265:K271" si="47">SUM(E265*J265)</f>
        <v>7127.0229999999992</v>
      </c>
      <c r="L265" s="433">
        <f t="shared" si="45"/>
        <v>626.69799999999941</v>
      </c>
      <c r="M265" s="408">
        <v>1.0301400000000001</v>
      </c>
      <c r="N265" s="434">
        <f t="shared" ref="N265:N271" si="48">SUM(L265*M265)</f>
        <v>645.58667771999944</v>
      </c>
      <c r="O265" s="349"/>
      <c r="P265" s="113"/>
    </row>
    <row r="266" spans="1:16" s="106" customFormat="1" ht="15" customHeight="1" x14ac:dyDescent="0.25">
      <c r="A266" s="14" t="s">
        <v>328</v>
      </c>
      <c r="B266" s="425" t="s">
        <v>329</v>
      </c>
      <c r="C266" s="425" t="s">
        <v>52</v>
      </c>
      <c r="D266" s="426">
        <v>41326</v>
      </c>
      <c r="E266" s="427">
        <v>18750</v>
      </c>
      <c r="F266" s="428">
        <v>1.65</v>
      </c>
      <c r="G266" s="429">
        <f t="shared" si="46"/>
        <v>30937.5</v>
      </c>
      <c r="H266" s="430"/>
      <c r="I266" s="507">
        <v>41332</v>
      </c>
      <c r="J266" s="428">
        <v>1.57</v>
      </c>
      <c r="K266" s="432">
        <f t="shared" si="47"/>
        <v>29437.5</v>
      </c>
      <c r="L266" s="433">
        <f t="shared" si="45"/>
        <v>-1500</v>
      </c>
      <c r="M266" s="408">
        <v>1.02277</v>
      </c>
      <c r="N266" s="434">
        <f t="shared" si="48"/>
        <v>-1534.155</v>
      </c>
      <c r="O266" s="350"/>
      <c r="P266" s="112"/>
    </row>
    <row r="267" spans="1:16" s="108" customFormat="1" ht="15" customHeight="1" x14ac:dyDescent="0.25">
      <c r="A267" s="435" t="s">
        <v>968</v>
      </c>
      <c r="B267" s="436" t="s">
        <v>969</v>
      </c>
      <c r="C267" s="436" t="s">
        <v>77</v>
      </c>
      <c r="D267" s="437">
        <v>41317</v>
      </c>
      <c r="E267" s="438">
        <v>10000</v>
      </c>
      <c r="F267" s="439">
        <v>0.73299999999999998</v>
      </c>
      <c r="G267" s="440">
        <f t="shared" si="46"/>
        <v>7330</v>
      </c>
      <c r="H267" s="441"/>
      <c r="I267" s="437">
        <v>41344</v>
      </c>
      <c r="J267" s="439">
        <v>0.72699999999999998</v>
      </c>
      <c r="K267" s="442">
        <f t="shared" si="47"/>
        <v>7270</v>
      </c>
      <c r="L267" s="443">
        <f>SUM(G267-K267)</f>
        <v>60</v>
      </c>
      <c r="M267" s="444">
        <v>1.0202899999999999</v>
      </c>
      <c r="N267" s="434">
        <f t="shared" si="48"/>
        <v>61.217399999999998</v>
      </c>
      <c r="O267" s="349"/>
      <c r="P267" s="113"/>
    </row>
    <row r="268" spans="1:16" s="106" customFormat="1" ht="15" customHeight="1" x14ac:dyDescent="0.25">
      <c r="A268" s="14" t="s">
        <v>1003</v>
      </c>
      <c r="B268" s="425" t="s">
        <v>1004</v>
      </c>
      <c r="C268" s="425" t="s">
        <v>52</v>
      </c>
      <c r="D268" s="426">
        <v>41324</v>
      </c>
      <c r="E268" s="427">
        <v>3061</v>
      </c>
      <c r="F268" s="428">
        <v>7.06</v>
      </c>
      <c r="G268" s="429">
        <f t="shared" si="46"/>
        <v>21610.66</v>
      </c>
      <c r="H268" s="430"/>
      <c r="I268" s="507">
        <v>41345</v>
      </c>
      <c r="J268" s="428">
        <v>6.57</v>
      </c>
      <c r="K268" s="432">
        <f t="shared" si="47"/>
        <v>20110.77</v>
      </c>
      <c r="L268" s="433">
        <f>SUM(K268-G268)</f>
        <v>-1499.8899999999994</v>
      </c>
      <c r="M268" s="408">
        <v>1.0279799999999999</v>
      </c>
      <c r="N268" s="434">
        <f t="shared" si="48"/>
        <v>-1541.8569221999992</v>
      </c>
      <c r="O268" s="350"/>
      <c r="P268" s="112"/>
    </row>
    <row r="269" spans="1:16" s="108" customFormat="1" ht="15" customHeight="1" x14ac:dyDescent="0.25">
      <c r="A269" s="425" t="s">
        <v>841</v>
      </c>
      <c r="B269" s="425" t="s">
        <v>842</v>
      </c>
      <c r="C269" s="425" t="s">
        <v>52</v>
      </c>
      <c r="D269" s="426">
        <v>41109</v>
      </c>
      <c r="E269" s="427">
        <v>2343</v>
      </c>
      <c r="F269" s="428">
        <v>27.62</v>
      </c>
      <c r="G269" s="429">
        <f t="shared" si="46"/>
        <v>64713.66</v>
      </c>
      <c r="H269" s="441"/>
      <c r="I269" s="507">
        <v>41351</v>
      </c>
      <c r="J269" s="428">
        <v>34.1</v>
      </c>
      <c r="K269" s="432">
        <f t="shared" si="47"/>
        <v>79896.3</v>
      </c>
      <c r="L269" s="433">
        <f>SUM(K269-G269)</f>
        <v>15182.64</v>
      </c>
      <c r="M269" s="408">
        <v>1.0352300000000001</v>
      </c>
      <c r="N269" s="434">
        <f t="shared" si="48"/>
        <v>15717.5244072</v>
      </c>
      <c r="O269" s="349"/>
      <c r="P269" s="113"/>
    </row>
    <row r="270" spans="1:16" s="106" customFormat="1" ht="15" customHeight="1" x14ac:dyDescent="0.25">
      <c r="A270" s="14" t="s">
        <v>950</v>
      </c>
      <c r="B270" s="425" t="s">
        <v>951</v>
      </c>
      <c r="C270" s="425" t="s">
        <v>52</v>
      </c>
      <c r="D270" s="426">
        <v>41313</v>
      </c>
      <c r="E270" s="427">
        <v>8333</v>
      </c>
      <c r="F270" s="428">
        <v>4.99</v>
      </c>
      <c r="G270" s="429">
        <f t="shared" si="46"/>
        <v>41581.67</v>
      </c>
      <c r="H270" s="430"/>
      <c r="I270" s="507">
        <v>41352</v>
      </c>
      <c r="J270" s="428">
        <v>5.3209999999999997</v>
      </c>
      <c r="K270" s="432">
        <f t="shared" si="47"/>
        <v>44339.892999999996</v>
      </c>
      <c r="L270" s="433">
        <f>SUM(K270-G270)</f>
        <v>2758.2229999999981</v>
      </c>
      <c r="M270" s="408">
        <v>1.0400700000000001</v>
      </c>
      <c r="N270" s="434">
        <f t="shared" si="48"/>
        <v>2868.7449956099981</v>
      </c>
      <c r="O270" s="350"/>
      <c r="P270" s="112"/>
    </row>
    <row r="271" spans="1:16" s="108" customFormat="1" ht="15" customHeight="1" x14ac:dyDescent="0.25">
      <c r="A271" s="425" t="s">
        <v>400</v>
      </c>
      <c r="B271" s="425" t="s">
        <v>401</v>
      </c>
      <c r="C271" s="425" t="s">
        <v>52</v>
      </c>
      <c r="D271" s="426">
        <v>41246</v>
      </c>
      <c r="E271" s="427">
        <v>1470</v>
      </c>
      <c r="F271" s="428">
        <v>32.25</v>
      </c>
      <c r="G271" s="429">
        <f t="shared" si="46"/>
        <v>47407.5</v>
      </c>
      <c r="H271" s="441"/>
      <c r="I271" s="507">
        <v>41353</v>
      </c>
      <c r="J271" s="428">
        <v>36.68</v>
      </c>
      <c r="K271" s="432">
        <f t="shared" si="47"/>
        <v>53919.6</v>
      </c>
      <c r="L271" s="433">
        <f>SUM(K271-G271)</f>
        <v>6512.0999999999985</v>
      </c>
      <c r="M271" s="408">
        <v>1.0368599999999999</v>
      </c>
      <c r="N271" s="434">
        <f t="shared" si="48"/>
        <v>6752.1360059999979</v>
      </c>
      <c r="O271" s="349"/>
      <c r="P271" s="113"/>
    </row>
    <row r="272" spans="1:16" s="106" customFormat="1" ht="15" customHeight="1" x14ac:dyDescent="0.25">
      <c r="A272" s="14" t="s">
        <v>243</v>
      </c>
      <c r="B272" s="425" t="s">
        <v>244</v>
      </c>
      <c r="C272" s="425" t="s">
        <v>52</v>
      </c>
      <c r="D272" s="426">
        <v>41320</v>
      </c>
      <c r="E272" s="427">
        <v>1363</v>
      </c>
      <c r="F272" s="428">
        <v>36.69</v>
      </c>
      <c r="G272" s="429">
        <f t="shared" ref="G272:G281" si="49">SUM(E272*F272)</f>
        <v>50008.469999999994</v>
      </c>
      <c r="H272" s="430"/>
      <c r="I272" s="507">
        <v>41368</v>
      </c>
      <c r="J272" s="428">
        <v>35.590000000000003</v>
      </c>
      <c r="K272" s="432">
        <f t="shared" ref="K272:K289" si="50">SUM(E272*J272)</f>
        <v>48509.170000000006</v>
      </c>
      <c r="L272" s="433">
        <f>SUM(K272-G272)</f>
        <v>-1499.2999999999884</v>
      </c>
      <c r="M272" s="408">
        <v>1.046</v>
      </c>
      <c r="N272" s="434">
        <f>SUM(L272*M272)</f>
        <v>-1568.2677999999878</v>
      </c>
      <c r="O272" s="350"/>
      <c r="P272" s="112"/>
    </row>
    <row r="273" spans="1:21" s="106" customFormat="1" ht="15" customHeight="1" x14ac:dyDescent="0.25">
      <c r="A273" s="14" t="s">
        <v>923</v>
      </c>
      <c r="B273" s="425" t="s">
        <v>924</v>
      </c>
      <c r="C273" s="425"/>
      <c r="D273" s="426">
        <v>41368</v>
      </c>
      <c r="E273" s="427">
        <v>12500</v>
      </c>
      <c r="F273" s="428">
        <v>0.09</v>
      </c>
      <c r="G273" s="429">
        <f t="shared" si="49"/>
        <v>1125</v>
      </c>
      <c r="H273" s="430"/>
      <c r="I273" s="507">
        <v>41376</v>
      </c>
      <c r="J273" s="428">
        <v>0</v>
      </c>
      <c r="K273" s="432">
        <f t="shared" si="50"/>
        <v>0</v>
      </c>
      <c r="L273" s="433">
        <f>G273</f>
        <v>1125</v>
      </c>
      <c r="M273" s="408">
        <v>1.05433</v>
      </c>
      <c r="N273" s="434">
        <f>L273</f>
        <v>1125</v>
      </c>
      <c r="O273" s="350" t="s">
        <v>1132</v>
      </c>
      <c r="P273" s="112"/>
    </row>
    <row r="274" spans="1:21" s="106" customFormat="1" ht="15" customHeight="1" x14ac:dyDescent="0.25">
      <c r="A274" s="14" t="s">
        <v>923</v>
      </c>
      <c r="B274" s="425" t="s">
        <v>924</v>
      </c>
      <c r="C274" s="425" t="s">
        <v>52</v>
      </c>
      <c r="D274" s="426">
        <v>41362</v>
      </c>
      <c r="E274" s="427">
        <v>12500</v>
      </c>
      <c r="F274" s="428">
        <v>0.52500000000000002</v>
      </c>
      <c r="G274" s="429">
        <f t="shared" si="49"/>
        <v>6562.5</v>
      </c>
      <c r="H274" s="430"/>
      <c r="I274" s="507">
        <v>41376</v>
      </c>
      <c r="J274" s="428">
        <v>0.60680000000000001</v>
      </c>
      <c r="K274" s="432">
        <f t="shared" si="50"/>
        <v>7585</v>
      </c>
      <c r="L274" s="433">
        <f>SUM(K274-G274)</f>
        <v>1022.5</v>
      </c>
      <c r="M274" s="408">
        <v>1.05433</v>
      </c>
      <c r="N274" s="409">
        <f t="shared" ref="N274:N291" si="51">SUM(L274*M274)</f>
        <v>1078.0524250000001</v>
      </c>
      <c r="O274" s="350"/>
      <c r="P274" s="112"/>
    </row>
    <row r="275" spans="1:21" s="106" customFormat="1" ht="15" customHeight="1" x14ac:dyDescent="0.25">
      <c r="A275" s="14" t="s">
        <v>227</v>
      </c>
      <c r="B275" s="425" t="s">
        <v>228</v>
      </c>
      <c r="C275" s="425" t="s">
        <v>52</v>
      </c>
      <c r="D275" s="426">
        <v>41348</v>
      </c>
      <c r="E275" s="427">
        <v>6000</v>
      </c>
      <c r="F275" s="428">
        <v>5.33</v>
      </c>
      <c r="G275" s="429">
        <f t="shared" si="49"/>
        <v>31980</v>
      </c>
      <c r="H275" s="430"/>
      <c r="I275" s="507">
        <v>41381</v>
      </c>
      <c r="J275" s="428">
        <v>5.3419999999999996</v>
      </c>
      <c r="K275" s="432">
        <f t="shared" si="50"/>
        <v>32051.999999999996</v>
      </c>
      <c r="L275" s="433">
        <f>SUM(K275-G275)</f>
        <v>71.999999999996362</v>
      </c>
      <c r="M275" s="408">
        <v>1.03891</v>
      </c>
      <c r="N275" s="434">
        <f t="shared" si="51"/>
        <v>74.801519999996216</v>
      </c>
      <c r="O275" s="350"/>
      <c r="P275" s="112"/>
    </row>
    <row r="276" spans="1:21" s="108" customFormat="1" ht="15" customHeight="1" x14ac:dyDescent="0.25">
      <c r="A276" s="435" t="s">
        <v>1103</v>
      </c>
      <c r="B276" s="436" t="s">
        <v>1104</v>
      </c>
      <c r="C276" s="436" t="s">
        <v>77</v>
      </c>
      <c r="D276" s="437">
        <v>41355</v>
      </c>
      <c r="E276" s="438">
        <v>469</v>
      </c>
      <c r="F276" s="439">
        <v>67.099999999999994</v>
      </c>
      <c r="G276" s="440">
        <f t="shared" si="49"/>
        <v>31469.899999999998</v>
      </c>
      <c r="H276" s="441"/>
      <c r="I276" s="437">
        <v>41388</v>
      </c>
      <c r="J276" s="439">
        <v>66</v>
      </c>
      <c r="K276" s="442">
        <f t="shared" si="50"/>
        <v>30954</v>
      </c>
      <c r="L276" s="443">
        <f>SUM(G276-K276)</f>
        <v>515.89999999999782</v>
      </c>
      <c r="M276" s="444">
        <v>1.02583</v>
      </c>
      <c r="N276" s="434">
        <f t="shared" si="51"/>
        <v>529.22569699999781</v>
      </c>
      <c r="O276" s="349"/>
      <c r="P276" s="113"/>
    </row>
    <row r="277" spans="1:21" s="108" customFormat="1" ht="15" customHeight="1" x14ac:dyDescent="0.25">
      <c r="A277" s="425" t="s">
        <v>839</v>
      </c>
      <c r="B277" s="425" t="s">
        <v>840</v>
      </c>
      <c r="C277" s="425" t="s">
        <v>52</v>
      </c>
      <c r="D277" s="426">
        <v>41066</v>
      </c>
      <c r="E277" s="427">
        <v>974</v>
      </c>
      <c r="F277" s="428">
        <v>38.74</v>
      </c>
      <c r="G277" s="429">
        <f t="shared" si="49"/>
        <v>37732.76</v>
      </c>
      <c r="H277" s="441"/>
      <c r="I277" s="437">
        <v>41432</v>
      </c>
      <c r="J277" s="425">
        <v>57.82</v>
      </c>
      <c r="K277" s="432">
        <f t="shared" si="50"/>
        <v>56316.68</v>
      </c>
      <c r="L277" s="433">
        <f>SUM(K277-G277)</f>
        <v>18583.919999999998</v>
      </c>
      <c r="M277" s="408">
        <v>0.95945999999999998</v>
      </c>
      <c r="N277" s="434">
        <f t="shared" si="51"/>
        <v>17830.527883199997</v>
      </c>
      <c r="O277" s="349"/>
      <c r="P277" s="113"/>
    </row>
    <row r="278" spans="1:21" s="108" customFormat="1" ht="15" customHeight="1" x14ac:dyDescent="0.25">
      <c r="A278" s="425" t="s">
        <v>843</v>
      </c>
      <c r="B278" s="425" t="s">
        <v>451</v>
      </c>
      <c r="C278" s="425" t="s">
        <v>52</v>
      </c>
      <c r="D278" s="426">
        <v>41218</v>
      </c>
      <c r="E278" s="427">
        <v>1020</v>
      </c>
      <c r="F278" s="428">
        <v>28.69</v>
      </c>
      <c r="G278" s="429">
        <f t="shared" si="49"/>
        <v>29263.800000000003</v>
      </c>
      <c r="H278" s="441"/>
      <c r="I278" s="437">
        <v>41432</v>
      </c>
      <c r="J278" s="425">
        <v>38.96</v>
      </c>
      <c r="K278" s="432">
        <f t="shared" si="50"/>
        <v>39739.200000000004</v>
      </c>
      <c r="L278" s="433">
        <f>SUM(K278-G278)</f>
        <v>10475.400000000001</v>
      </c>
      <c r="M278" s="408">
        <v>0.95945999999999998</v>
      </c>
      <c r="N278" s="434">
        <f t="shared" si="51"/>
        <v>10050.727284000001</v>
      </c>
      <c r="O278" s="349"/>
      <c r="P278" s="113"/>
    </row>
    <row r="279" spans="1:21" s="108" customFormat="1" ht="15" customHeight="1" x14ac:dyDescent="0.25">
      <c r="A279" s="425" t="s">
        <v>431</v>
      </c>
      <c r="B279" s="425" t="s">
        <v>432</v>
      </c>
      <c r="C279" s="425" t="s">
        <v>52</v>
      </c>
      <c r="D279" s="426">
        <v>41221</v>
      </c>
      <c r="E279" s="427">
        <v>1042</v>
      </c>
      <c r="F279" s="428">
        <v>58.77</v>
      </c>
      <c r="G279" s="429">
        <f t="shared" si="49"/>
        <v>61238.340000000004</v>
      </c>
      <c r="H279" s="441"/>
      <c r="I279" s="437">
        <v>41418</v>
      </c>
      <c r="J279" s="425">
        <v>68.86</v>
      </c>
      <c r="K279" s="432">
        <f t="shared" si="50"/>
        <v>71752.12</v>
      </c>
      <c r="L279" s="433">
        <f>SUM(K279-G279)</f>
        <v>10513.779999999992</v>
      </c>
      <c r="M279" s="408">
        <v>0.97467000000000004</v>
      </c>
      <c r="N279" s="434">
        <f t="shared" si="51"/>
        <v>10247.465952599992</v>
      </c>
      <c r="O279" s="349"/>
      <c r="P279" s="113"/>
    </row>
    <row r="280" spans="1:21" s="106" customFormat="1" ht="15" customHeight="1" x14ac:dyDescent="0.25">
      <c r="A280" s="14" t="s">
        <v>279</v>
      </c>
      <c r="B280" s="425" t="s">
        <v>11</v>
      </c>
      <c r="C280" s="425" t="s">
        <v>52</v>
      </c>
      <c r="D280" s="426">
        <v>41313</v>
      </c>
      <c r="E280" s="427">
        <v>12500</v>
      </c>
      <c r="F280" s="428">
        <v>3.18</v>
      </c>
      <c r="G280" s="429">
        <f t="shared" si="49"/>
        <v>39750</v>
      </c>
      <c r="H280" s="430"/>
      <c r="I280" s="437">
        <v>41418</v>
      </c>
      <c r="J280" s="425">
        <v>3.4449999999999998</v>
      </c>
      <c r="K280" s="432">
        <f t="shared" si="50"/>
        <v>43062.5</v>
      </c>
      <c r="L280" s="433">
        <f>SUM(K280-G280)</f>
        <v>3312.5</v>
      </c>
      <c r="M280" s="408">
        <v>0.97467000000000004</v>
      </c>
      <c r="N280" s="434">
        <f t="shared" si="51"/>
        <v>3228.5943750000001</v>
      </c>
      <c r="O280" s="350"/>
      <c r="P280" s="112"/>
    </row>
    <row r="281" spans="1:21" s="106" customFormat="1" ht="15" customHeight="1" x14ac:dyDescent="0.25">
      <c r="A281" s="14" t="s">
        <v>197</v>
      </c>
      <c r="B281" s="425" t="s">
        <v>154</v>
      </c>
      <c r="C281" s="425" t="s">
        <v>52</v>
      </c>
      <c r="D281" s="426">
        <v>41369</v>
      </c>
      <c r="E281" s="427">
        <v>12500</v>
      </c>
      <c r="F281" s="428">
        <v>3.6</v>
      </c>
      <c r="G281" s="429">
        <f t="shared" si="49"/>
        <v>45000</v>
      </c>
      <c r="H281" s="430"/>
      <c r="I281" s="437">
        <v>41422</v>
      </c>
      <c r="J281" s="425">
        <v>3.4</v>
      </c>
      <c r="K281" s="432">
        <f t="shared" si="50"/>
        <v>42500</v>
      </c>
      <c r="L281" s="433">
        <f>SUM(K281-G281)</f>
        <v>-2500</v>
      </c>
      <c r="M281" s="408">
        <v>0.96318000000000004</v>
      </c>
      <c r="N281" s="434">
        <f t="shared" si="51"/>
        <v>-2407.9500000000003</v>
      </c>
      <c r="O281" s="350"/>
      <c r="P281" s="112"/>
    </row>
    <row r="282" spans="1:21" s="108" customFormat="1" ht="15" customHeight="1" x14ac:dyDescent="0.25">
      <c r="A282" s="425" t="s">
        <v>144</v>
      </c>
      <c r="B282" s="425" t="s">
        <v>308</v>
      </c>
      <c r="C282" s="425" t="s">
        <v>77</v>
      </c>
      <c r="D282" s="508">
        <v>41401</v>
      </c>
      <c r="E282" s="509">
        <v>7117</v>
      </c>
      <c r="F282" s="428">
        <v>1.577</v>
      </c>
      <c r="G282" s="429">
        <f t="shared" ref="G282:G287" si="52">SUM(E282*F282)</f>
        <v>11223.509</v>
      </c>
      <c r="H282" s="428"/>
      <c r="I282" s="508">
        <v>41466</v>
      </c>
      <c r="J282" s="425">
        <v>1.19</v>
      </c>
      <c r="K282" s="442">
        <f t="shared" si="50"/>
        <v>8469.23</v>
      </c>
      <c r="L282" s="443">
        <f>SUM(G282-K282)</f>
        <v>2754.2790000000005</v>
      </c>
      <c r="M282" s="444">
        <v>0.91752</v>
      </c>
      <c r="N282" s="434">
        <f t="shared" si="51"/>
        <v>2527.1060680800006</v>
      </c>
      <c r="O282" s="351"/>
      <c r="P282" s="311" t="s">
        <v>3</v>
      </c>
      <c r="Q282" s="307"/>
      <c r="R282" s="307"/>
      <c r="S282" s="307"/>
      <c r="T282" s="307"/>
      <c r="U282" s="307"/>
    </row>
    <row r="283" spans="1:21" s="108" customFormat="1" ht="15" customHeight="1" x14ac:dyDescent="0.25">
      <c r="A283" s="425" t="s">
        <v>1235</v>
      </c>
      <c r="B283" s="425" t="s">
        <v>1236</v>
      </c>
      <c r="C283" s="425" t="s">
        <v>77</v>
      </c>
      <c r="D283" s="508">
        <v>41418</v>
      </c>
      <c r="E283" s="510">
        <v>11634</v>
      </c>
      <c r="F283" s="428">
        <v>1.135</v>
      </c>
      <c r="G283" s="429">
        <f t="shared" si="52"/>
        <v>13204.59</v>
      </c>
      <c r="H283" s="428"/>
      <c r="I283" s="508">
        <v>41466</v>
      </c>
      <c r="J283" s="425">
        <v>0.98899999999999999</v>
      </c>
      <c r="K283" s="442">
        <f t="shared" si="50"/>
        <v>11506.026</v>
      </c>
      <c r="L283" s="443">
        <f>SUM(G283-K283)</f>
        <v>1698.5640000000003</v>
      </c>
      <c r="M283" s="444">
        <v>0.91752</v>
      </c>
      <c r="N283" s="434">
        <f t="shared" si="51"/>
        <v>1558.4664412800003</v>
      </c>
      <c r="O283" s="351"/>
      <c r="P283" s="311" t="s">
        <v>3</v>
      </c>
      <c r="Q283" s="307"/>
      <c r="R283" s="307"/>
      <c r="S283" s="307"/>
      <c r="T283" s="307"/>
      <c r="U283" s="307"/>
    </row>
    <row r="284" spans="1:21" s="108" customFormat="1" ht="15" customHeight="1" x14ac:dyDescent="0.25">
      <c r="A284" s="425" t="s">
        <v>1237</v>
      </c>
      <c r="B284" s="425" t="s">
        <v>293</v>
      </c>
      <c r="C284" s="425" t="s">
        <v>52</v>
      </c>
      <c r="D284" s="508">
        <v>41421</v>
      </c>
      <c r="E284" s="510">
        <v>5500</v>
      </c>
      <c r="F284" s="428">
        <v>5.35</v>
      </c>
      <c r="G284" s="429">
        <f t="shared" si="52"/>
        <v>29424.999999999996</v>
      </c>
      <c r="H284" s="428"/>
      <c r="I284" s="508">
        <v>41428</v>
      </c>
      <c r="J284" s="425">
        <v>4.91</v>
      </c>
      <c r="K284" s="432">
        <f t="shared" si="50"/>
        <v>27005</v>
      </c>
      <c r="L284" s="433">
        <f>SUM(K284-G284)</f>
        <v>-2419.9999999999964</v>
      </c>
      <c r="M284" s="408">
        <v>0.96060999999999996</v>
      </c>
      <c r="N284" s="434">
        <f t="shared" si="51"/>
        <v>-2324.6761999999962</v>
      </c>
      <c r="O284" s="351"/>
      <c r="P284" s="311" t="s">
        <v>3</v>
      </c>
      <c r="Q284" s="307"/>
      <c r="R284" s="307"/>
      <c r="S284" s="307"/>
      <c r="T284" s="307"/>
      <c r="U284" s="307"/>
    </row>
    <row r="285" spans="1:21" s="108" customFormat="1" ht="15" customHeight="1" x14ac:dyDescent="0.25">
      <c r="A285" s="425" t="s">
        <v>1238</v>
      </c>
      <c r="B285" s="425" t="s">
        <v>405</v>
      </c>
      <c r="C285" s="425" t="s">
        <v>77</v>
      </c>
      <c r="D285" s="508">
        <v>41435</v>
      </c>
      <c r="E285" s="510">
        <v>3967</v>
      </c>
      <c r="F285" s="428">
        <v>12.414999999999999</v>
      </c>
      <c r="G285" s="429">
        <f t="shared" si="52"/>
        <v>49250.304999999993</v>
      </c>
      <c r="H285" s="428"/>
      <c r="I285" s="508">
        <v>41473</v>
      </c>
      <c r="J285" s="425">
        <v>13.025</v>
      </c>
      <c r="K285" s="442">
        <f t="shared" si="50"/>
        <v>51670.175000000003</v>
      </c>
      <c r="L285" s="443">
        <f>SUM(G285-K285)</f>
        <v>-2419.8700000000099</v>
      </c>
      <c r="M285" s="444">
        <v>0.95450000000000002</v>
      </c>
      <c r="N285" s="445">
        <f t="shared" si="51"/>
        <v>-2309.7659150000095</v>
      </c>
      <c r="O285" s="351"/>
      <c r="P285" s="311" t="s">
        <v>3</v>
      </c>
      <c r="Q285" s="307"/>
      <c r="R285" s="307"/>
      <c r="S285" s="307"/>
      <c r="T285" s="307"/>
      <c r="U285" s="307"/>
    </row>
    <row r="286" spans="1:21" s="108" customFormat="1" ht="15" customHeight="1" x14ac:dyDescent="0.25">
      <c r="A286" s="425" t="s">
        <v>279</v>
      </c>
      <c r="B286" s="425" t="s">
        <v>11</v>
      </c>
      <c r="C286" s="425" t="s">
        <v>77</v>
      </c>
      <c r="D286" s="508">
        <v>41450</v>
      </c>
      <c r="E286" s="510">
        <v>16133</v>
      </c>
      <c r="F286" s="428">
        <v>3.14</v>
      </c>
      <c r="G286" s="429">
        <f t="shared" si="52"/>
        <v>50657.62</v>
      </c>
      <c r="H286" s="428"/>
      <c r="I286" s="511">
        <v>41464</v>
      </c>
      <c r="J286" s="425">
        <v>3.26</v>
      </c>
      <c r="K286" s="442">
        <f t="shared" si="50"/>
        <v>52593.579999999994</v>
      </c>
      <c r="L286" s="443">
        <f>SUM(G286-K286)</f>
        <v>-1935.9599999999919</v>
      </c>
      <c r="M286" s="444">
        <v>0.91307000000000005</v>
      </c>
      <c r="N286" s="445">
        <f t="shared" si="51"/>
        <v>-1767.6669971999927</v>
      </c>
      <c r="O286" s="351"/>
      <c r="P286" s="311" t="s">
        <v>3</v>
      </c>
      <c r="Q286" s="307"/>
      <c r="R286" s="307"/>
      <c r="S286" s="307"/>
      <c r="T286" s="307"/>
      <c r="U286" s="307"/>
    </row>
    <row r="287" spans="1:21" s="108" customFormat="1" ht="15" customHeight="1" x14ac:dyDescent="0.25">
      <c r="A287" s="425" t="s">
        <v>351</v>
      </c>
      <c r="B287" s="425" t="s">
        <v>218</v>
      </c>
      <c r="C287" s="425" t="s">
        <v>52</v>
      </c>
      <c r="D287" s="508">
        <v>41452</v>
      </c>
      <c r="E287" s="510">
        <v>17285</v>
      </c>
      <c r="F287" s="428">
        <v>2.2599999999999998</v>
      </c>
      <c r="G287" s="429">
        <f t="shared" si="52"/>
        <v>39064.1</v>
      </c>
      <c r="H287" s="428"/>
      <c r="I287" s="508">
        <v>41456</v>
      </c>
      <c r="J287" s="512">
        <v>2.1139999999999999</v>
      </c>
      <c r="K287" s="432">
        <f t="shared" si="50"/>
        <v>36540.49</v>
      </c>
      <c r="L287" s="433">
        <f>SUM(K287-G287)</f>
        <v>-2523.6100000000006</v>
      </c>
      <c r="M287" s="408">
        <v>0.91132000000000002</v>
      </c>
      <c r="N287" s="434">
        <f t="shared" si="51"/>
        <v>-2299.8162652000005</v>
      </c>
      <c r="O287" s="349"/>
      <c r="P287" s="311" t="s">
        <v>3</v>
      </c>
    </row>
    <row r="288" spans="1:21" s="108" customFormat="1" ht="15" customHeight="1" x14ac:dyDescent="0.25">
      <c r="A288" s="425" t="s">
        <v>1234</v>
      </c>
      <c r="B288" s="436" t="s">
        <v>199</v>
      </c>
      <c r="C288" s="436" t="s">
        <v>77</v>
      </c>
      <c r="D288" s="437">
        <v>41495</v>
      </c>
      <c r="E288" s="513">
        <v>8344</v>
      </c>
      <c r="F288" s="439">
        <v>4.2759999999999998</v>
      </c>
      <c r="G288" s="440">
        <f>SUM(E288*F288)</f>
        <v>35678.943999999996</v>
      </c>
      <c r="H288" s="441"/>
      <c r="I288" s="508">
        <v>41501</v>
      </c>
      <c r="J288" s="439">
        <v>4.5659999999999998</v>
      </c>
      <c r="K288" s="442">
        <f t="shared" si="50"/>
        <v>38098.703999999998</v>
      </c>
      <c r="L288" s="443">
        <f>SUM(G288-K288)</f>
        <v>-2419.760000000002</v>
      </c>
      <c r="M288" s="444">
        <v>0.91207000000000005</v>
      </c>
      <c r="N288" s="445">
        <f t="shared" si="51"/>
        <v>-2206.990503200002</v>
      </c>
      <c r="O288" s="349"/>
      <c r="P288" s="113"/>
    </row>
    <row r="289" spans="1:16" s="106" customFormat="1" ht="15" customHeight="1" x14ac:dyDescent="0.25">
      <c r="A289" s="425" t="s">
        <v>1233</v>
      </c>
      <c r="B289" s="425" t="s">
        <v>6</v>
      </c>
      <c r="C289" s="425" t="s">
        <v>52</v>
      </c>
      <c r="D289" s="508">
        <v>41492</v>
      </c>
      <c r="E289" s="510">
        <v>1728</v>
      </c>
      <c r="F289" s="428">
        <v>36.01</v>
      </c>
      <c r="G289" s="429">
        <f>SUM(E289*F289)</f>
        <v>62225.279999999999</v>
      </c>
      <c r="H289" s="428"/>
      <c r="I289" s="508">
        <v>41519</v>
      </c>
      <c r="J289" s="512">
        <v>34.72</v>
      </c>
      <c r="K289" s="432">
        <f t="shared" si="50"/>
        <v>59996.159999999996</v>
      </c>
      <c r="L289" s="433">
        <f>SUM(K289-G289)</f>
        <v>-2229.1200000000026</v>
      </c>
      <c r="M289" s="408">
        <v>0.89429000000000003</v>
      </c>
      <c r="N289" s="434">
        <f t="shared" si="51"/>
        <v>-1993.4797248000025</v>
      </c>
      <c r="O289" s="350"/>
      <c r="P289" s="112"/>
    </row>
    <row r="290" spans="1:16" s="106" customFormat="1" ht="15" customHeight="1" x14ac:dyDescent="0.25">
      <c r="A290" s="14" t="s">
        <v>1291</v>
      </c>
      <c r="B290" s="425" t="s">
        <v>248</v>
      </c>
      <c r="C290" s="425" t="s">
        <v>52</v>
      </c>
      <c r="D290" s="426">
        <v>41512</v>
      </c>
      <c r="E290" s="427">
        <v>28651</v>
      </c>
      <c r="F290" s="428">
        <v>1.407</v>
      </c>
      <c r="G290" s="429">
        <f t="shared" ref="G290:G296" si="53">SUM(E290*F290)</f>
        <v>40311.957000000002</v>
      </c>
      <c r="H290" s="430"/>
      <c r="I290" s="507">
        <v>41535</v>
      </c>
      <c r="J290" s="428">
        <v>1.3169999999999999</v>
      </c>
      <c r="K290" s="432">
        <f t="shared" ref="K290:K296" si="54">SUM(E290*J290)</f>
        <v>37733.366999999998</v>
      </c>
      <c r="L290" s="433">
        <f t="shared" ref="L290:L296" si="55">SUM(K290-G290)</f>
        <v>-2578.5900000000038</v>
      </c>
      <c r="M290" s="408">
        <v>0.93530000000000002</v>
      </c>
      <c r="N290" s="434">
        <f t="shared" si="51"/>
        <v>-2411.7552270000037</v>
      </c>
      <c r="O290" s="350"/>
      <c r="P290" s="112"/>
    </row>
    <row r="291" spans="1:16" s="106" customFormat="1" ht="15" customHeight="1" x14ac:dyDescent="0.25">
      <c r="A291" s="14" t="s">
        <v>1352</v>
      </c>
      <c r="B291" s="425" t="s">
        <v>1353</v>
      </c>
      <c r="C291" s="425" t="s">
        <v>52</v>
      </c>
      <c r="D291" s="426">
        <v>41541</v>
      </c>
      <c r="E291" s="427">
        <v>3256</v>
      </c>
      <c r="F291" s="428">
        <v>13.78</v>
      </c>
      <c r="G291" s="429">
        <f t="shared" si="53"/>
        <v>44867.68</v>
      </c>
      <c r="H291" s="430"/>
      <c r="I291" s="507">
        <v>41548</v>
      </c>
      <c r="J291" s="428">
        <v>13.02</v>
      </c>
      <c r="K291" s="432">
        <f t="shared" si="54"/>
        <v>42393.119999999995</v>
      </c>
      <c r="L291" s="433">
        <f t="shared" si="55"/>
        <v>-2474.5600000000049</v>
      </c>
      <c r="M291" s="408">
        <v>0.93147999999999997</v>
      </c>
      <c r="N291" s="434">
        <f t="shared" si="51"/>
        <v>-2305.0031488000045</v>
      </c>
      <c r="O291" s="350"/>
      <c r="P291" s="112"/>
    </row>
    <row r="292" spans="1:16" s="106" customFormat="1" ht="15" customHeight="1" x14ac:dyDescent="0.25">
      <c r="A292" s="14" t="s">
        <v>1323</v>
      </c>
      <c r="B292" s="425" t="s">
        <v>232</v>
      </c>
      <c r="C292" s="425" t="s">
        <v>52</v>
      </c>
      <c r="D292" s="426">
        <v>41530</v>
      </c>
      <c r="E292" s="427">
        <v>9407</v>
      </c>
      <c r="F292" s="428">
        <v>5.67</v>
      </c>
      <c r="G292" s="429">
        <f t="shared" si="53"/>
        <v>53337.69</v>
      </c>
      <c r="H292" s="430"/>
      <c r="I292" s="507">
        <v>41572</v>
      </c>
      <c r="J292" s="428">
        <v>5.39</v>
      </c>
      <c r="K292" s="432">
        <f t="shared" si="54"/>
        <v>50703.729999999996</v>
      </c>
      <c r="L292" s="433">
        <f t="shared" si="55"/>
        <v>-2633.9600000000064</v>
      </c>
      <c r="M292" s="408">
        <v>0.96220000000000006</v>
      </c>
      <c r="N292" s="434">
        <f t="shared" ref="N292:N297" si="56">SUM(L292*M292)</f>
        <v>-2534.3963120000062</v>
      </c>
      <c r="O292" s="350"/>
      <c r="P292" s="112"/>
    </row>
    <row r="293" spans="1:16" s="108" customFormat="1" ht="15" customHeight="1" x14ac:dyDescent="0.25">
      <c r="A293" s="14" t="s">
        <v>1421</v>
      </c>
      <c r="B293" s="425" t="s">
        <v>1420</v>
      </c>
      <c r="C293" s="425" t="s">
        <v>52</v>
      </c>
      <c r="D293" s="426">
        <v>41572</v>
      </c>
      <c r="E293" s="427">
        <v>4320</v>
      </c>
      <c r="F293" s="428">
        <v>14.86</v>
      </c>
      <c r="G293" s="429">
        <f t="shared" si="53"/>
        <v>64195.199999999997</v>
      </c>
      <c r="H293" s="430"/>
      <c r="I293" s="507">
        <v>41576</v>
      </c>
      <c r="J293" s="428">
        <v>14.22</v>
      </c>
      <c r="K293" s="432">
        <f t="shared" si="54"/>
        <v>61430.400000000001</v>
      </c>
      <c r="L293" s="433">
        <f t="shared" si="55"/>
        <v>-2764.7999999999956</v>
      </c>
      <c r="M293" s="408">
        <v>0.95720000000000005</v>
      </c>
      <c r="N293" s="434">
        <f t="shared" si="56"/>
        <v>-2646.4665599999958</v>
      </c>
      <c r="O293" s="349"/>
      <c r="P293" s="113"/>
    </row>
    <row r="294" spans="1:16" s="106" customFormat="1" ht="15" customHeight="1" x14ac:dyDescent="0.25">
      <c r="A294" s="14" t="s">
        <v>950</v>
      </c>
      <c r="B294" s="480" t="s">
        <v>951</v>
      </c>
      <c r="C294" s="480" t="s">
        <v>52</v>
      </c>
      <c r="D294" s="481">
        <v>41500</v>
      </c>
      <c r="E294" s="482">
        <v>8272</v>
      </c>
      <c r="F294" s="483">
        <v>5.41</v>
      </c>
      <c r="G294" s="429">
        <f t="shared" si="53"/>
        <v>44751.520000000004</v>
      </c>
      <c r="H294" s="430"/>
      <c r="I294" s="516">
        <v>41584</v>
      </c>
      <c r="J294" s="483">
        <v>5.64</v>
      </c>
      <c r="K294" s="432">
        <f t="shared" si="54"/>
        <v>46654.079999999994</v>
      </c>
      <c r="L294" s="433">
        <f t="shared" si="55"/>
        <v>1902.5599999999904</v>
      </c>
      <c r="M294" s="408">
        <v>0.91113999999999995</v>
      </c>
      <c r="N294" s="434">
        <f t="shared" si="56"/>
        <v>1733.4985183999911</v>
      </c>
      <c r="O294" s="350"/>
      <c r="P294" s="112"/>
    </row>
    <row r="295" spans="1:16" s="106" customFormat="1" ht="15" customHeight="1" x14ac:dyDescent="0.25">
      <c r="A295" s="14" t="s">
        <v>408</v>
      </c>
      <c r="B295" s="480" t="s">
        <v>409</v>
      </c>
      <c r="C295" s="480" t="s">
        <v>52</v>
      </c>
      <c r="D295" s="481">
        <v>41578</v>
      </c>
      <c r="E295" s="482">
        <v>10200</v>
      </c>
      <c r="F295" s="483">
        <v>5.08</v>
      </c>
      <c r="G295" s="429">
        <f t="shared" si="53"/>
        <v>51816</v>
      </c>
      <c r="H295" s="430"/>
      <c r="I295" s="516">
        <v>41584</v>
      </c>
      <c r="J295" s="483">
        <v>4.8</v>
      </c>
      <c r="K295" s="432">
        <f t="shared" si="54"/>
        <v>48960</v>
      </c>
      <c r="L295" s="433">
        <f t="shared" si="55"/>
        <v>-2856</v>
      </c>
      <c r="M295" s="408">
        <v>0.95420000000000005</v>
      </c>
      <c r="N295" s="434">
        <f t="shared" si="56"/>
        <v>-2725.1952000000001</v>
      </c>
      <c r="O295" s="350"/>
      <c r="P295" s="112"/>
    </row>
    <row r="296" spans="1:16" s="106" customFormat="1" ht="15" customHeight="1" x14ac:dyDescent="0.25">
      <c r="A296" s="14" t="s">
        <v>1380</v>
      </c>
      <c r="B296" s="480" t="s">
        <v>178</v>
      </c>
      <c r="C296" s="480" t="s">
        <v>52</v>
      </c>
      <c r="D296" s="481">
        <v>41564</v>
      </c>
      <c r="E296" s="482">
        <v>8632</v>
      </c>
      <c r="F296" s="483">
        <v>5.0599999999999996</v>
      </c>
      <c r="G296" s="429">
        <f t="shared" si="53"/>
        <v>43677.919999999998</v>
      </c>
      <c r="H296" s="430"/>
      <c r="I296" s="516">
        <v>41586</v>
      </c>
      <c r="J296" s="483">
        <v>4.78</v>
      </c>
      <c r="K296" s="432">
        <f t="shared" si="54"/>
        <v>41260.959999999999</v>
      </c>
      <c r="L296" s="433">
        <f t="shared" si="55"/>
        <v>-2416.9599999999991</v>
      </c>
      <c r="M296" s="408">
        <v>0.95830000000000004</v>
      </c>
      <c r="N296" s="434">
        <f t="shared" si="56"/>
        <v>-2316.1727679999995</v>
      </c>
      <c r="O296" s="350"/>
      <c r="P296" s="112"/>
    </row>
    <row r="297" spans="1:16" s="106" customFormat="1" ht="15" customHeight="1" x14ac:dyDescent="0.25">
      <c r="A297" s="14" t="s">
        <v>1321</v>
      </c>
      <c r="B297" s="480" t="s">
        <v>1322</v>
      </c>
      <c r="C297" s="480" t="s">
        <v>52</v>
      </c>
      <c r="D297" s="481">
        <v>41527</v>
      </c>
      <c r="E297" s="482">
        <v>1613</v>
      </c>
      <c r="F297" s="483">
        <v>32.229999999999997</v>
      </c>
      <c r="G297" s="429">
        <f t="shared" ref="G297:G304" si="57">SUM(E297*F297)</f>
        <v>51986.99</v>
      </c>
      <c r="H297" s="430"/>
      <c r="I297" s="516">
        <v>41591</v>
      </c>
      <c r="J297" s="483">
        <v>32.32</v>
      </c>
      <c r="K297" s="432">
        <f t="shared" ref="K297:K304" si="58">SUM(E297*J297)</f>
        <v>52132.160000000003</v>
      </c>
      <c r="L297" s="433">
        <f t="shared" ref="L297:L304" si="59">SUM(K297-G297)</f>
        <v>145.17000000000553</v>
      </c>
      <c r="M297" s="408">
        <v>0.92259999999999998</v>
      </c>
      <c r="N297" s="434">
        <f t="shared" si="56"/>
        <v>133.93384200000509</v>
      </c>
      <c r="O297" s="350"/>
      <c r="P297" s="112"/>
    </row>
    <row r="298" spans="1:16" s="106" customFormat="1" ht="15" customHeight="1" x14ac:dyDescent="0.25">
      <c r="A298" s="14" t="s">
        <v>286</v>
      </c>
      <c r="B298" s="480" t="s">
        <v>287</v>
      </c>
      <c r="C298" s="480" t="s">
        <v>52</v>
      </c>
      <c r="D298" s="481">
        <v>41569</v>
      </c>
      <c r="E298" s="482">
        <v>11521</v>
      </c>
      <c r="F298" s="483">
        <v>5.13</v>
      </c>
      <c r="G298" s="429">
        <f t="shared" si="57"/>
        <v>59102.729999999996</v>
      </c>
      <c r="H298" s="430"/>
      <c r="I298" s="516">
        <v>41598</v>
      </c>
      <c r="J298" s="483">
        <v>4.8899999999999997</v>
      </c>
      <c r="K298" s="432">
        <f t="shared" si="58"/>
        <v>56337.689999999995</v>
      </c>
      <c r="L298" s="433">
        <f t="shared" si="59"/>
        <v>-2765.0400000000009</v>
      </c>
      <c r="M298" s="408">
        <v>0.95830000000000004</v>
      </c>
      <c r="N298" s="434">
        <f t="shared" ref="N298:N304" si="60">SUM(L298*M298)</f>
        <v>-2649.7378320000012</v>
      </c>
      <c r="O298" s="350"/>
      <c r="P298" s="112"/>
    </row>
    <row r="299" spans="1:16" s="106" customFormat="1" ht="15" customHeight="1" x14ac:dyDescent="0.25">
      <c r="A299" s="14" t="s">
        <v>1309</v>
      </c>
      <c r="B299" s="480" t="s">
        <v>1310</v>
      </c>
      <c r="C299" s="480" t="s">
        <v>52</v>
      </c>
      <c r="D299" s="481">
        <v>41520</v>
      </c>
      <c r="E299" s="482">
        <v>5671</v>
      </c>
      <c r="F299" s="483">
        <v>8.49</v>
      </c>
      <c r="G299" s="429">
        <f t="shared" si="57"/>
        <v>48146.79</v>
      </c>
      <c r="H299" s="430"/>
      <c r="I299" s="516">
        <v>41606</v>
      </c>
      <c r="J299" s="483">
        <v>8.18</v>
      </c>
      <c r="K299" s="432">
        <f t="shared" si="58"/>
        <v>46388.78</v>
      </c>
      <c r="L299" s="433">
        <f t="shared" si="59"/>
        <v>-1758.010000000002</v>
      </c>
      <c r="M299" s="408">
        <v>0.89749999999999996</v>
      </c>
      <c r="N299" s="434">
        <f t="shared" si="60"/>
        <v>-1577.8139750000018</v>
      </c>
      <c r="O299" s="350"/>
      <c r="P299" s="112"/>
    </row>
    <row r="300" spans="1:16" s="106" customFormat="1" ht="15" customHeight="1" x14ac:dyDescent="0.25">
      <c r="A300" s="46" t="s">
        <v>1435</v>
      </c>
      <c r="B300" s="526" t="s">
        <v>1436</v>
      </c>
      <c r="C300" s="372" t="s">
        <v>52</v>
      </c>
      <c r="D300" s="540">
        <v>41578</v>
      </c>
      <c r="E300" s="541">
        <v>17850</v>
      </c>
      <c r="F300" s="542">
        <v>3.78</v>
      </c>
      <c r="G300" s="543">
        <f t="shared" si="57"/>
        <v>67473</v>
      </c>
      <c r="H300" s="544"/>
      <c r="I300" s="569">
        <v>41610</v>
      </c>
      <c r="J300" s="542">
        <v>3.79</v>
      </c>
      <c r="K300" s="545">
        <f t="shared" si="58"/>
        <v>67651.5</v>
      </c>
      <c r="L300" s="546">
        <f t="shared" si="59"/>
        <v>178.5</v>
      </c>
      <c r="M300" s="539">
        <v>0.91080000000000005</v>
      </c>
      <c r="N300" s="547">
        <f t="shared" si="60"/>
        <v>162.5778</v>
      </c>
      <c r="O300" s="350"/>
      <c r="P300" s="112"/>
    </row>
    <row r="301" spans="1:16" s="106" customFormat="1" ht="15" customHeight="1" x14ac:dyDescent="0.25">
      <c r="A301" s="46" t="s">
        <v>965</v>
      </c>
      <c r="B301" s="526" t="s">
        <v>218</v>
      </c>
      <c r="C301" s="372" t="s">
        <v>52</v>
      </c>
      <c r="D301" s="540">
        <v>41528</v>
      </c>
      <c r="E301" s="541">
        <v>14110</v>
      </c>
      <c r="F301" s="542">
        <v>2.44</v>
      </c>
      <c r="G301" s="543">
        <f t="shared" si="57"/>
        <v>34428.400000000001</v>
      </c>
      <c r="H301" s="544"/>
      <c r="I301" s="569">
        <v>41610</v>
      </c>
      <c r="J301" s="542">
        <v>2.58</v>
      </c>
      <c r="K301" s="545">
        <f t="shared" si="58"/>
        <v>36403.800000000003</v>
      </c>
      <c r="L301" s="546">
        <f t="shared" si="59"/>
        <v>1975.4000000000015</v>
      </c>
      <c r="M301" s="539">
        <v>0.91080000000000005</v>
      </c>
      <c r="N301" s="547">
        <f t="shared" si="60"/>
        <v>1799.1943200000014</v>
      </c>
      <c r="O301" s="350"/>
      <c r="P301" s="112"/>
    </row>
    <row r="302" spans="1:16" s="106" customFormat="1" ht="15" customHeight="1" x14ac:dyDescent="0.25">
      <c r="A302" s="46" t="s">
        <v>1280</v>
      </c>
      <c r="B302" s="526" t="s">
        <v>152</v>
      </c>
      <c r="C302" s="372" t="s">
        <v>52</v>
      </c>
      <c r="D302" s="540">
        <v>41505</v>
      </c>
      <c r="E302" s="541">
        <v>8578</v>
      </c>
      <c r="F302" s="542">
        <v>4.4800000000000004</v>
      </c>
      <c r="G302" s="543">
        <f t="shared" si="57"/>
        <v>38429.440000000002</v>
      </c>
      <c r="H302" s="544"/>
      <c r="I302" s="569">
        <v>41612</v>
      </c>
      <c r="J302" s="542">
        <v>5.8</v>
      </c>
      <c r="K302" s="545">
        <f t="shared" si="58"/>
        <v>49752.4</v>
      </c>
      <c r="L302" s="546">
        <f t="shared" si="59"/>
        <v>11322.96</v>
      </c>
      <c r="M302" s="539">
        <v>0.91080000000000005</v>
      </c>
      <c r="N302" s="547">
        <f t="shared" si="60"/>
        <v>10312.951967999999</v>
      </c>
      <c r="O302" s="350"/>
      <c r="P302" s="112"/>
    </row>
    <row r="303" spans="1:16" s="106" customFormat="1" ht="15" customHeight="1" x14ac:dyDescent="0.25">
      <c r="A303" s="46" t="s">
        <v>1437</v>
      </c>
      <c r="B303" s="526" t="s">
        <v>1438</v>
      </c>
      <c r="C303" s="372" t="s">
        <v>52</v>
      </c>
      <c r="D303" s="540">
        <v>41577</v>
      </c>
      <c r="E303" s="541">
        <v>10984</v>
      </c>
      <c r="F303" s="542">
        <v>6.13</v>
      </c>
      <c r="G303" s="543">
        <f t="shared" si="57"/>
        <v>67331.92</v>
      </c>
      <c r="H303" s="544"/>
      <c r="I303" s="569">
        <v>41613</v>
      </c>
      <c r="J303" s="542">
        <v>5.87</v>
      </c>
      <c r="K303" s="545">
        <f t="shared" si="58"/>
        <v>64476.08</v>
      </c>
      <c r="L303" s="546">
        <f t="shared" si="59"/>
        <v>-2855.8399999999965</v>
      </c>
      <c r="M303" s="539">
        <v>0.91080000000000005</v>
      </c>
      <c r="N303" s="547">
        <f t="shared" si="60"/>
        <v>-2601.0990719999968</v>
      </c>
      <c r="O303" s="350"/>
      <c r="P303" s="112"/>
    </row>
    <row r="304" spans="1:16" s="106" customFormat="1" ht="15" customHeight="1" x14ac:dyDescent="0.25">
      <c r="A304" s="46" t="s">
        <v>1461</v>
      </c>
      <c r="B304" s="527" t="s">
        <v>446</v>
      </c>
      <c r="C304" s="551" t="s">
        <v>52</v>
      </c>
      <c r="D304" s="548">
        <v>41597</v>
      </c>
      <c r="E304" s="549">
        <v>6264</v>
      </c>
      <c r="F304" s="550">
        <v>16.670000000000002</v>
      </c>
      <c r="G304" s="543">
        <f t="shared" si="57"/>
        <v>104420.88</v>
      </c>
      <c r="H304" s="544"/>
      <c r="I304" s="570">
        <v>41613</v>
      </c>
      <c r="J304" s="550">
        <v>15.97</v>
      </c>
      <c r="K304" s="545">
        <f t="shared" si="58"/>
        <v>100036.08</v>
      </c>
      <c r="L304" s="546">
        <f t="shared" si="59"/>
        <v>-4384.8000000000029</v>
      </c>
      <c r="M304" s="539">
        <v>0.91080000000000005</v>
      </c>
      <c r="N304" s="547">
        <f t="shared" si="60"/>
        <v>-3993.6758400000031</v>
      </c>
      <c r="O304" s="350"/>
      <c r="P304" s="112"/>
    </row>
    <row r="305" spans="1:21" s="106" customFormat="1" ht="15" customHeight="1" x14ac:dyDescent="0.25">
      <c r="A305" s="46" t="s">
        <v>1418</v>
      </c>
      <c r="B305" s="526" t="s">
        <v>1419</v>
      </c>
      <c r="C305" s="372" t="s">
        <v>52</v>
      </c>
      <c r="D305" s="540">
        <v>41568</v>
      </c>
      <c r="E305" s="541">
        <v>6583</v>
      </c>
      <c r="F305" s="542">
        <v>10.59</v>
      </c>
      <c r="G305" s="543">
        <f t="shared" ref="G305:G310" si="61">SUM(E305*F305)</f>
        <v>69713.97</v>
      </c>
      <c r="H305" s="544"/>
      <c r="I305" s="569">
        <v>41620</v>
      </c>
      <c r="J305" s="542">
        <v>10.69</v>
      </c>
      <c r="K305" s="545">
        <f t="shared" ref="K305:K310" si="62">SUM(E305*J305)</f>
        <v>70372.26999999999</v>
      </c>
      <c r="L305" s="546">
        <f>SUM(K305-G305)</f>
        <v>658.29999999998836</v>
      </c>
      <c r="M305" s="539">
        <v>0.91080000000000005</v>
      </c>
      <c r="N305" s="547">
        <f t="shared" ref="N305:N310" si="63">SUM(L305*M305)</f>
        <v>599.57963999998947</v>
      </c>
      <c r="O305" s="350"/>
      <c r="P305" s="112"/>
    </row>
    <row r="306" spans="1:21" s="106" customFormat="1" ht="15" customHeight="1" x14ac:dyDescent="0.25">
      <c r="A306" s="46" t="s">
        <v>1455</v>
      </c>
      <c r="B306" s="527" t="s">
        <v>1456</v>
      </c>
      <c r="C306" s="551" t="s">
        <v>52</v>
      </c>
      <c r="D306" s="548">
        <v>41592</v>
      </c>
      <c r="E306" s="549">
        <v>6108</v>
      </c>
      <c r="F306" s="550">
        <v>11.78</v>
      </c>
      <c r="G306" s="543">
        <f t="shared" si="61"/>
        <v>71952.239999999991</v>
      </c>
      <c r="H306" s="544"/>
      <c r="I306" s="570">
        <v>41617</v>
      </c>
      <c r="J306" s="550">
        <v>11.72</v>
      </c>
      <c r="K306" s="545">
        <f t="shared" si="62"/>
        <v>71585.760000000009</v>
      </c>
      <c r="L306" s="546">
        <f>SUM(K306-G306)</f>
        <v>-366.47999999998137</v>
      </c>
      <c r="M306" s="539">
        <v>0.91080000000000005</v>
      </c>
      <c r="N306" s="547">
        <f t="shared" si="63"/>
        <v>-333.78998399998306</v>
      </c>
      <c r="O306" s="350"/>
      <c r="P306" s="112"/>
    </row>
    <row r="307" spans="1:21" s="108" customFormat="1" ht="15" customHeight="1" x14ac:dyDescent="0.25">
      <c r="A307" s="435" t="s">
        <v>1352</v>
      </c>
      <c r="B307" s="566" t="s">
        <v>1353</v>
      </c>
      <c r="C307" s="436" t="s">
        <v>77</v>
      </c>
      <c r="D307" s="437">
        <v>41618</v>
      </c>
      <c r="E307" s="438">
        <v>6827</v>
      </c>
      <c r="F307" s="439">
        <v>11.28</v>
      </c>
      <c r="G307" s="440">
        <f t="shared" si="61"/>
        <v>77008.56</v>
      </c>
      <c r="H307" s="441"/>
      <c r="I307" s="437">
        <v>41632</v>
      </c>
      <c r="J307" s="439">
        <v>11.92</v>
      </c>
      <c r="K307" s="442">
        <f t="shared" si="62"/>
        <v>81377.84</v>
      </c>
      <c r="L307" s="443">
        <f>SUM(G307-K307)</f>
        <v>-4369.2799999999988</v>
      </c>
      <c r="M307" s="444">
        <v>0.8921</v>
      </c>
      <c r="N307" s="765">
        <f t="shared" si="63"/>
        <v>-3897.834687999999</v>
      </c>
      <c r="O307" s="349"/>
      <c r="P307" s="113"/>
    </row>
    <row r="308" spans="1:21" s="106" customFormat="1" ht="15" customHeight="1" x14ac:dyDescent="0.25">
      <c r="A308" s="46" t="s">
        <v>1479</v>
      </c>
      <c r="B308" s="527" t="s">
        <v>1480</v>
      </c>
      <c r="C308" s="551" t="s">
        <v>52</v>
      </c>
      <c r="D308" s="548">
        <v>41607</v>
      </c>
      <c r="E308" s="549">
        <v>1575</v>
      </c>
      <c r="F308" s="550">
        <v>66.06</v>
      </c>
      <c r="G308" s="543">
        <f t="shared" si="61"/>
        <v>104044.5</v>
      </c>
      <c r="H308" s="544"/>
      <c r="I308" s="570">
        <v>41649</v>
      </c>
      <c r="J308" s="550">
        <v>63.9</v>
      </c>
      <c r="K308" s="545">
        <f t="shared" si="62"/>
        <v>100642.5</v>
      </c>
      <c r="L308" s="546">
        <f>SUM(K308-G308)</f>
        <v>-3402</v>
      </c>
      <c r="M308" s="539">
        <v>0.91080000000000005</v>
      </c>
      <c r="N308" s="547">
        <f t="shared" si="63"/>
        <v>-3098.5416</v>
      </c>
      <c r="O308" s="350"/>
      <c r="P308" s="112"/>
    </row>
    <row r="309" spans="1:21" s="106" customFormat="1" ht="15" customHeight="1" x14ac:dyDescent="0.25">
      <c r="A309" s="14" t="s">
        <v>1552</v>
      </c>
      <c r="B309" s="527" t="s">
        <v>1553</v>
      </c>
      <c r="C309" s="425" t="s">
        <v>52</v>
      </c>
      <c r="D309" s="426">
        <v>41659</v>
      </c>
      <c r="E309" s="427">
        <v>300000</v>
      </c>
      <c r="F309" s="428">
        <v>9.7000000000000003E-2</v>
      </c>
      <c r="G309" s="429">
        <f t="shared" si="61"/>
        <v>29100</v>
      </c>
      <c r="H309" s="430"/>
      <c r="I309" s="507">
        <v>41667</v>
      </c>
      <c r="J309" s="428">
        <v>8.7999999999999995E-2</v>
      </c>
      <c r="K309" s="432">
        <f t="shared" si="62"/>
        <v>26400</v>
      </c>
      <c r="L309" s="433">
        <f>SUM(K309-G309)</f>
        <v>-2700</v>
      </c>
      <c r="M309" s="408">
        <v>0.87860000000000005</v>
      </c>
      <c r="N309" s="434">
        <f t="shared" si="63"/>
        <v>-2372.2200000000003</v>
      </c>
      <c r="O309" s="350"/>
      <c r="P309" s="112"/>
    </row>
    <row r="310" spans="1:21" s="106" customFormat="1" ht="15" customHeight="1" x14ac:dyDescent="0.25">
      <c r="A310" s="14" t="s">
        <v>1560</v>
      </c>
      <c r="B310" s="527" t="s">
        <v>840</v>
      </c>
      <c r="C310" s="425" t="s">
        <v>52</v>
      </c>
      <c r="D310" s="426">
        <v>41667</v>
      </c>
      <c r="E310" s="427">
        <v>1991</v>
      </c>
      <c r="F310" s="428">
        <v>71.08</v>
      </c>
      <c r="G310" s="429">
        <f t="shared" si="61"/>
        <v>141520.28</v>
      </c>
      <c r="H310" s="430"/>
      <c r="I310" s="507">
        <v>41674</v>
      </c>
      <c r="J310" s="428">
        <v>68.64</v>
      </c>
      <c r="K310" s="432">
        <f t="shared" si="62"/>
        <v>136662.24</v>
      </c>
      <c r="L310" s="433">
        <f>SUM(K310-G310)</f>
        <v>-4858.0400000000081</v>
      </c>
      <c r="M310" s="408">
        <v>0.87580000000000002</v>
      </c>
      <c r="N310" s="434">
        <f t="shared" si="63"/>
        <v>-4254.6714320000074</v>
      </c>
      <c r="O310" s="350"/>
      <c r="P310" s="112"/>
    </row>
    <row r="311" spans="1:21" s="108" customFormat="1" ht="15" customHeight="1" x14ac:dyDescent="0.25">
      <c r="A311" s="435" t="s">
        <v>1514</v>
      </c>
      <c r="B311" s="566" t="s">
        <v>1515</v>
      </c>
      <c r="C311" s="436" t="s">
        <v>77</v>
      </c>
      <c r="D311" s="437">
        <v>41627</v>
      </c>
      <c r="E311" s="438">
        <v>28103</v>
      </c>
      <c r="F311" s="439">
        <v>2.1</v>
      </c>
      <c r="G311" s="440">
        <f t="shared" ref="G311:G316" si="64">SUM(E311*F311)</f>
        <v>59016.3</v>
      </c>
      <c r="H311" s="441"/>
      <c r="I311" s="437">
        <v>41688</v>
      </c>
      <c r="J311" s="439">
        <v>2.09</v>
      </c>
      <c r="K311" s="442">
        <f t="shared" ref="K311:K316" si="65">SUM(E311*J311)</f>
        <v>58735.27</v>
      </c>
      <c r="L311" s="443">
        <f>SUM(G311-K311)</f>
        <v>281.03000000000611</v>
      </c>
      <c r="M311" s="444">
        <v>0.88019999999999998</v>
      </c>
      <c r="N311" s="434">
        <f t="shared" ref="N311:N316" si="66">SUM(L311*M311)</f>
        <v>247.36260600000537</v>
      </c>
      <c r="O311" s="349"/>
      <c r="P311" s="113"/>
    </row>
    <row r="312" spans="1:21" s="106" customFormat="1" ht="15" customHeight="1" x14ac:dyDescent="0.25">
      <c r="A312" s="14" t="s">
        <v>441</v>
      </c>
      <c r="B312" s="527" t="s">
        <v>442</v>
      </c>
      <c r="C312" s="425" t="s">
        <v>52</v>
      </c>
      <c r="D312" s="426">
        <v>41680</v>
      </c>
      <c r="E312" s="427">
        <v>23125</v>
      </c>
      <c r="F312" s="428">
        <v>2.54</v>
      </c>
      <c r="G312" s="429">
        <f t="shared" si="64"/>
        <v>58737.5</v>
      </c>
      <c r="H312" s="430"/>
      <c r="I312" s="507">
        <v>41708</v>
      </c>
      <c r="J312" s="428">
        <v>2.57</v>
      </c>
      <c r="K312" s="432">
        <f t="shared" si="65"/>
        <v>59431.249999999993</v>
      </c>
      <c r="L312" s="433">
        <f t="shared" ref="L312:L317" si="67">SUM(K312-G312)</f>
        <v>693.74999999999272</v>
      </c>
      <c r="M312" s="539">
        <v>0.91080000000000005</v>
      </c>
      <c r="N312" s="434">
        <f t="shared" si="66"/>
        <v>631.86749999999336</v>
      </c>
      <c r="O312" s="350"/>
      <c r="P312" s="112"/>
    </row>
    <row r="313" spans="1:21" s="106" customFormat="1" ht="15" customHeight="1" x14ac:dyDescent="0.25">
      <c r="A313" s="14" t="s">
        <v>1587</v>
      </c>
      <c r="B313" s="527" t="s">
        <v>1588</v>
      </c>
      <c r="C313" s="425" t="s">
        <v>52</v>
      </c>
      <c r="D313" s="426">
        <v>41701</v>
      </c>
      <c r="E313" s="427">
        <v>3836</v>
      </c>
      <c r="F313" s="428">
        <v>36.36</v>
      </c>
      <c r="G313" s="429">
        <f t="shared" si="64"/>
        <v>139476.96</v>
      </c>
      <c r="H313" s="430"/>
      <c r="I313" s="507">
        <v>41712</v>
      </c>
      <c r="J313" s="428">
        <v>35.130000000000003</v>
      </c>
      <c r="K313" s="432">
        <f t="shared" si="65"/>
        <v>134758.68000000002</v>
      </c>
      <c r="L313" s="433">
        <f t="shared" si="67"/>
        <v>-4718.2799999999697</v>
      </c>
      <c r="M313" s="408">
        <v>0.91080000000000005</v>
      </c>
      <c r="N313" s="434">
        <f t="shared" si="66"/>
        <v>-4297.4094239999731</v>
      </c>
      <c r="O313" s="350"/>
      <c r="P313" s="112"/>
    </row>
    <row r="314" spans="1:21" s="106" customFormat="1" ht="15" customHeight="1" x14ac:dyDescent="0.25">
      <c r="A314" s="14" t="s">
        <v>314</v>
      </c>
      <c r="B314" s="527" t="s">
        <v>315</v>
      </c>
      <c r="C314" s="425" t="s">
        <v>52</v>
      </c>
      <c r="D314" s="426">
        <v>41683</v>
      </c>
      <c r="E314" s="427">
        <v>104062</v>
      </c>
      <c r="F314" s="428">
        <v>0.71</v>
      </c>
      <c r="G314" s="429">
        <f t="shared" si="64"/>
        <v>73884.01999999999</v>
      </c>
      <c r="H314" s="430"/>
      <c r="I314" s="507">
        <v>41710</v>
      </c>
      <c r="J314" s="428">
        <v>0.94</v>
      </c>
      <c r="K314" s="432">
        <f t="shared" si="65"/>
        <v>97818.28</v>
      </c>
      <c r="L314" s="433">
        <f t="shared" si="67"/>
        <v>23934.260000000009</v>
      </c>
      <c r="M314" s="539">
        <v>0.91080000000000005</v>
      </c>
      <c r="N314" s="434">
        <f t="shared" si="66"/>
        <v>21799.324008000011</v>
      </c>
      <c r="O314" s="350"/>
      <c r="P314" s="112"/>
    </row>
    <row r="315" spans="1:21" s="106" customFormat="1" ht="15" customHeight="1" x14ac:dyDescent="0.25">
      <c r="A315" s="14" t="s">
        <v>1642</v>
      </c>
      <c r="B315" s="527" t="s">
        <v>1643</v>
      </c>
      <c r="C315" s="425" t="s">
        <v>52</v>
      </c>
      <c r="D315" s="426">
        <v>41739</v>
      </c>
      <c r="E315" s="427">
        <v>35650</v>
      </c>
      <c r="F315" s="428">
        <v>7.41</v>
      </c>
      <c r="G315" s="429">
        <f t="shared" si="64"/>
        <v>264166.5</v>
      </c>
      <c r="H315" s="430"/>
      <c r="I315" s="507">
        <v>41740</v>
      </c>
      <c r="J315" s="428">
        <v>7.21</v>
      </c>
      <c r="K315" s="432">
        <f t="shared" si="65"/>
        <v>257036.5</v>
      </c>
      <c r="L315" s="433">
        <f t="shared" si="67"/>
        <v>-7130</v>
      </c>
      <c r="M315" s="408">
        <v>0.93559999999999999</v>
      </c>
      <c r="N315" s="434">
        <f t="shared" si="66"/>
        <v>-6670.8279999999995</v>
      </c>
      <c r="O315" s="350"/>
      <c r="P315" s="112"/>
    </row>
    <row r="316" spans="1:21" s="106" customFormat="1" ht="15" customHeight="1" x14ac:dyDescent="0.25">
      <c r="A316" s="14" t="s">
        <v>1640</v>
      </c>
      <c r="B316" s="527" t="s">
        <v>1641</v>
      </c>
      <c r="C316" s="425" t="s">
        <v>52</v>
      </c>
      <c r="D316" s="426">
        <v>41739</v>
      </c>
      <c r="E316" s="427">
        <v>47533</v>
      </c>
      <c r="F316" s="428">
        <v>3.34</v>
      </c>
      <c r="G316" s="429">
        <f t="shared" si="64"/>
        <v>158760.22</v>
      </c>
      <c r="H316" s="430"/>
      <c r="I316" s="507">
        <v>41740</v>
      </c>
      <c r="J316" s="428">
        <v>3.29</v>
      </c>
      <c r="K316" s="432">
        <f t="shared" si="65"/>
        <v>156383.57</v>
      </c>
      <c r="L316" s="433">
        <f t="shared" si="67"/>
        <v>-2376.6499999999942</v>
      </c>
      <c r="M316" s="408">
        <v>0.93640000000000001</v>
      </c>
      <c r="N316" s="434">
        <f t="shared" si="66"/>
        <v>-2225.4950599999947</v>
      </c>
      <c r="O316" s="350"/>
      <c r="P316" s="112"/>
    </row>
    <row r="317" spans="1:21" s="108" customFormat="1" ht="15" customHeight="1" x14ac:dyDescent="0.25">
      <c r="A317" s="14" t="s">
        <v>400</v>
      </c>
      <c r="B317" s="527" t="s">
        <v>401</v>
      </c>
      <c r="C317" s="425" t="s">
        <v>52</v>
      </c>
      <c r="D317" s="426">
        <v>41729</v>
      </c>
      <c r="E317" s="427">
        <v>3144</v>
      </c>
      <c r="F317" s="428">
        <v>58.13</v>
      </c>
      <c r="G317" s="429">
        <f t="shared" ref="G317:G322" si="68">SUM(E317*F317)</f>
        <v>182760.72</v>
      </c>
      <c r="H317" s="430"/>
      <c r="I317" s="507">
        <v>41743</v>
      </c>
      <c r="J317" s="428">
        <v>55.85</v>
      </c>
      <c r="K317" s="432">
        <f t="shared" ref="K317:K322" si="69">SUM(E317*J317)</f>
        <v>175592.4</v>
      </c>
      <c r="L317" s="433">
        <f t="shared" si="67"/>
        <v>-7168.320000000007</v>
      </c>
      <c r="M317" s="408">
        <v>0.92949999999999999</v>
      </c>
      <c r="N317" s="434">
        <f t="shared" ref="N317:N322" si="70">SUM(L317*M317)</f>
        <v>-6662.9534400000066</v>
      </c>
      <c r="O317" s="350"/>
      <c r="P317" s="112"/>
      <c r="Q317" s="106"/>
      <c r="R317" s="106"/>
      <c r="S317" s="106"/>
      <c r="T317" s="106"/>
      <c r="U317" s="106"/>
    </row>
    <row r="318" spans="1:21" s="106" customFormat="1" ht="15" customHeight="1" x14ac:dyDescent="0.25">
      <c r="A318" s="14" t="s">
        <v>225</v>
      </c>
      <c r="B318" s="527" t="s">
        <v>225</v>
      </c>
      <c r="C318" s="425" t="s">
        <v>52</v>
      </c>
      <c r="D318" s="426">
        <v>41739</v>
      </c>
      <c r="E318" s="427">
        <v>32409</v>
      </c>
      <c r="F318" s="428">
        <v>5.16</v>
      </c>
      <c r="G318" s="429">
        <f t="shared" si="68"/>
        <v>167230.44</v>
      </c>
      <c r="H318" s="430"/>
      <c r="I318" s="507">
        <v>41758</v>
      </c>
      <c r="J318" s="428">
        <v>5.0590000000000002</v>
      </c>
      <c r="K318" s="432">
        <f t="shared" si="69"/>
        <v>163957.13099999999</v>
      </c>
      <c r="L318" s="433">
        <f>SUM(K318-G318)</f>
        <v>-3273.3090000000084</v>
      </c>
      <c r="M318" s="408">
        <v>0.92830000000000001</v>
      </c>
      <c r="N318" s="434">
        <f t="shared" si="70"/>
        <v>-3038.6127447000076</v>
      </c>
      <c r="O318" s="350"/>
      <c r="P318" s="112"/>
    </row>
    <row r="319" spans="1:21" s="106" customFormat="1" ht="15" customHeight="1" x14ac:dyDescent="0.25">
      <c r="A319" s="435" t="s">
        <v>1658</v>
      </c>
      <c r="B319" s="566" t="s">
        <v>1659</v>
      </c>
      <c r="C319" s="436" t="s">
        <v>77</v>
      </c>
      <c r="D319" s="437">
        <v>41746</v>
      </c>
      <c r="E319" s="438">
        <v>50000</v>
      </c>
      <c r="F319" s="439">
        <v>0.51500000000000001</v>
      </c>
      <c r="G319" s="440">
        <f t="shared" si="68"/>
        <v>25750</v>
      </c>
      <c r="H319" s="441"/>
      <c r="I319" s="437">
        <v>41759</v>
      </c>
      <c r="J319" s="439">
        <v>0.56999999999999995</v>
      </c>
      <c r="K319" s="442">
        <f t="shared" si="69"/>
        <v>28499.999999999996</v>
      </c>
      <c r="L319" s="443">
        <f>SUM(G319-K319)</f>
        <v>-2749.9999999999964</v>
      </c>
      <c r="M319" s="444">
        <v>0.92749999999999999</v>
      </c>
      <c r="N319" s="445">
        <f t="shared" si="70"/>
        <v>-2550.6249999999968</v>
      </c>
      <c r="O319" s="349"/>
      <c r="P319" s="113"/>
      <c r="Q319" s="108"/>
      <c r="R319" s="108"/>
      <c r="S319" s="108"/>
      <c r="T319" s="108"/>
      <c r="U319" s="108"/>
    </row>
    <row r="320" spans="1:21" s="106" customFormat="1" ht="15" customHeight="1" x14ac:dyDescent="0.25">
      <c r="A320" s="14" t="s">
        <v>1661</v>
      </c>
      <c r="B320" s="527" t="s">
        <v>1662</v>
      </c>
      <c r="C320" s="425" t="s">
        <v>52</v>
      </c>
      <c r="D320" s="426">
        <v>41751</v>
      </c>
      <c r="E320" s="427">
        <v>30000</v>
      </c>
      <c r="F320" s="428">
        <v>4.32</v>
      </c>
      <c r="G320" s="429">
        <f t="shared" si="68"/>
        <v>129600.00000000001</v>
      </c>
      <c r="H320" s="430"/>
      <c r="I320" s="507">
        <v>41758</v>
      </c>
      <c r="J320" s="428">
        <v>4.2</v>
      </c>
      <c r="K320" s="432">
        <f t="shared" si="69"/>
        <v>126000</v>
      </c>
      <c r="L320" s="433">
        <f t="shared" ref="L320:L326" si="71">SUM(K320-G320)</f>
        <v>-3600.0000000000146</v>
      </c>
      <c r="M320" s="408">
        <v>0.92910000000000004</v>
      </c>
      <c r="N320" s="434">
        <f t="shared" si="70"/>
        <v>-3344.7600000000139</v>
      </c>
      <c r="O320" s="350"/>
      <c r="P320" s="112"/>
    </row>
    <row r="321" spans="1:21" s="106" customFormat="1" ht="15" customHeight="1" x14ac:dyDescent="0.25">
      <c r="A321" s="46" t="s">
        <v>1319</v>
      </c>
      <c r="B321" s="526" t="s">
        <v>1320</v>
      </c>
      <c r="C321" s="372" t="s">
        <v>52</v>
      </c>
      <c r="D321" s="540">
        <v>41527</v>
      </c>
      <c r="E321" s="541">
        <v>11288</v>
      </c>
      <c r="F321" s="542">
        <v>4.67</v>
      </c>
      <c r="G321" s="543">
        <f t="shared" si="68"/>
        <v>52714.96</v>
      </c>
      <c r="H321" s="544"/>
      <c r="I321" s="569">
        <v>41764</v>
      </c>
      <c r="J321" s="542">
        <v>5.01</v>
      </c>
      <c r="K321" s="545">
        <f t="shared" si="69"/>
        <v>56552.88</v>
      </c>
      <c r="L321" s="546">
        <f t="shared" si="71"/>
        <v>3837.9199999999983</v>
      </c>
      <c r="M321" s="539">
        <v>0.92579999999999996</v>
      </c>
      <c r="N321" s="547">
        <f t="shared" si="70"/>
        <v>3553.1463359999984</v>
      </c>
      <c r="O321" s="350"/>
      <c r="P321" s="112"/>
    </row>
    <row r="322" spans="1:21" s="106" customFormat="1" ht="15" customHeight="1" x14ac:dyDescent="0.25">
      <c r="A322" s="14" t="s">
        <v>1321</v>
      </c>
      <c r="B322" s="527" t="s">
        <v>1322</v>
      </c>
      <c r="C322" s="425" t="s">
        <v>52</v>
      </c>
      <c r="D322" s="426">
        <v>41752</v>
      </c>
      <c r="E322" s="427">
        <v>7406</v>
      </c>
      <c r="F322" s="428">
        <v>35.369999999999997</v>
      </c>
      <c r="G322" s="429">
        <f t="shared" si="68"/>
        <v>261950.21999999997</v>
      </c>
      <c r="H322" s="430"/>
      <c r="I322" s="507">
        <v>41764</v>
      </c>
      <c r="J322" s="428">
        <v>34.39</v>
      </c>
      <c r="K322" s="432">
        <f t="shared" si="69"/>
        <v>254692.34</v>
      </c>
      <c r="L322" s="433">
        <f t="shared" si="71"/>
        <v>-7257.8799999999756</v>
      </c>
      <c r="M322" s="408">
        <v>0.93</v>
      </c>
      <c r="N322" s="434">
        <f t="shared" si="70"/>
        <v>-6749.8283999999776</v>
      </c>
      <c r="O322" s="350"/>
      <c r="P322" s="112"/>
    </row>
    <row r="323" spans="1:21" s="106" customFormat="1" ht="15" customHeight="1" x14ac:dyDescent="0.25">
      <c r="A323" s="14" t="s">
        <v>1461</v>
      </c>
      <c r="B323" s="527" t="s">
        <v>446</v>
      </c>
      <c r="C323" s="425" t="s">
        <v>52</v>
      </c>
      <c r="D323" s="426">
        <v>41772</v>
      </c>
      <c r="E323" s="427">
        <v>9100</v>
      </c>
      <c r="F323" s="428">
        <v>18.2</v>
      </c>
      <c r="G323" s="429">
        <f t="shared" ref="G323:G328" si="72">SUM(E323*F323)</f>
        <v>165620</v>
      </c>
      <c r="H323" s="430"/>
      <c r="I323" s="507">
        <v>41773</v>
      </c>
      <c r="J323" s="428">
        <v>17.54</v>
      </c>
      <c r="K323" s="432">
        <f t="shared" ref="K323:K328" si="73">SUM(E323*J323)</f>
        <v>159614</v>
      </c>
      <c r="L323" s="433">
        <f t="shared" si="71"/>
        <v>-6006</v>
      </c>
      <c r="M323" s="408">
        <v>0.94</v>
      </c>
      <c r="N323" s="434">
        <f t="shared" ref="N323:N328" si="74">SUM(L323*M323)</f>
        <v>-5645.6399999999994</v>
      </c>
      <c r="O323" s="350"/>
      <c r="P323" s="112"/>
    </row>
    <row r="324" spans="1:21" s="106" customFormat="1" ht="15" customHeight="1" x14ac:dyDescent="0.25">
      <c r="A324" s="14" t="s">
        <v>1581</v>
      </c>
      <c r="B324" s="527" t="s">
        <v>239</v>
      </c>
      <c r="C324" s="425" t="s">
        <v>52</v>
      </c>
      <c r="D324" s="426">
        <v>41687</v>
      </c>
      <c r="E324" s="427">
        <v>43500</v>
      </c>
      <c r="F324" s="428">
        <v>2.13</v>
      </c>
      <c r="G324" s="429">
        <f t="shared" si="72"/>
        <v>92655</v>
      </c>
      <c r="H324" s="430"/>
      <c r="I324" s="507">
        <v>41778</v>
      </c>
      <c r="J324" s="428">
        <v>2.4449999999999998</v>
      </c>
      <c r="K324" s="432">
        <f t="shared" si="73"/>
        <v>106357.5</v>
      </c>
      <c r="L324" s="433">
        <f t="shared" si="71"/>
        <v>13702.5</v>
      </c>
      <c r="M324" s="539">
        <v>0.91080000000000005</v>
      </c>
      <c r="N324" s="434">
        <f t="shared" si="74"/>
        <v>12480.237000000001</v>
      </c>
      <c r="O324" s="350"/>
      <c r="P324" s="112"/>
    </row>
    <row r="325" spans="1:21" s="106" customFormat="1" ht="15" customHeight="1" x14ac:dyDescent="0.25">
      <c r="A325" s="14" t="s">
        <v>1704</v>
      </c>
      <c r="B325" s="527" t="s">
        <v>1705</v>
      </c>
      <c r="C325" s="425" t="s">
        <v>52</v>
      </c>
      <c r="D325" s="426">
        <v>41779</v>
      </c>
      <c r="E325" s="427">
        <v>33000</v>
      </c>
      <c r="F325" s="428">
        <v>3.93</v>
      </c>
      <c r="G325" s="429">
        <f t="shared" si="72"/>
        <v>129690</v>
      </c>
      <c r="H325" s="430"/>
      <c r="I325" s="507">
        <v>41780</v>
      </c>
      <c r="J325" s="428">
        <v>3.81</v>
      </c>
      <c r="K325" s="432">
        <f t="shared" si="73"/>
        <v>125730</v>
      </c>
      <c r="L325" s="433">
        <f t="shared" si="71"/>
        <v>-3960</v>
      </c>
      <c r="M325" s="408">
        <v>0.92430000000000001</v>
      </c>
      <c r="N325" s="434">
        <f t="shared" si="74"/>
        <v>-3660.2280000000001</v>
      </c>
      <c r="O325" s="350"/>
      <c r="P325" s="112"/>
    </row>
    <row r="326" spans="1:21" s="106" customFormat="1" ht="15" customHeight="1" x14ac:dyDescent="0.25">
      <c r="A326" s="14" t="s">
        <v>1421</v>
      </c>
      <c r="B326" s="527" t="s">
        <v>1420</v>
      </c>
      <c r="C326" s="425" t="s">
        <v>52</v>
      </c>
      <c r="D326" s="426">
        <v>41767</v>
      </c>
      <c r="E326" s="427">
        <v>13482</v>
      </c>
      <c r="F326" s="428">
        <v>15.25</v>
      </c>
      <c r="G326" s="429">
        <f t="shared" si="72"/>
        <v>205600.5</v>
      </c>
      <c r="H326" s="430"/>
      <c r="I326" s="507">
        <v>41779</v>
      </c>
      <c r="J326" s="428">
        <v>14.73</v>
      </c>
      <c r="K326" s="432">
        <f t="shared" si="73"/>
        <v>198589.86000000002</v>
      </c>
      <c r="L326" s="433">
        <f t="shared" si="71"/>
        <v>-7010.6399999999849</v>
      </c>
      <c r="M326" s="408">
        <v>0.92420000000000002</v>
      </c>
      <c r="N326" s="434">
        <f t="shared" si="74"/>
        <v>-6479.2334879999862</v>
      </c>
      <c r="O326" s="350"/>
      <c r="P326" s="112"/>
    </row>
    <row r="327" spans="1:21" s="106" customFormat="1" ht="15" customHeight="1" x14ac:dyDescent="0.25">
      <c r="A327" s="14" t="s">
        <v>1685</v>
      </c>
      <c r="B327" s="527" t="s">
        <v>202</v>
      </c>
      <c r="C327" s="425" t="s">
        <v>52</v>
      </c>
      <c r="D327" s="426">
        <v>41765</v>
      </c>
      <c r="E327" s="427">
        <v>42875</v>
      </c>
      <c r="F327" s="428">
        <v>3.57</v>
      </c>
      <c r="G327" s="429">
        <f t="shared" si="72"/>
        <v>153063.75</v>
      </c>
      <c r="H327" s="430"/>
      <c r="I327" s="507">
        <v>41788</v>
      </c>
      <c r="J327" s="428">
        <v>3.4870000000000001</v>
      </c>
      <c r="K327" s="432">
        <f t="shared" si="73"/>
        <v>149505.125</v>
      </c>
      <c r="L327" s="433">
        <f t="shared" ref="L327:L332" si="75">SUM(K327-G327)</f>
        <v>-3558.625</v>
      </c>
      <c r="M327" s="408">
        <v>0.93130000000000002</v>
      </c>
      <c r="N327" s="434">
        <f t="shared" si="74"/>
        <v>-3314.1474625000001</v>
      </c>
      <c r="O327" s="350"/>
      <c r="P327" s="112"/>
    </row>
    <row r="328" spans="1:21" s="106" customFormat="1" ht="15" customHeight="1" x14ac:dyDescent="0.25">
      <c r="A328" s="14" t="s">
        <v>1711</v>
      </c>
      <c r="B328" s="527" t="s">
        <v>1712</v>
      </c>
      <c r="C328" s="425" t="s">
        <v>52</v>
      </c>
      <c r="D328" s="426">
        <v>41786</v>
      </c>
      <c r="E328" s="427">
        <v>49700</v>
      </c>
      <c r="F328" s="428">
        <v>3.2850000000000001</v>
      </c>
      <c r="G328" s="429">
        <f t="shared" si="72"/>
        <v>163264.5</v>
      </c>
      <c r="H328" s="430"/>
      <c r="I328" s="507">
        <v>41795</v>
      </c>
      <c r="J328" s="428">
        <v>3.165</v>
      </c>
      <c r="K328" s="432">
        <f t="shared" si="73"/>
        <v>157300.5</v>
      </c>
      <c r="L328" s="433">
        <f t="shared" si="75"/>
        <v>-5964</v>
      </c>
      <c r="M328" s="408">
        <v>0.9325</v>
      </c>
      <c r="N328" s="434">
        <f t="shared" si="74"/>
        <v>-5561.43</v>
      </c>
      <c r="O328" s="350"/>
      <c r="P328" s="112"/>
    </row>
    <row r="329" spans="1:21" s="106" customFormat="1" ht="15" customHeight="1" x14ac:dyDescent="0.25">
      <c r="A329" s="14" t="s">
        <v>1672</v>
      </c>
      <c r="B329" s="527" t="s">
        <v>1673</v>
      </c>
      <c r="C329" s="425" t="s">
        <v>52</v>
      </c>
      <c r="D329" s="426">
        <v>41757</v>
      </c>
      <c r="E329" s="427">
        <v>30000</v>
      </c>
      <c r="F329" s="428">
        <v>1.3859999999999999</v>
      </c>
      <c r="G329" s="429">
        <f t="shared" ref="G329:G335" si="76">SUM(E329*F329)</f>
        <v>41580</v>
      </c>
      <c r="H329" s="430"/>
      <c r="I329" s="507">
        <v>41802</v>
      </c>
      <c r="J329" s="428">
        <v>1.333</v>
      </c>
      <c r="K329" s="432">
        <f t="shared" ref="K329:K335" si="77">SUM(E329*J329)</f>
        <v>39990</v>
      </c>
      <c r="L329" s="433">
        <f t="shared" si="75"/>
        <v>-1590</v>
      </c>
      <c r="M329" s="408">
        <v>0.94259999999999999</v>
      </c>
      <c r="N329" s="434">
        <f t="shared" ref="N329:N335" si="78">SUM(L329*M329)</f>
        <v>-1498.7339999999999</v>
      </c>
      <c r="O329" s="350"/>
      <c r="P329" s="112"/>
    </row>
    <row r="330" spans="1:21" s="106" customFormat="1" ht="15" customHeight="1" x14ac:dyDescent="0.25">
      <c r="A330" s="14" t="s">
        <v>1352</v>
      </c>
      <c r="B330" s="527" t="s">
        <v>1353</v>
      </c>
      <c r="C330" s="425" t="s">
        <v>52</v>
      </c>
      <c r="D330" s="426">
        <v>41772</v>
      </c>
      <c r="E330" s="427">
        <v>7793</v>
      </c>
      <c r="F330" s="428">
        <v>16.84</v>
      </c>
      <c r="G330" s="429">
        <f t="shared" si="76"/>
        <v>131234.12</v>
      </c>
      <c r="H330" s="430"/>
      <c r="I330" s="507">
        <v>41803</v>
      </c>
      <c r="J330" s="428">
        <v>16.2</v>
      </c>
      <c r="K330" s="432">
        <f t="shared" si="77"/>
        <v>126246.59999999999</v>
      </c>
      <c r="L330" s="433">
        <f t="shared" si="75"/>
        <v>-4987.5200000000041</v>
      </c>
      <c r="M330" s="408">
        <v>0.94</v>
      </c>
      <c r="N330" s="434">
        <f t="shared" si="78"/>
        <v>-4688.2688000000035</v>
      </c>
      <c r="O330" s="350"/>
      <c r="P330" s="112"/>
    </row>
    <row r="331" spans="1:21" s="106" customFormat="1" ht="15" customHeight="1" x14ac:dyDescent="0.25">
      <c r="A331" s="14" t="s">
        <v>1731</v>
      </c>
      <c r="B331" s="527" t="s">
        <v>154</v>
      </c>
      <c r="C331" s="425" t="s">
        <v>52</v>
      </c>
      <c r="D331" s="426">
        <v>41794</v>
      </c>
      <c r="E331" s="427">
        <v>41695</v>
      </c>
      <c r="F331" s="428">
        <v>4.55</v>
      </c>
      <c r="G331" s="429">
        <f t="shared" si="76"/>
        <v>189712.25</v>
      </c>
      <c r="H331" s="430"/>
      <c r="I331" s="507">
        <v>41816</v>
      </c>
      <c r="J331" s="428">
        <v>4.54</v>
      </c>
      <c r="K331" s="432">
        <f t="shared" si="77"/>
        <v>189295.3</v>
      </c>
      <c r="L331" s="433">
        <f t="shared" si="75"/>
        <v>-416.95000000001164</v>
      </c>
      <c r="M331" s="408">
        <v>0.94069999999999998</v>
      </c>
      <c r="N331" s="434">
        <f t="shared" si="78"/>
        <v>-392.22486500001094</v>
      </c>
      <c r="O331" s="350"/>
      <c r="P331" s="112"/>
    </row>
    <row r="332" spans="1:21" s="106" customFormat="1" ht="15" customHeight="1" x14ac:dyDescent="0.25">
      <c r="A332" s="14" t="s">
        <v>286</v>
      </c>
      <c r="B332" s="527" t="s">
        <v>287</v>
      </c>
      <c r="C332" s="425" t="s">
        <v>52</v>
      </c>
      <c r="D332" s="426">
        <v>41843</v>
      </c>
      <c r="E332" s="427">
        <v>44875</v>
      </c>
      <c r="F332" s="428">
        <v>5.2850000000000001</v>
      </c>
      <c r="G332" s="429">
        <f t="shared" si="76"/>
        <v>237164.375</v>
      </c>
      <c r="H332" s="430"/>
      <c r="I332" s="507">
        <v>41859</v>
      </c>
      <c r="J332" s="428">
        <v>5.125</v>
      </c>
      <c r="K332" s="432">
        <f t="shared" si="77"/>
        <v>229984.375</v>
      </c>
      <c r="L332" s="433">
        <f t="shared" si="75"/>
        <v>-7180</v>
      </c>
      <c r="M332" s="408">
        <v>0.9274</v>
      </c>
      <c r="N332" s="434">
        <f t="shared" si="78"/>
        <v>-6658.732</v>
      </c>
      <c r="O332" s="350"/>
      <c r="P332" s="112"/>
    </row>
    <row r="333" spans="1:21" s="106" customFormat="1" ht="15" customHeight="1" x14ac:dyDescent="0.25">
      <c r="A333" s="14" t="s">
        <v>1799</v>
      </c>
      <c r="B333" s="527" t="s">
        <v>444</v>
      </c>
      <c r="C333" s="425" t="s">
        <v>52</v>
      </c>
      <c r="D333" s="426">
        <v>41883</v>
      </c>
      <c r="E333" s="828">
        <v>90481</v>
      </c>
      <c r="F333" s="428">
        <v>1.2</v>
      </c>
      <c r="G333" s="429">
        <f t="shared" si="76"/>
        <v>108577.2</v>
      </c>
      <c r="H333" s="430"/>
      <c r="I333" s="507">
        <v>41884</v>
      </c>
      <c r="J333" s="428">
        <v>1.1399999999999999</v>
      </c>
      <c r="K333" s="432">
        <f t="shared" si="77"/>
        <v>103148.34</v>
      </c>
      <c r="L333" s="433">
        <f>SUM(K333-G333)</f>
        <v>-5428.8600000000006</v>
      </c>
      <c r="M333" s="408">
        <v>0.92730000000000001</v>
      </c>
      <c r="N333" s="434">
        <f t="shared" si="78"/>
        <v>-5034.1818780000003</v>
      </c>
      <c r="O333" s="350"/>
      <c r="P333" s="112"/>
    </row>
    <row r="334" spans="1:21" s="106" customFormat="1" ht="15" customHeight="1" x14ac:dyDescent="0.25">
      <c r="A334" s="14" t="s">
        <v>1103</v>
      </c>
      <c r="B334" s="527" t="s">
        <v>1104</v>
      </c>
      <c r="C334" s="425" t="s">
        <v>52</v>
      </c>
      <c r="D334" s="426">
        <v>41856</v>
      </c>
      <c r="E334" s="427">
        <v>3075</v>
      </c>
      <c r="F334" s="428">
        <v>65.239999999999995</v>
      </c>
      <c r="G334" s="429">
        <f t="shared" si="76"/>
        <v>200612.99999999997</v>
      </c>
      <c r="H334" s="430"/>
      <c r="I334" s="507">
        <v>41892</v>
      </c>
      <c r="J334" s="428">
        <v>68.14</v>
      </c>
      <c r="K334" s="432">
        <f t="shared" si="77"/>
        <v>209530.5</v>
      </c>
      <c r="L334" s="433">
        <f>SUM(K334-G334)</f>
        <v>8917.5000000000291</v>
      </c>
      <c r="M334" s="408">
        <v>0.91600000000000004</v>
      </c>
      <c r="N334" s="434">
        <f t="shared" si="78"/>
        <v>8168.4300000000267</v>
      </c>
      <c r="O334" s="350"/>
      <c r="P334" s="112"/>
    </row>
    <row r="335" spans="1:21" s="106" customFormat="1" ht="15" customHeight="1" x14ac:dyDescent="0.25">
      <c r="A335" s="14" t="s">
        <v>298</v>
      </c>
      <c r="B335" s="527" t="s">
        <v>299</v>
      </c>
      <c r="C335" s="425" t="s">
        <v>52</v>
      </c>
      <c r="D335" s="426">
        <v>41876</v>
      </c>
      <c r="E335" s="828">
        <v>17247</v>
      </c>
      <c r="F335" s="428">
        <v>9.17</v>
      </c>
      <c r="G335" s="429">
        <f t="shared" si="76"/>
        <v>158154.99</v>
      </c>
      <c r="H335" s="430"/>
      <c r="I335" s="507">
        <v>41891</v>
      </c>
      <c r="J335" s="428">
        <v>8.8699999999999992</v>
      </c>
      <c r="K335" s="432">
        <f t="shared" si="77"/>
        <v>152980.88999999998</v>
      </c>
      <c r="L335" s="433">
        <f>SUM(K335-G335)</f>
        <v>-5174.1000000000058</v>
      </c>
      <c r="M335" s="408">
        <v>0.92079999999999995</v>
      </c>
      <c r="N335" s="434">
        <f t="shared" si="78"/>
        <v>-4764.3112800000054</v>
      </c>
      <c r="O335" s="350"/>
      <c r="P335" s="112"/>
    </row>
    <row r="336" spans="1:21" s="108" customFormat="1" ht="15" customHeight="1" x14ac:dyDescent="0.25">
      <c r="A336" s="14" t="s">
        <v>243</v>
      </c>
      <c r="B336" s="527" t="s">
        <v>244</v>
      </c>
      <c r="C336" s="425" t="s">
        <v>52</v>
      </c>
      <c r="D336" s="426">
        <v>41751</v>
      </c>
      <c r="E336" s="427">
        <v>6250</v>
      </c>
      <c r="F336" s="428">
        <v>40.07</v>
      </c>
      <c r="G336" s="429">
        <f t="shared" ref="G336:G341" si="79">SUM(E336*F336)</f>
        <v>250437.5</v>
      </c>
      <c r="H336" s="430"/>
      <c r="I336" s="507">
        <v>41899</v>
      </c>
      <c r="J336" s="428">
        <v>41.52</v>
      </c>
      <c r="K336" s="432">
        <f t="shared" ref="K336:K341" si="80">SUM(E336*J336)</f>
        <v>259500.00000000003</v>
      </c>
      <c r="L336" s="433">
        <f>SUM(K336-G336)</f>
        <v>9062.5000000000291</v>
      </c>
      <c r="M336" s="408">
        <v>0.89400000000000002</v>
      </c>
      <c r="N336" s="434">
        <f t="shared" ref="N336:N341" si="81">SUM(L336*M336)</f>
        <v>8101.8750000000264</v>
      </c>
      <c r="O336" s="350"/>
      <c r="P336" s="112"/>
      <c r="Q336" s="106"/>
      <c r="R336" s="106"/>
      <c r="S336" s="106"/>
      <c r="T336" s="106"/>
      <c r="U336" s="106"/>
    </row>
    <row r="337" spans="1:21" s="108" customFormat="1" ht="15" customHeight="1" x14ac:dyDescent="0.25">
      <c r="A337" s="435" t="s">
        <v>1812</v>
      </c>
      <c r="B337" s="566" t="s">
        <v>1813</v>
      </c>
      <c r="C337" s="436" t="s">
        <v>77</v>
      </c>
      <c r="D337" s="437">
        <v>41897</v>
      </c>
      <c r="E337" s="438">
        <v>14000</v>
      </c>
      <c r="F337" s="439">
        <v>7.06</v>
      </c>
      <c r="G337" s="440">
        <f t="shared" si="79"/>
        <v>98840</v>
      </c>
      <c r="H337" s="441"/>
      <c r="I337" s="437">
        <v>41971</v>
      </c>
      <c r="J337" s="439">
        <v>5.2629999999999999</v>
      </c>
      <c r="K337" s="442">
        <f t="shared" si="80"/>
        <v>73682</v>
      </c>
      <c r="L337" s="443">
        <f>SUM(G337-K337)</f>
        <v>25158</v>
      </c>
      <c r="M337" s="444">
        <v>0.85109999999999997</v>
      </c>
      <c r="N337" s="434">
        <f t="shared" si="81"/>
        <v>21411.9738</v>
      </c>
      <c r="O337" s="349"/>
      <c r="P337" s="113"/>
    </row>
    <row r="338" spans="1:21" s="106" customFormat="1" ht="15" customHeight="1" x14ac:dyDescent="0.25">
      <c r="A338" s="435" t="s">
        <v>1810</v>
      </c>
      <c r="B338" s="566" t="s">
        <v>1811</v>
      </c>
      <c r="C338" s="436" t="s">
        <v>77</v>
      </c>
      <c r="D338" s="437">
        <v>41891</v>
      </c>
      <c r="E338" s="438">
        <v>63525</v>
      </c>
      <c r="F338" s="439">
        <v>1.5449999999999999</v>
      </c>
      <c r="G338" s="440">
        <f t="shared" si="79"/>
        <v>98146.125</v>
      </c>
      <c r="H338" s="441"/>
      <c r="I338" s="437">
        <v>41976</v>
      </c>
      <c r="J338" s="439">
        <v>1.268</v>
      </c>
      <c r="K338" s="442">
        <f t="shared" si="80"/>
        <v>80549.7</v>
      </c>
      <c r="L338" s="443">
        <f>SUM(G338-K338)</f>
        <v>17596.425000000003</v>
      </c>
      <c r="M338" s="444">
        <v>0.84050000000000002</v>
      </c>
      <c r="N338" s="434">
        <f t="shared" si="81"/>
        <v>14789.795212500003</v>
      </c>
      <c r="O338" s="349"/>
      <c r="P338" s="113"/>
      <c r="Q338" s="108"/>
      <c r="R338" s="108"/>
      <c r="S338" s="108"/>
      <c r="T338" s="108"/>
      <c r="U338" s="108"/>
    </row>
    <row r="339" spans="1:21" s="106" customFormat="1" ht="15" customHeight="1" x14ac:dyDescent="0.25">
      <c r="A339" s="14" t="s">
        <v>1897</v>
      </c>
      <c r="B339" s="527" t="s">
        <v>1898</v>
      </c>
      <c r="C339" s="425" t="s">
        <v>52</v>
      </c>
      <c r="D339" s="426">
        <v>41995</v>
      </c>
      <c r="E339" s="427">
        <v>18000</v>
      </c>
      <c r="F339" s="428">
        <v>0.84299999999999997</v>
      </c>
      <c r="G339" s="429">
        <f t="shared" si="79"/>
        <v>15174</v>
      </c>
      <c r="H339" s="430"/>
      <c r="I339" s="507">
        <v>42017</v>
      </c>
      <c r="J339" s="428">
        <v>0.71299999999999997</v>
      </c>
      <c r="K339" s="432">
        <f t="shared" si="80"/>
        <v>12834</v>
      </c>
      <c r="L339" s="433">
        <f>SUM(K339-G339)</f>
        <v>-2340</v>
      </c>
      <c r="M339" s="408">
        <v>0.81699999999999995</v>
      </c>
      <c r="N339" s="434">
        <f t="shared" si="81"/>
        <v>-1911.78</v>
      </c>
      <c r="O339" s="350"/>
      <c r="P339" s="112"/>
    </row>
    <row r="340" spans="1:21" s="106" customFormat="1" ht="15" customHeight="1" x14ac:dyDescent="0.25">
      <c r="A340" s="14" t="s">
        <v>840</v>
      </c>
      <c r="B340" s="527" t="s">
        <v>840</v>
      </c>
      <c r="C340" s="425" t="s">
        <v>52</v>
      </c>
      <c r="D340" s="426">
        <v>41939</v>
      </c>
      <c r="E340" s="427">
        <v>2911</v>
      </c>
      <c r="F340" s="428">
        <v>76.31</v>
      </c>
      <c r="G340" s="429">
        <f t="shared" si="79"/>
        <v>222138.41</v>
      </c>
      <c r="H340" s="430"/>
      <c r="I340" s="507">
        <v>42020</v>
      </c>
      <c r="J340" s="428">
        <v>84.43</v>
      </c>
      <c r="K340" s="432">
        <f t="shared" si="80"/>
        <v>245775.73</v>
      </c>
      <c r="L340" s="433">
        <f>SUM(K340-G340)</f>
        <v>23637.320000000007</v>
      </c>
      <c r="M340" s="408">
        <v>0.82210000000000005</v>
      </c>
      <c r="N340" s="434">
        <f t="shared" si="81"/>
        <v>19432.240772000008</v>
      </c>
      <c r="O340" s="350"/>
      <c r="P340" s="112"/>
    </row>
    <row r="341" spans="1:21" s="106" customFormat="1" ht="15" customHeight="1" x14ac:dyDescent="0.25">
      <c r="A341" s="14" t="s">
        <v>1913</v>
      </c>
      <c r="B341" s="527" t="s">
        <v>342</v>
      </c>
      <c r="C341" s="425" t="s">
        <v>52</v>
      </c>
      <c r="D341" s="426">
        <v>42002</v>
      </c>
      <c r="E341" s="427">
        <v>21000</v>
      </c>
      <c r="F341" s="428">
        <v>2.4500000000000002</v>
      </c>
      <c r="G341" s="429">
        <f t="shared" si="79"/>
        <v>51450.000000000007</v>
      </c>
      <c r="H341" s="430"/>
      <c r="I341" s="507">
        <v>42027</v>
      </c>
      <c r="J341" s="428">
        <v>2.2999999999999998</v>
      </c>
      <c r="K341" s="432">
        <f t="shared" si="80"/>
        <v>48299.999999999993</v>
      </c>
      <c r="L341" s="433">
        <f>SUM(K341-G341)</f>
        <v>-3150.0000000000146</v>
      </c>
      <c r="M341" s="408">
        <v>0.79079999999999995</v>
      </c>
      <c r="N341" s="434">
        <f t="shared" si="81"/>
        <v>-2491.0200000000114</v>
      </c>
      <c r="O341" s="350"/>
      <c r="P341" s="112"/>
    </row>
    <row r="342" spans="1:21" s="108" customFormat="1" ht="15" customHeight="1" x14ac:dyDescent="0.25">
      <c r="A342" s="435" t="s">
        <v>1926</v>
      </c>
      <c r="B342" s="566" t="s">
        <v>1927</v>
      </c>
      <c r="C342" s="436" t="s">
        <v>77</v>
      </c>
      <c r="D342" s="437">
        <v>42017</v>
      </c>
      <c r="E342" s="438">
        <v>14160</v>
      </c>
      <c r="F342" s="439">
        <v>5.71</v>
      </c>
      <c r="G342" s="440">
        <f t="shared" ref="G342:G351" si="82">SUM(E342*F342)</f>
        <v>80853.600000000006</v>
      </c>
      <c r="H342" s="441"/>
      <c r="I342" s="437">
        <v>42038</v>
      </c>
      <c r="J342" s="439">
        <v>6.21</v>
      </c>
      <c r="K342" s="442">
        <f t="shared" ref="K342:K351" si="83">SUM(E342*J342)</f>
        <v>87933.6</v>
      </c>
      <c r="L342" s="443">
        <f>SUM(G342-K342)</f>
        <v>-7080</v>
      </c>
      <c r="M342" s="444">
        <v>0.78029999999999999</v>
      </c>
      <c r="N342" s="445">
        <f t="shared" ref="N342:N351" si="84">SUM(L342*M342)</f>
        <v>-5524.5240000000003</v>
      </c>
      <c r="O342" s="349"/>
      <c r="P342" s="113"/>
    </row>
    <row r="343" spans="1:21" s="106" customFormat="1" ht="15" customHeight="1" x14ac:dyDescent="0.25">
      <c r="A343" s="14" t="s">
        <v>840</v>
      </c>
      <c r="B343" s="527" t="s">
        <v>840</v>
      </c>
      <c r="C343" s="425" t="s">
        <v>52</v>
      </c>
      <c r="D343" s="426">
        <v>42045</v>
      </c>
      <c r="E343" s="427">
        <v>939</v>
      </c>
      <c r="F343" s="428">
        <v>90.46</v>
      </c>
      <c r="G343" s="429">
        <f t="shared" si="82"/>
        <v>84941.939999999988</v>
      </c>
      <c r="H343" s="430"/>
      <c r="I343" s="507">
        <v>42047</v>
      </c>
      <c r="J343" s="428">
        <v>82.22</v>
      </c>
      <c r="K343" s="432">
        <f t="shared" si="83"/>
        <v>77204.58</v>
      </c>
      <c r="L343" s="433">
        <f t="shared" ref="L343:L351" si="85">SUM(K343-G343)</f>
        <v>-7737.359999999986</v>
      </c>
      <c r="M343" s="408">
        <v>0.77669999999999995</v>
      </c>
      <c r="N343" s="434">
        <f t="shared" si="84"/>
        <v>-6009.6075119999887</v>
      </c>
      <c r="O343" s="350"/>
      <c r="P343" s="112"/>
    </row>
    <row r="344" spans="1:21" s="106" customFormat="1" ht="15" customHeight="1" x14ac:dyDescent="0.25">
      <c r="A344" s="14" t="s">
        <v>1884</v>
      </c>
      <c r="B344" s="527" t="s">
        <v>1885</v>
      </c>
      <c r="C344" s="425" t="s">
        <v>52</v>
      </c>
      <c r="D344" s="426">
        <v>41981</v>
      </c>
      <c r="E344" s="427">
        <v>48533</v>
      </c>
      <c r="F344" s="428">
        <v>0.58499999999999996</v>
      </c>
      <c r="G344" s="429">
        <f t="shared" si="82"/>
        <v>28391.804999999997</v>
      </c>
      <c r="H344" s="430"/>
      <c r="I344" s="507">
        <v>42062</v>
      </c>
      <c r="J344" s="428">
        <v>0.88200000000000001</v>
      </c>
      <c r="K344" s="432">
        <f t="shared" si="83"/>
        <v>42806.106</v>
      </c>
      <c r="L344" s="433">
        <f t="shared" si="85"/>
        <v>14414.301000000003</v>
      </c>
      <c r="M344" s="408">
        <v>0.78420000000000001</v>
      </c>
      <c r="N344" s="434">
        <f t="shared" si="84"/>
        <v>11303.694844200003</v>
      </c>
      <c r="O344" s="350"/>
      <c r="P344" s="112"/>
    </row>
    <row r="345" spans="1:21" s="106" customFormat="1" ht="15" customHeight="1" x14ac:dyDescent="0.25">
      <c r="A345" s="14" t="s">
        <v>1972</v>
      </c>
      <c r="B345" s="527" t="s">
        <v>1973</v>
      </c>
      <c r="C345" s="425" t="s">
        <v>52</v>
      </c>
      <c r="D345" s="426">
        <v>42048</v>
      </c>
      <c r="E345" s="427">
        <v>15625</v>
      </c>
      <c r="F345" s="428">
        <v>2.57</v>
      </c>
      <c r="G345" s="429">
        <f t="shared" si="82"/>
        <v>40156.25</v>
      </c>
      <c r="H345" s="430"/>
      <c r="I345" s="507">
        <v>42066</v>
      </c>
      <c r="J345" s="428">
        <v>2.19</v>
      </c>
      <c r="K345" s="432">
        <f t="shared" si="83"/>
        <v>34218.75</v>
      </c>
      <c r="L345" s="433">
        <f t="shared" si="85"/>
        <v>-5937.5</v>
      </c>
      <c r="M345" s="408">
        <v>0.78069999999999995</v>
      </c>
      <c r="N345" s="434">
        <f t="shared" si="84"/>
        <v>-4635.40625</v>
      </c>
      <c r="O345" s="350"/>
      <c r="P345" s="112"/>
    </row>
    <row r="346" spans="1:21" s="106" customFormat="1" ht="15" customHeight="1" x14ac:dyDescent="0.25">
      <c r="A346" s="14" t="s">
        <v>1955</v>
      </c>
      <c r="B346" s="527" t="s">
        <v>1886</v>
      </c>
      <c r="C346" s="425" t="s">
        <v>52</v>
      </c>
      <c r="D346" s="426">
        <v>41981</v>
      </c>
      <c r="E346" s="427">
        <v>37500</v>
      </c>
      <c r="F346" s="428">
        <v>3.56</v>
      </c>
      <c r="G346" s="429">
        <f t="shared" si="82"/>
        <v>133500</v>
      </c>
      <c r="H346" s="430"/>
      <c r="I346" s="507">
        <v>42067</v>
      </c>
      <c r="J346" s="428">
        <v>3.85</v>
      </c>
      <c r="K346" s="432">
        <f t="shared" si="83"/>
        <v>144375</v>
      </c>
      <c r="L346" s="433">
        <f t="shared" si="85"/>
        <v>10875</v>
      </c>
      <c r="M346" s="408">
        <v>0.78069999999999995</v>
      </c>
      <c r="N346" s="434">
        <f t="shared" si="84"/>
        <v>8490.1124999999993</v>
      </c>
      <c r="O346" s="350"/>
      <c r="P346" s="112"/>
    </row>
    <row r="347" spans="1:21" s="106" customFormat="1" ht="15" customHeight="1" x14ac:dyDescent="0.25">
      <c r="A347" s="14" t="s">
        <v>431</v>
      </c>
      <c r="B347" s="527" t="s">
        <v>432</v>
      </c>
      <c r="C347" s="425" t="s">
        <v>52</v>
      </c>
      <c r="D347" s="426">
        <v>41995</v>
      </c>
      <c r="E347" s="427">
        <v>1422</v>
      </c>
      <c r="F347" s="428">
        <v>84.04</v>
      </c>
      <c r="G347" s="429">
        <f t="shared" si="82"/>
        <v>119504.88</v>
      </c>
      <c r="H347" s="430"/>
      <c r="I347" s="507">
        <v>42074</v>
      </c>
      <c r="J347" s="428">
        <v>89.8</v>
      </c>
      <c r="K347" s="432">
        <f t="shared" si="83"/>
        <v>127695.59999999999</v>
      </c>
      <c r="L347" s="433">
        <f t="shared" si="85"/>
        <v>8190.7199999999866</v>
      </c>
      <c r="M347" s="408">
        <v>0.78069999999999995</v>
      </c>
      <c r="N347" s="434">
        <f t="shared" si="84"/>
        <v>6394.4951039999887</v>
      </c>
      <c r="O347" s="350"/>
      <c r="P347" s="112"/>
    </row>
    <row r="348" spans="1:21" s="106" customFormat="1" ht="15" customHeight="1" x14ac:dyDescent="0.25">
      <c r="A348" s="14" t="s">
        <v>1887</v>
      </c>
      <c r="B348" s="527" t="s">
        <v>1888</v>
      </c>
      <c r="C348" s="425" t="s">
        <v>52</v>
      </c>
      <c r="D348" s="426">
        <v>41983</v>
      </c>
      <c r="E348" s="427">
        <v>8465</v>
      </c>
      <c r="F348" s="428">
        <v>4.37</v>
      </c>
      <c r="G348" s="429">
        <f t="shared" si="82"/>
        <v>36992.050000000003</v>
      </c>
      <c r="H348" s="430"/>
      <c r="I348" s="507">
        <v>42074</v>
      </c>
      <c r="J348" s="428">
        <v>5.1100000000000003</v>
      </c>
      <c r="K348" s="432">
        <f t="shared" si="83"/>
        <v>43256.15</v>
      </c>
      <c r="L348" s="433">
        <f t="shared" si="85"/>
        <v>6264.0999999999985</v>
      </c>
      <c r="M348" s="408">
        <v>0.78069999999999995</v>
      </c>
      <c r="N348" s="434">
        <f t="shared" si="84"/>
        <v>4890.3828699999985</v>
      </c>
      <c r="O348" s="350"/>
      <c r="P348" s="112"/>
    </row>
    <row r="349" spans="1:21" s="106" customFormat="1" ht="15" customHeight="1" x14ac:dyDescent="0.25">
      <c r="A349" s="14" t="s">
        <v>2022</v>
      </c>
      <c r="B349" s="527" t="s">
        <v>338</v>
      </c>
      <c r="C349" s="425" t="s">
        <v>52</v>
      </c>
      <c r="D349" s="426">
        <v>42065</v>
      </c>
      <c r="E349" s="427">
        <v>50000</v>
      </c>
      <c r="F349" s="428">
        <v>0.44500000000000001</v>
      </c>
      <c r="G349" s="429">
        <f t="shared" si="82"/>
        <v>22250</v>
      </c>
      <c r="H349" s="430"/>
      <c r="I349" s="507">
        <v>42074</v>
      </c>
      <c r="J349" s="428">
        <v>0.35499999999999998</v>
      </c>
      <c r="K349" s="432">
        <f t="shared" si="83"/>
        <v>17750</v>
      </c>
      <c r="L349" s="433">
        <f t="shared" si="85"/>
        <v>-4500</v>
      </c>
      <c r="M349" s="408">
        <v>0.78069999999999995</v>
      </c>
      <c r="N349" s="434">
        <f t="shared" si="84"/>
        <v>-3513.1499999999996</v>
      </c>
      <c r="O349" s="350"/>
      <c r="P349" s="112"/>
    </row>
    <row r="350" spans="1:21" s="106" customFormat="1" ht="15" customHeight="1" x14ac:dyDescent="0.25">
      <c r="A350" s="14" t="s">
        <v>1964</v>
      </c>
      <c r="B350" s="527" t="s">
        <v>1965</v>
      </c>
      <c r="C350" s="425" t="s">
        <v>52</v>
      </c>
      <c r="D350" s="426">
        <v>42038</v>
      </c>
      <c r="E350" s="427">
        <v>53510</v>
      </c>
      <c r="F350" s="428">
        <v>0.56499999999999995</v>
      </c>
      <c r="G350" s="429">
        <f t="shared" si="82"/>
        <v>30233.149999999998</v>
      </c>
      <c r="H350" s="430"/>
      <c r="I350" s="507">
        <v>42080</v>
      </c>
      <c r="J350" s="831">
        <v>0.49</v>
      </c>
      <c r="K350" s="432">
        <f t="shared" si="83"/>
        <v>26219.899999999998</v>
      </c>
      <c r="L350" s="433">
        <f t="shared" si="85"/>
        <v>-4013.25</v>
      </c>
      <c r="M350" s="408">
        <v>0.76600000000000001</v>
      </c>
      <c r="N350" s="434">
        <f t="shared" si="84"/>
        <v>-3074.1495</v>
      </c>
      <c r="O350" s="350"/>
      <c r="P350" s="112"/>
    </row>
    <row r="351" spans="1:21" s="106" customFormat="1" ht="15" customHeight="1" x14ac:dyDescent="0.25">
      <c r="A351" s="14" t="s">
        <v>1946</v>
      </c>
      <c r="B351" s="527" t="s">
        <v>1947</v>
      </c>
      <c r="C351" s="425" t="s">
        <v>52</v>
      </c>
      <c r="D351" s="426">
        <v>42026</v>
      </c>
      <c r="E351" s="427">
        <v>14848</v>
      </c>
      <c r="F351" s="428">
        <v>2.76</v>
      </c>
      <c r="G351" s="429">
        <f t="shared" si="82"/>
        <v>40980.479999999996</v>
      </c>
      <c r="H351" s="430"/>
      <c r="I351" s="507">
        <v>42094</v>
      </c>
      <c r="J351" s="428">
        <v>2.58</v>
      </c>
      <c r="K351" s="432">
        <f t="shared" si="83"/>
        <v>38307.840000000004</v>
      </c>
      <c r="L351" s="433">
        <f t="shared" si="85"/>
        <v>-2672.6399999999921</v>
      </c>
      <c r="M351" s="408">
        <v>0.77510000000000001</v>
      </c>
      <c r="N351" s="434">
        <f t="shared" si="84"/>
        <v>-2071.563263999994</v>
      </c>
      <c r="O351" s="350"/>
      <c r="P351" s="408" t="s">
        <v>3</v>
      </c>
    </row>
    <row r="352" spans="1:21" s="106" customFormat="1" ht="15" customHeight="1" x14ac:dyDescent="0.25">
      <c r="A352" s="435" t="s">
        <v>2024</v>
      </c>
      <c r="B352" s="566" t="s">
        <v>2023</v>
      </c>
      <c r="C352" s="436" t="s">
        <v>77</v>
      </c>
      <c r="D352" s="437">
        <v>42069</v>
      </c>
      <c r="E352" s="438">
        <v>4163</v>
      </c>
      <c r="F352" s="439">
        <v>19</v>
      </c>
      <c r="G352" s="440">
        <f t="shared" ref="G352:G357" si="86">SUM(E352*F352)</f>
        <v>79097</v>
      </c>
      <c r="H352" s="441"/>
      <c r="I352" s="437">
        <v>42104</v>
      </c>
      <c r="J352" s="439">
        <v>21.02</v>
      </c>
      <c r="K352" s="442">
        <f t="shared" ref="K352:K357" si="87">SUM(E352*J352)</f>
        <v>87506.26</v>
      </c>
      <c r="L352" s="443">
        <f>SUM(G352-K352)</f>
        <v>-8409.2599999999948</v>
      </c>
      <c r="M352" s="408">
        <v>0.77510000000000001</v>
      </c>
      <c r="N352" s="445">
        <f t="shared" ref="N352:N357" si="88">SUM(L352*M352)</f>
        <v>-6518.0174259999958</v>
      </c>
      <c r="O352" s="349"/>
      <c r="P352" s="113"/>
      <c r="Q352" s="108"/>
      <c r="R352" s="108"/>
      <c r="S352" s="108"/>
      <c r="T352" s="108"/>
      <c r="U352" s="108"/>
    </row>
    <row r="353" spans="1:21" s="106" customFormat="1" ht="15" customHeight="1" x14ac:dyDescent="0.25">
      <c r="A353" s="14" t="s">
        <v>425</v>
      </c>
      <c r="B353" s="527" t="s">
        <v>426</v>
      </c>
      <c r="C353" s="425" t="s">
        <v>52</v>
      </c>
      <c r="D353" s="426">
        <v>42052</v>
      </c>
      <c r="E353" s="427">
        <v>11717</v>
      </c>
      <c r="F353" s="428">
        <v>7.61</v>
      </c>
      <c r="G353" s="429">
        <f t="shared" si="86"/>
        <v>89166.37000000001</v>
      </c>
      <c r="H353" s="430"/>
      <c r="I353" s="507">
        <v>42110</v>
      </c>
      <c r="J353" s="428">
        <v>7.73</v>
      </c>
      <c r="K353" s="432">
        <f t="shared" si="87"/>
        <v>90572.41</v>
      </c>
      <c r="L353" s="433">
        <f t="shared" ref="L353:L359" si="89">SUM(K353-G353)</f>
        <v>1406.0399999999936</v>
      </c>
      <c r="M353" s="408">
        <v>0.77510000000000001</v>
      </c>
      <c r="N353" s="434">
        <f t="shared" si="88"/>
        <v>1089.821603999995</v>
      </c>
      <c r="O353" s="350"/>
      <c r="P353" s="112"/>
    </row>
    <row r="354" spans="1:21" s="106" customFormat="1" ht="15" customHeight="1" x14ac:dyDescent="0.25">
      <c r="A354" s="14" t="s">
        <v>1970</v>
      </c>
      <c r="B354" s="527" t="s">
        <v>1978</v>
      </c>
      <c r="C354" s="425" t="s">
        <v>52</v>
      </c>
      <c r="D354" s="426">
        <v>42047</v>
      </c>
      <c r="E354" s="427">
        <v>48375</v>
      </c>
      <c r="F354" s="428">
        <v>2.36</v>
      </c>
      <c r="G354" s="429">
        <f t="shared" si="86"/>
        <v>114165</v>
      </c>
      <c r="H354" s="430"/>
      <c r="I354" s="507">
        <v>42114</v>
      </c>
      <c r="J354" s="428">
        <v>2.69</v>
      </c>
      <c r="K354" s="432">
        <f t="shared" si="87"/>
        <v>130128.75</v>
      </c>
      <c r="L354" s="433">
        <f t="shared" si="89"/>
        <v>15963.75</v>
      </c>
      <c r="M354" s="408">
        <v>0.78198999999999996</v>
      </c>
      <c r="N354" s="434">
        <f t="shared" si="88"/>
        <v>12483.492862499999</v>
      </c>
      <c r="O354" s="350"/>
      <c r="P354" s="112"/>
    </row>
    <row r="355" spans="1:21" s="106" customFormat="1" ht="15" customHeight="1" x14ac:dyDescent="0.25">
      <c r="A355" s="14" t="s">
        <v>2041</v>
      </c>
      <c r="B355" s="527" t="s">
        <v>614</v>
      </c>
      <c r="C355" s="425" t="s">
        <v>52</v>
      </c>
      <c r="D355" s="426">
        <v>42101</v>
      </c>
      <c r="E355" s="427">
        <v>13000</v>
      </c>
      <c r="F355" s="428">
        <v>11.85</v>
      </c>
      <c r="G355" s="429">
        <f t="shared" si="86"/>
        <v>154050</v>
      </c>
      <c r="H355" s="430"/>
      <c r="I355" s="507">
        <v>42114</v>
      </c>
      <c r="J355" s="428">
        <v>11.5</v>
      </c>
      <c r="K355" s="432">
        <f t="shared" si="87"/>
        <v>149500</v>
      </c>
      <c r="L355" s="433">
        <f t="shared" si="89"/>
        <v>-4550</v>
      </c>
      <c r="M355" s="408">
        <v>0.78198999999999996</v>
      </c>
      <c r="N355" s="434">
        <f t="shared" si="88"/>
        <v>-3558.0544999999997</v>
      </c>
      <c r="O355" s="350"/>
      <c r="P355" s="112"/>
    </row>
    <row r="356" spans="1:21" s="106" customFormat="1" ht="15" customHeight="1" x14ac:dyDescent="0.25">
      <c r="A356" s="14" t="s">
        <v>1990</v>
      </c>
      <c r="B356" s="527" t="s">
        <v>1991</v>
      </c>
      <c r="C356" s="425" t="s">
        <v>52</v>
      </c>
      <c r="D356" s="426">
        <v>42055</v>
      </c>
      <c r="E356" s="427">
        <v>25935</v>
      </c>
      <c r="F356" s="428">
        <v>3.89</v>
      </c>
      <c r="G356" s="429">
        <f t="shared" si="86"/>
        <v>100887.15000000001</v>
      </c>
      <c r="H356" s="430"/>
      <c r="I356" s="507">
        <v>42122</v>
      </c>
      <c r="J356" s="428">
        <v>3.87</v>
      </c>
      <c r="K356" s="432">
        <f t="shared" si="87"/>
        <v>100368.45</v>
      </c>
      <c r="L356" s="433">
        <f t="shared" si="89"/>
        <v>-518.70000000001164</v>
      </c>
      <c r="M356" s="408">
        <v>0.78198999999999996</v>
      </c>
      <c r="N356" s="434">
        <f t="shared" si="88"/>
        <v>-405.61821300000906</v>
      </c>
      <c r="O356" s="350"/>
      <c r="P356" s="112"/>
    </row>
    <row r="357" spans="1:21" s="106" customFormat="1" ht="15" customHeight="1" x14ac:dyDescent="0.25">
      <c r="A357" s="14" t="s">
        <v>404</v>
      </c>
      <c r="B357" s="527" t="s">
        <v>405</v>
      </c>
      <c r="C357" s="425" t="s">
        <v>52</v>
      </c>
      <c r="D357" s="426">
        <v>42032</v>
      </c>
      <c r="E357" s="427">
        <v>12785</v>
      </c>
      <c r="F357" s="428">
        <v>9.56</v>
      </c>
      <c r="G357" s="429">
        <f t="shared" si="86"/>
        <v>122224.6</v>
      </c>
      <c r="H357" s="430"/>
      <c r="I357" s="507">
        <v>42123</v>
      </c>
      <c r="J357" s="428">
        <v>10.220000000000001</v>
      </c>
      <c r="K357" s="432">
        <f t="shared" si="87"/>
        <v>130662.70000000001</v>
      </c>
      <c r="L357" s="433">
        <f t="shared" si="89"/>
        <v>8438.1000000000058</v>
      </c>
      <c r="M357" s="408">
        <v>0.78198999999999996</v>
      </c>
      <c r="N357" s="434">
        <f t="shared" si="88"/>
        <v>6598.5098190000044</v>
      </c>
      <c r="O357" s="350"/>
      <c r="P357" s="112"/>
    </row>
    <row r="358" spans="1:21" s="108" customFormat="1" ht="15" customHeight="1" x14ac:dyDescent="0.25">
      <c r="A358" s="14" t="s">
        <v>443</v>
      </c>
      <c r="B358" s="527" t="s">
        <v>444</v>
      </c>
      <c r="C358" s="425" t="s">
        <v>52</v>
      </c>
      <c r="D358" s="426">
        <v>42123</v>
      </c>
      <c r="E358" s="427">
        <v>30000</v>
      </c>
      <c r="F358" s="428">
        <v>0.88</v>
      </c>
      <c r="G358" s="429">
        <f t="shared" ref="G358:G364" si="90">SUM(E358*F358)</f>
        <v>26400</v>
      </c>
      <c r="H358" s="430"/>
      <c r="I358" s="507">
        <v>42132</v>
      </c>
      <c r="J358" s="428">
        <v>0.8</v>
      </c>
      <c r="K358" s="432">
        <f t="shared" ref="K358:K364" si="91">SUM(E358*J358)</f>
        <v>24000</v>
      </c>
      <c r="L358" s="433">
        <f t="shared" si="89"/>
        <v>-2400</v>
      </c>
      <c r="M358" s="408">
        <v>0.79300000000000004</v>
      </c>
      <c r="N358" s="434">
        <f t="shared" ref="N358:N364" si="92">SUM(L358*M358)</f>
        <v>-1903.2</v>
      </c>
      <c r="O358" s="350"/>
      <c r="P358" s="112"/>
      <c r="Q358" s="106"/>
      <c r="R358" s="106"/>
      <c r="S358" s="106"/>
      <c r="T358" s="106"/>
      <c r="U358" s="106"/>
    </row>
    <row r="359" spans="1:21" s="106" customFormat="1" ht="15" customHeight="1" x14ac:dyDescent="0.25">
      <c r="A359" s="14" t="s">
        <v>393</v>
      </c>
      <c r="B359" s="527" t="s">
        <v>394</v>
      </c>
      <c r="C359" s="425" t="s">
        <v>52</v>
      </c>
      <c r="D359" s="426">
        <v>42129</v>
      </c>
      <c r="E359" s="427">
        <v>4351</v>
      </c>
      <c r="F359" s="428">
        <v>20.329999999999998</v>
      </c>
      <c r="G359" s="429">
        <f t="shared" si="90"/>
        <v>88455.829999999987</v>
      </c>
      <c r="H359" s="430"/>
      <c r="I359" s="507">
        <v>42132</v>
      </c>
      <c r="J359" s="428">
        <v>19.100000000000001</v>
      </c>
      <c r="K359" s="432">
        <f t="shared" si="91"/>
        <v>83104.100000000006</v>
      </c>
      <c r="L359" s="433">
        <f t="shared" si="89"/>
        <v>-5351.7299999999814</v>
      </c>
      <c r="M359" s="408">
        <v>0.79300000000000004</v>
      </c>
      <c r="N359" s="434">
        <f t="shared" si="92"/>
        <v>-4243.9218899999851</v>
      </c>
      <c r="O359" s="350"/>
      <c r="P359" s="112"/>
    </row>
    <row r="360" spans="1:21" s="106" customFormat="1" ht="15" customHeight="1" x14ac:dyDescent="0.25">
      <c r="A360" s="435" t="s">
        <v>2056</v>
      </c>
      <c r="B360" s="566" t="s">
        <v>401</v>
      </c>
      <c r="C360" s="436" t="s">
        <v>77</v>
      </c>
      <c r="D360" s="437">
        <v>42123</v>
      </c>
      <c r="E360" s="438">
        <v>2130</v>
      </c>
      <c r="F360" s="439">
        <v>79.27</v>
      </c>
      <c r="G360" s="440">
        <f t="shared" si="90"/>
        <v>168845.1</v>
      </c>
      <c r="H360" s="441"/>
      <c r="I360" s="437">
        <v>42139</v>
      </c>
      <c r="J360" s="439">
        <v>82.8</v>
      </c>
      <c r="K360" s="442">
        <f t="shared" si="91"/>
        <v>176364</v>
      </c>
      <c r="L360" s="443">
        <f>SUM(G360-K360)</f>
        <v>-7518.8999999999942</v>
      </c>
      <c r="M360" s="408">
        <v>0.79300000000000004</v>
      </c>
      <c r="N360" s="445">
        <f t="shared" si="92"/>
        <v>-5962.487699999996</v>
      </c>
      <c r="O360" s="349"/>
      <c r="P360" s="113"/>
      <c r="Q360" s="108"/>
      <c r="R360" s="108"/>
      <c r="S360" s="108"/>
      <c r="T360" s="108"/>
      <c r="U360" s="108"/>
    </row>
    <row r="361" spans="1:21" s="106" customFormat="1" ht="15" customHeight="1" x14ac:dyDescent="0.25">
      <c r="A361" s="14" t="s">
        <v>418</v>
      </c>
      <c r="B361" s="527" t="s">
        <v>242</v>
      </c>
      <c r="C361" s="425" t="s">
        <v>52</v>
      </c>
      <c r="D361" s="426">
        <v>42117</v>
      </c>
      <c r="E361" s="427">
        <v>4017</v>
      </c>
      <c r="F361" s="428">
        <v>31.07</v>
      </c>
      <c r="G361" s="429">
        <f t="shared" si="90"/>
        <v>124808.19</v>
      </c>
      <c r="H361" s="430"/>
      <c r="I361" s="507">
        <v>42146</v>
      </c>
      <c r="J361" s="428">
        <v>30.91</v>
      </c>
      <c r="K361" s="432">
        <f t="shared" si="91"/>
        <v>124165.47</v>
      </c>
      <c r="L361" s="433">
        <f>SUM(K361-G361)</f>
        <v>-642.72000000000116</v>
      </c>
      <c r="M361" s="408">
        <v>0.80335999999999996</v>
      </c>
      <c r="N361" s="434">
        <f t="shared" si="92"/>
        <v>-516.33553920000088</v>
      </c>
      <c r="O361" s="350"/>
      <c r="P361" s="112"/>
    </row>
    <row r="362" spans="1:21" s="106" customFormat="1" ht="15" customHeight="1" x14ac:dyDescent="0.25">
      <c r="A362" s="435" t="s">
        <v>1103</v>
      </c>
      <c r="B362" s="566" t="s">
        <v>1104</v>
      </c>
      <c r="C362" s="436" t="s">
        <v>77</v>
      </c>
      <c r="D362" s="437">
        <v>42114</v>
      </c>
      <c r="E362" s="438">
        <v>1570</v>
      </c>
      <c r="F362" s="439">
        <v>88.19</v>
      </c>
      <c r="G362" s="440">
        <f t="shared" si="90"/>
        <v>138458.29999999999</v>
      </c>
      <c r="H362" s="441"/>
      <c r="I362" s="437">
        <v>42146</v>
      </c>
      <c r="J362" s="439">
        <v>85.18</v>
      </c>
      <c r="K362" s="442">
        <f t="shared" si="91"/>
        <v>133732.6</v>
      </c>
      <c r="L362" s="443">
        <f>SUM(G362-K362)</f>
        <v>4725.6999999999825</v>
      </c>
      <c r="M362" s="408">
        <v>0.80335999999999996</v>
      </c>
      <c r="N362" s="434">
        <f t="shared" si="92"/>
        <v>3796.4383519999856</v>
      </c>
      <c r="O362" s="349"/>
      <c r="P362" s="113"/>
      <c r="Q362" s="108"/>
      <c r="R362" s="108"/>
      <c r="S362" s="108"/>
      <c r="T362" s="108"/>
      <c r="U362" s="108"/>
    </row>
    <row r="363" spans="1:21" s="106" customFormat="1" ht="15" customHeight="1" x14ac:dyDescent="0.25">
      <c r="A363" s="849" t="s">
        <v>2070</v>
      </c>
      <c r="B363" s="527" t="s">
        <v>2069</v>
      </c>
      <c r="C363" s="425" t="s">
        <v>52</v>
      </c>
      <c r="D363" s="426">
        <v>42129</v>
      </c>
      <c r="E363" s="427">
        <v>46552</v>
      </c>
      <c r="F363" s="428">
        <v>2.42</v>
      </c>
      <c r="G363" s="429">
        <f t="shared" si="90"/>
        <v>112655.84</v>
      </c>
      <c r="H363" s="430"/>
      <c r="I363" s="855">
        <v>42150</v>
      </c>
      <c r="J363" s="428">
        <v>2.39</v>
      </c>
      <c r="K363" s="432">
        <f t="shared" si="91"/>
        <v>111259.28</v>
      </c>
      <c r="L363" s="433">
        <f>SUM(K363-G363)</f>
        <v>-1396.5599999999977</v>
      </c>
      <c r="M363" s="408">
        <v>0.78169999999999995</v>
      </c>
      <c r="N363" s="434">
        <f t="shared" si="92"/>
        <v>-1091.6909519999981</v>
      </c>
      <c r="O363" s="350"/>
      <c r="P363" s="112"/>
    </row>
    <row r="364" spans="1:21" s="108" customFormat="1" ht="15" customHeight="1" x14ac:dyDescent="0.25">
      <c r="A364" s="849" t="s">
        <v>2022</v>
      </c>
      <c r="B364" s="527" t="s">
        <v>338</v>
      </c>
      <c r="C364" s="425" t="s">
        <v>52</v>
      </c>
      <c r="D364" s="426">
        <v>42065</v>
      </c>
      <c r="E364" s="427">
        <v>50000</v>
      </c>
      <c r="F364" s="428">
        <v>0.44500000000000001</v>
      </c>
      <c r="G364" s="429">
        <f t="shared" si="90"/>
        <v>22250</v>
      </c>
      <c r="H364" s="430"/>
      <c r="I364" s="855">
        <v>42151</v>
      </c>
      <c r="J364" s="428">
        <v>0.46</v>
      </c>
      <c r="K364" s="432">
        <f t="shared" si="91"/>
        <v>23000</v>
      </c>
      <c r="L364" s="433">
        <f>SUM(K364-G364)</f>
        <v>750</v>
      </c>
      <c r="M364" s="408">
        <v>0.78169999999999995</v>
      </c>
      <c r="N364" s="434">
        <f t="shared" si="92"/>
        <v>586.27499999999998</v>
      </c>
      <c r="O364" s="350"/>
      <c r="P364" s="112"/>
      <c r="Q364" s="106"/>
      <c r="R364" s="106"/>
      <c r="S364" s="106"/>
      <c r="T364" s="106"/>
      <c r="U364" s="106"/>
    </row>
    <row r="365" spans="1:21" s="106" customFormat="1" ht="15" customHeight="1" x14ac:dyDescent="0.25">
      <c r="A365" s="849" t="s">
        <v>2054</v>
      </c>
      <c r="B365" s="527" t="s">
        <v>2055</v>
      </c>
      <c r="C365" s="425" t="s">
        <v>52</v>
      </c>
      <c r="D365" s="426">
        <v>42121</v>
      </c>
      <c r="E365" s="427">
        <v>9894</v>
      </c>
      <c r="F365" s="428">
        <v>7.93</v>
      </c>
      <c r="G365" s="429">
        <f t="shared" ref="G365:G370" si="93">SUM(E365*F365)</f>
        <v>78459.42</v>
      </c>
      <c r="H365" s="430"/>
      <c r="I365" s="507">
        <v>42156</v>
      </c>
      <c r="J365" s="428">
        <v>7.37</v>
      </c>
      <c r="K365" s="432">
        <f t="shared" ref="K365:K370" si="94">SUM(E365*J365)</f>
        <v>72918.78</v>
      </c>
      <c r="L365" s="433">
        <f>SUM(K365-G365)</f>
        <v>-5540.6399999999994</v>
      </c>
      <c r="M365" s="408">
        <v>0.76219999999999999</v>
      </c>
      <c r="N365" s="434">
        <f t="shared" ref="N365:N370" si="95">SUM(L365*M365)</f>
        <v>-4223.0758079999996</v>
      </c>
      <c r="O365" s="350"/>
      <c r="P365" s="112"/>
    </row>
    <row r="366" spans="1:21" s="108" customFormat="1" ht="15" customHeight="1" x14ac:dyDescent="0.25">
      <c r="A366" s="435" t="s">
        <v>1884</v>
      </c>
      <c r="B366" s="566" t="s">
        <v>1885</v>
      </c>
      <c r="C366" s="436" t="s">
        <v>77</v>
      </c>
      <c r="D366" s="437">
        <v>42143</v>
      </c>
      <c r="E366" s="438">
        <v>21503</v>
      </c>
      <c r="F366" s="439">
        <v>1.07</v>
      </c>
      <c r="G366" s="440">
        <f t="shared" si="93"/>
        <v>23008.210000000003</v>
      </c>
      <c r="H366" s="441"/>
      <c r="I366" s="883">
        <v>42156</v>
      </c>
      <c r="J366" s="439">
        <v>1.1399999999999999</v>
      </c>
      <c r="K366" s="442">
        <f t="shared" si="94"/>
        <v>24513.42</v>
      </c>
      <c r="L366" s="443">
        <f>SUM(G366-K366)</f>
        <v>-1505.2099999999955</v>
      </c>
      <c r="M366" s="408">
        <v>0.76219999999999999</v>
      </c>
      <c r="N366" s="445">
        <f t="shared" si="95"/>
        <v>-1147.2710619999966</v>
      </c>
      <c r="O366" s="349"/>
      <c r="P366" s="113"/>
    </row>
    <row r="367" spans="1:21" s="106" customFormat="1" ht="15" customHeight="1" x14ac:dyDescent="0.25">
      <c r="A367" s="849" t="s">
        <v>950</v>
      </c>
      <c r="B367" s="527" t="s">
        <v>951</v>
      </c>
      <c r="C367" s="425" t="s">
        <v>52</v>
      </c>
      <c r="D367" s="426">
        <v>42116</v>
      </c>
      <c r="E367" s="427">
        <v>19736</v>
      </c>
      <c r="F367" s="428">
        <v>6.77</v>
      </c>
      <c r="G367" s="429">
        <f t="shared" si="93"/>
        <v>133612.72</v>
      </c>
      <c r="H367" s="430"/>
      <c r="I367" s="507">
        <v>42157</v>
      </c>
      <c r="J367" s="428">
        <v>6.56</v>
      </c>
      <c r="K367" s="432">
        <f t="shared" si="94"/>
        <v>129468.15999999999</v>
      </c>
      <c r="L367" s="433">
        <f>SUM(K367-G367)</f>
        <v>-4144.5600000000122</v>
      </c>
      <c r="M367" s="408">
        <v>0.76219999999999999</v>
      </c>
      <c r="N367" s="434">
        <f t="shared" si="95"/>
        <v>-3158.9836320000095</v>
      </c>
      <c r="O367" s="350"/>
      <c r="P367" s="112"/>
    </row>
    <row r="368" spans="1:21" s="108" customFormat="1" ht="15" customHeight="1" x14ac:dyDescent="0.25">
      <c r="A368" s="852" t="s">
        <v>2006</v>
      </c>
      <c r="B368" s="527" t="s">
        <v>315</v>
      </c>
      <c r="C368" s="425" t="s">
        <v>52</v>
      </c>
      <c r="D368" s="426">
        <v>42058</v>
      </c>
      <c r="E368" s="427">
        <v>58689</v>
      </c>
      <c r="F368" s="428">
        <v>0.95199999999999996</v>
      </c>
      <c r="G368" s="429">
        <f t="shared" si="93"/>
        <v>55871.928</v>
      </c>
      <c r="H368" s="430"/>
      <c r="I368" s="855">
        <v>42157</v>
      </c>
      <c r="J368" s="428">
        <v>0.98499999999999999</v>
      </c>
      <c r="K368" s="432">
        <f t="shared" si="94"/>
        <v>57808.665000000001</v>
      </c>
      <c r="L368" s="433">
        <f>SUM(K368-G368)</f>
        <v>1936.737000000001</v>
      </c>
      <c r="M368" s="408">
        <v>0.76219999999999999</v>
      </c>
      <c r="N368" s="434">
        <f t="shared" si="95"/>
        <v>1476.1809414000006</v>
      </c>
      <c r="O368" s="350"/>
      <c r="P368" s="112"/>
      <c r="Q368" s="106"/>
      <c r="R368" s="106"/>
      <c r="S368" s="106"/>
      <c r="T368" s="106"/>
      <c r="U368" s="106"/>
    </row>
    <row r="369" spans="1:21" s="106" customFormat="1" ht="15" customHeight="1" x14ac:dyDescent="0.25">
      <c r="A369" s="849" t="s">
        <v>2040</v>
      </c>
      <c r="B369" s="527" t="s">
        <v>266</v>
      </c>
      <c r="C369" s="425" t="s">
        <v>52</v>
      </c>
      <c r="D369" s="426">
        <v>42083</v>
      </c>
      <c r="E369" s="427">
        <v>17000</v>
      </c>
      <c r="F369" s="428">
        <v>1.5149999999999999</v>
      </c>
      <c r="G369" s="429">
        <f t="shared" si="93"/>
        <v>25755</v>
      </c>
      <c r="H369" s="430"/>
      <c r="I369" s="855">
        <v>42159</v>
      </c>
      <c r="J369" s="428">
        <v>1.58</v>
      </c>
      <c r="K369" s="432">
        <f t="shared" si="94"/>
        <v>26860</v>
      </c>
      <c r="L369" s="433">
        <f>SUM(K369-G369)</f>
        <v>1105</v>
      </c>
      <c r="M369" s="408">
        <v>0.76219999999999999</v>
      </c>
      <c r="N369" s="434">
        <f t="shared" si="95"/>
        <v>842.23099999999999</v>
      </c>
      <c r="O369" s="350"/>
      <c r="P369" s="112"/>
    </row>
    <row r="370" spans="1:21" s="108" customFormat="1" ht="15" customHeight="1" x14ac:dyDescent="0.25">
      <c r="A370" s="850" t="s">
        <v>2051</v>
      </c>
      <c r="B370" s="566" t="s">
        <v>1886</v>
      </c>
      <c r="C370" s="436" t="s">
        <v>77</v>
      </c>
      <c r="D370" s="437">
        <v>42116</v>
      </c>
      <c r="E370" s="438">
        <v>30263</v>
      </c>
      <c r="F370" s="439">
        <v>4.12</v>
      </c>
      <c r="G370" s="440">
        <f t="shared" si="93"/>
        <v>124683.56</v>
      </c>
      <c r="H370" s="441"/>
      <c r="I370" s="855">
        <v>42160</v>
      </c>
      <c r="J370" s="439">
        <v>3.98</v>
      </c>
      <c r="K370" s="442">
        <f t="shared" si="94"/>
        <v>120446.74</v>
      </c>
      <c r="L370" s="443">
        <f>SUM(G370-K370)</f>
        <v>4236.8199999999924</v>
      </c>
      <c r="M370" s="408">
        <v>0.76219999999999999</v>
      </c>
      <c r="N370" s="434">
        <f t="shared" si="95"/>
        <v>3229.3042039999941</v>
      </c>
      <c r="O370" s="349"/>
      <c r="P370" s="113"/>
    </row>
    <row r="371" spans="1:21" s="108" customFormat="1" ht="15" customHeight="1" x14ac:dyDescent="0.25">
      <c r="A371" s="849" t="s">
        <v>136</v>
      </c>
      <c r="B371" s="527" t="s">
        <v>202</v>
      </c>
      <c r="C371" s="425" t="s">
        <v>52</v>
      </c>
      <c r="D371" s="426">
        <v>42059</v>
      </c>
      <c r="E371" s="427">
        <v>37000</v>
      </c>
      <c r="F371" s="428">
        <v>2.96</v>
      </c>
      <c r="G371" s="429">
        <f>SUM(E371*F371)</f>
        <v>109520</v>
      </c>
      <c r="H371" s="430"/>
      <c r="I371" s="855">
        <v>42167</v>
      </c>
      <c r="J371" s="428">
        <v>2.99</v>
      </c>
      <c r="K371" s="432">
        <f>SUM(E371*J371)</f>
        <v>110630.00000000001</v>
      </c>
      <c r="L371" s="433">
        <f>SUM(K371-G371)</f>
        <v>1110.0000000000146</v>
      </c>
      <c r="M371" s="408">
        <v>0.76219999999999999</v>
      </c>
      <c r="N371" s="434">
        <f>SUM(L371*M371)</f>
        <v>846.04200000001106</v>
      </c>
      <c r="O371" s="350"/>
      <c r="P371" s="112"/>
      <c r="Q371" s="106"/>
      <c r="R371" s="106"/>
      <c r="S371" s="106"/>
      <c r="T371" s="106"/>
      <c r="U371" s="106"/>
    </row>
    <row r="372" spans="1:21" s="108" customFormat="1" ht="15" customHeight="1" x14ac:dyDescent="0.25">
      <c r="A372" s="849" t="s">
        <v>2044</v>
      </c>
      <c r="B372" s="527" t="s">
        <v>1927</v>
      </c>
      <c r="C372" s="425" t="s">
        <v>52</v>
      </c>
      <c r="D372" s="426">
        <v>42101</v>
      </c>
      <c r="E372" s="427">
        <v>7976</v>
      </c>
      <c r="F372" s="428">
        <v>5.92</v>
      </c>
      <c r="G372" s="429">
        <f>SUM(E372*F372)</f>
        <v>47217.919999999998</v>
      </c>
      <c r="H372" s="430"/>
      <c r="I372" s="855">
        <v>42165</v>
      </c>
      <c r="J372" s="428">
        <v>6</v>
      </c>
      <c r="K372" s="432">
        <f>SUM(E372*J372)</f>
        <v>47856</v>
      </c>
      <c r="L372" s="433">
        <f>SUM(K372-G372)</f>
        <v>638.08000000000175</v>
      </c>
      <c r="M372" s="408">
        <v>0.76219999999999999</v>
      </c>
      <c r="N372" s="434">
        <f>SUM(L372*M372)</f>
        <v>486.34457600000133</v>
      </c>
      <c r="O372" s="350"/>
      <c r="P372" s="112"/>
      <c r="Q372" s="106"/>
      <c r="R372" s="106"/>
      <c r="S372" s="106"/>
      <c r="T372" s="106"/>
      <c r="U372" s="106"/>
    </row>
    <row r="373" spans="1:21" s="108" customFormat="1" ht="15" customHeight="1" x14ac:dyDescent="0.25">
      <c r="A373" s="14" t="s">
        <v>2103</v>
      </c>
      <c r="B373" s="527" t="s">
        <v>2104</v>
      </c>
      <c r="C373" s="425" t="s">
        <v>52</v>
      </c>
      <c r="D373" s="426">
        <v>42160</v>
      </c>
      <c r="E373" s="427">
        <v>42423</v>
      </c>
      <c r="F373" s="428">
        <v>2.68</v>
      </c>
      <c r="G373" s="429">
        <f t="shared" ref="G373:G380" si="96">SUM(E373*F373)</f>
        <v>113693.64000000001</v>
      </c>
      <c r="H373" s="430"/>
      <c r="I373" s="883">
        <v>42172</v>
      </c>
      <c r="J373" s="428">
        <v>2.4649999999999999</v>
      </c>
      <c r="K373" s="432">
        <f t="shared" ref="K373:K380" si="97">SUM(E373*J373)</f>
        <v>104572.69499999999</v>
      </c>
      <c r="L373" s="433">
        <f>SUM(K373-G373)</f>
        <v>-9120.9450000000215</v>
      </c>
      <c r="M373" s="408">
        <v>0.76219999999999999</v>
      </c>
      <c r="N373" s="434">
        <f t="shared" ref="N373:N380" si="98">SUM(L373*M373)</f>
        <v>-6951.9842790000166</v>
      </c>
      <c r="O373" s="350"/>
      <c r="P373" s="112"/>
      <c r="Q373" s="106"/>
      <c r="R373" s="106"/>
      <c r="S373" s="106"/>
      <c r="T373" s="106"/>
      <c r="U373" s="106"/>
    </row>
    <row r="374" spans="1:21" s="106" customFormat="1" ht="15" customHeight="1" x14ac:dyDescent="0.25">
      <c r="A374" s="435" t="s">
        <v>2094</v>
      </c>
      <c r="B374" s="566" t="s">
        <v>2095</v>
      </c>
      <c r="C374" s="436" t="s">
        <v>77</v>
      </c>
      <c r="D374" s="437">
        <v>42149</v>
      </c>
      <c r="E374" s="438">
        <v>47500</v>
      </c>
      <c r="F374" s="439">
        <v>1.43</v>
      </c>
      <c r="G374" s="440">
        <f t="shared" si="96"/>
        <v>67925</v>
      </c>
      <c r="H374" s="441"/>
      <c r="I374" s="855">
        <v>42173</v>
      </c>
      <c r="J374" s="439">
        <v>1.4950000000000001</v>
      </c>
      <c r="K374" s="442">
        <f t="shared" si="97"/>
        <v>71012.5</v>
      </c>
      <c r="L374" s="443">
        <f>SUM(G374-K374)</f>
        <v>-3087.5</v>
      </c>
      <c r="M374" s="408">
        <v>0.76219999999999999</v>
      </c>
      <c r="N374" s="445">
        <f t="shared" si="98"/>
        <v>-2353.2925</v>
      </c>
      <c r="O374" s="349"/>
      <c r="P374" s="113"/>
      <c r="Q374" s="108"/>
      <c r="R374" s="108"/>
      <c r="S374" s="108"/>
      <c r="T374" s="108"/>
      <c r="U374" s="108"/>
    </row>
    <row r="375" spans="1:21" s="106" customFormat="1" ht="15" customHeight="1" x14ac:dyDescent="0.25">
      <c r="A375" s="851" t="s">
        <v>2079</v>
      </c>
      <c r="B375" s="527" t="s">
        <v>2090</v>
      </c>
      <c r="C375" s="425" t="s">
        <v>52</v>
      </c>
      <c r="D375" s="426">
        <v>42139</v>
      </c>
      <c r="E375" s="427">
        <v>33561</v>
      </c>
      <c r="F375" s="428">
        <v>4.41</v>
      </c>
      <c r="G375" s="429">
        <f t="shared" si="96"/>
        <v>148004.01</v>
      </c>
      <c r="H375" s="430"/>
      <c r="I375" s="507">
        <v>42174</v>
      </c>
      <c r="J375" s="428">
        <v>4.24</v>
      </c>
      <c r="K375" s="432">
        <f t="shared" si="97"/>
        <v>142298.64000000001</v>
      </c>
      <c r="L375" s="433">
        <f>SUM(K375-G375)</f>
        <v>-5705.3699999999953</v>
      </c>
      <c r="M375" s="408">
        <v>0.76219999999999999</v>
      </c>
      <c r="N375" s="434">
        <f t="shared" si="98"/>
        <v>-4348.6330139999964</v>
      </c>
      <c r="O375" s="350"/>
      <c r="P375" s="112"/>
    </row>
    <row r="376" spans="1:21" s="108" customFormat="1" ht="15" customHeight="1" x14ac:dyDescent="0.25">
      <c r="A376" s="435" t="s">
        <v>2105</v>
      </c>
      <c r="B376" s="566" t="s">
        <v>2106</v>
      </c>
      <c r="C376" s="436" t="s">
        <v>77</v>
      </c>
      <c r="D376" s="437">
        <v>42156</v>
      </c>
      <c r="E376" s="438">
        <v>182400</v>
      </c>
      <c r="F376" s="439">
        <v>0.29499999999999998</v>
      </c>
      <c r="G376" s="440">
        <f t="shared" si="96"/>
        <v>53808</v>
      </c>
      <c r="H376" s="441"/>
      <c r="I376" s="883">
        <v>42174</v>
      </c>
      <c r="J376" s="439">
        <v>0.30099999999999999</v>
      </c>
      <c r="K376" s="442">
        <f t="shared" si="97"/>
        <v>54902.400000000001</v>
      </c>
      <c r="L376" s="443">
        <f>SUM(G376-K376)</f>
        <v>-1094.4000000000015</v>
      </c>
      <c r="M376" s="408">
        <v>0.76219999999999999</v>
      </c>
      <c r="N376" s="445">
        <f t="shared" si="98"/>
        <v>-834.15168000000108</v>
      </c>
      <c r="O376" s="349"/>
      <c r="P376" s="113"/>
    </row>
    <row r="377" spans="1:21" s="106" customFormat="1" ht="15" customHeight="1" x14ac:dyDescent="0.25">
      <c r="A377" s="14" t="s">
        <v>2115</v>
      </c>
      <c r="B377" s="527" t="s">
        <v>2116</v>
      </c>
      <c r="C377" s="425" t="s">
        <v>52</v>
      </c>
      <c r="D377" s="426">
        <v>42165</v>
      </c>
      <c r="E377" s="427">
        <v>34279</v>
      </c>
      <c r="F377" s="428">
        <v>1.2250000000000001</v>
      </c>
      <c r="G377" s="429">
        <f t="shared" si="96"/>
        <v>41991.775000000001</v>
      </c>
      <c r="H377" s="430"/>
      <c r="I377" s="883">
        <v>42184</v>
      </c>
      <c r="J377" s="428">
        <v>1.1479999999999999</v>
      </c>
      <c r="K377" s="432">
        <f t="shared" si="97"/>
        <v>39352.291999999994</v>
      </c>
      <c r="L377" s="433">
        <f>SUM(K377-G377)</f>
        <v>-2639.4830000000075</v>
      </c>
      <c r="M377" s="408">
        <v>0.76219999999999999</v>
      </c>
      <c r="N377" s="434">
        <f t="shared" si="98"/>
        <v>-2011.8139426000057</v>
      </c>
      <c r="O377" s="350"/>
      <c r="P377" s="112"/>
    </row>
    <row r="378" spans="1:21" s="108" customFormat="1" ht="15" customHeight="1" x14ac:dyDescent="0.25">
      <c r="A378" s="849" t="s">
        <v>243</v>
      </c>
      <c r="B378" s="527" t="s">
        <v>244</v>
      </c>
      <c r="C378" s="425" t="s">
        <v>52</v>
      </c>
      <c r="D378" s="426">
        <v>42038</v>
      </c>
      <c r="E378" s="427">
        <v>2567</v>
      </c>
      <c r="F378" s="428">
        <v>35.83</v>
      </c>
      <c r="G378" s="429">
        <f t="shared" si="96"/>
        <v>91975.61</v>
      </c>
      <c r="H378" s="430"/>
      <c r="I378" s="855">
        <v>42184</v>
      </c>
      <c r="J378" s="428">
        <v>34.08</v>
      </c>
      <c r="K378" s="432">
        <f t="shared" si="97"/>
        <v>87483.36</v>
      </c>
      <c r="L378" s="433">
        <f>SUM(K378-G378)</f>
        <v>-4492.25</v>
      </c>
      <c r="M378" s="408">
        <v>0.76219999999999999</v>
      </c>
      <c r="N378" s="434">
        <f t="shared" si="98"/>
        <v>-3423.9929499999998</v>
      </c>
      <c r="O378" s="350"/>
      <c r="P378" s="112"/>
      <c r="Q378" s="106"/>
      <c r="R378" s="106"/>
      <c r="S378" s="106"/>
      <c r="T378" s="106"/>
      <c r="U378" s="106"/>
    </row>
    <row r="379" spans="1:21" s="106" customFormat="1" ht="14.25" customHeight="1" x14ac:dyDescent="0.25">
      <c r="A379" s="853" t="s">
        <v>2080</v>
      </c>
      <c r="B379" s="527" t="s">
        <v>1515</v>
      </c>
      <c r="C379" s="425" t="s">
        <v>52</v>
      </c>
      <c r="D379" s="426">
        <v>42139</v>
      </c>
      <c r="E379" s="427">
        <v>27033</v>
      </c>
      <c r="F379" s="428">
        <v>2.85</v>
      </c>
      <c r="G379" s="429">
        <f t="shared" si="96"/>
        <v>77044.05</v>
      </c>
      <c r="H379" s="430"/>
      <c r="I379" s="855">
        <v>42185</v>
      </c>
      <c r="J379" s="428">
        <v>2.63</v>
      </c>
      <c r="K379" s="432">
        <f t="shared" si="97"/>
        <v>71096.789999999994</v>
      </c>
      <c r="L379" s="433">
        <f>SUM(K379-G379)</f>
        <v>-5947.2600000000093</v>
      </c>
      <c r="M379" s="408">
        <v>0.76219999999999999</v>
      </c>
      <c r="N379" s="434">
        <f t="shared" si="98"/>
        <v>-4533.0015720000074</v>
      </c>
      <c r="O379" s="350"/>
      <c r="P379" s="112"/>
    </row>
    <row r="380" spans="1:21" s="106" customFormat="1" ht="15" customHeight="1" x14ac:dyDescent="0.25">
      <c r="A380" s="435" t="s">
        <v>2107</v>
      </c>
      <c r="B380" s="566" t="s">
        <v>365</v>
      </c>
      <c r="C380" s="436" t="s">
        <v>77</v>
      </c>
      <c r="D380" s="437">
        <v>42159</v>
      </c>
      <c r="E380" s="438">
        <v>65142</v>
      </c>
      <c r="F380" s="439">
        <v>1.8</v>
      </c>
      <c r="G380" s="440">
        <f t="shared" si="96"/>
        <v>117255.6</v>
      </c>
      <c r="H380" s="441"/>
      <c r="I380" s="883">
        <v>42187</v>
      </c>
      <c r="J380" s="439">
        <v>1.8</v>
      </c>
      <c r="K380" s="442">
        <f t="shared" si="97"/>
        <v>117255.6</v>
      </c>
      <c r="L380" s="443">
        <f>SUM(G380-K380)</f>
        <v>0</v>
      </c>
      <c r="M380" s="408">
        <v>0.76219999999999999</v>
      </c>
      <c r="N380" s="434">
        <f t="shared" si="98"/>
        <v>0</v>
      </c>
      <c r="O380" s="349"/>
      <c r="P380" s="113"/>
      <c r="Q380" s="108"/>
      <c r="R380" s="108"/>
      <c r="S380" s="108"/>
      <c r="T380" s="108"/>
      <c r="U380" s="108"/>
    </row>
    <row r="381" spans="1:21" s="108" customFormat="1" ht="15" customHeight="1" x14ac:dyDescent="0.25">
      <c r="A381" s="435" t="s">
        <v>965</v>
      </c>
      <c r="B381" s="566" t="s">
        <v>218</v>
      </c>
      <c r="C381" s="436" t="s">
        <v>77</v>
      </c>
      <c r="D381" s="437">
        <v>42181</v>
      </c>
      <c r="E381" s="438">
        <v>28958</v>
      </c>
      <c r="F381" s="439">
        <v>3.74</v>
      </c>
      <c r="G381" s="440">
        <f t="shared" ref="G381:G386" si="99">SUM(E381*F381)</f>
        <v>108302.92000000001</v>
      </c>
      <c r="H381" s="441"/>
      <c r="I381" s="883">
        <v>42198</v>
      </c>
      <c r="J381" s="439">
        <v>3.47</v>
      </c>
      <c r="K381" s="442">
        <f t="shared" ref="K381:K386" si="100">SUM(E381*J381)</f>
        <v>100484.26000000001</v>
      </c>
      <c r="L381" s="443">
        <f>SUM(G381-K381)</f>
        <v>7818.6600000000035</v>
      </c>
      <c r="M381" s="444">
        <v>0.74450000000000005</v>
      </c>
      <c r="N381" s="434">
        <f t="shared" ref="N381:N386" si="101">SUM(L381*M381)</f>
        <v>5820.9923700000027</v>
      </c>
      <c r="O381" s="349"/>
      <c r="P381" s="113"/>
    </row>
    <row r="382" spans="1:21" s="106" customFormat="1" ht="15" customHeight="1" x14ac:dyDescent="0.25">
      <c r="A382" s="850" t="s">
        <v>761</v>
      </c>
      <c r="B382" s="566" t="s">
        <v>762</v>
      </c>
      <c r="C382" s="436" t="s">
        <v>77</v>
      </c>
      <c r="D382" s="437">
        <v>42114</v>
      </c>
      <c r="E382" s="438">
        <v>20215</v>
      </c>
      <c r="F382" s="439">
        <v>5.45</v>
      </c>
      <c r="G382" s="440">
        <f t="shared" si="99"/>
        <v>110171.75</v>
      </c>
      <c r="H382" s="441"/>
      <c r="I382" s="855">
        <v>42201</v>
      </c>
      <c r="J382" s="439">
        <v>5.72</v>
      </c>
      <c r="K382" s="442">
        <f t="shared" si="100"/>
        <v>115629.79999999999</v>
      </c>
      <c r="L382" s="443">
        <f>SUM(G382-K382)</f>
        <v>-5458.0499999999884</v>
      </c>
      <c r="M382" s="408">
        <v>0.76219999999999999</v>
      </c>
      <c r="N382" s="445">
        <f t="shared" si="101"/>
        <v>-4160.1257099999912</v>
      </c>
      <c r="O382" s="349"/>
      <c r="P382" s="113"/>
      <c r="Q382" s="108"/>
      <c r="R382" s="108"/>
      <c r="S382" s="108"/>
      <c r="T382" s="108"/>
      <c r="U382" s="108"/>
    </row>
    <row r="383" spans="1:21" s="108" customFormat="1" ht="15" customHeight="1" x14ac:dyDescent="0.25">
      <c r="A383" s="850" t="s">
        <v>2046</v>
      </c>
      <c r="B383" s="566" t="s">
        <v>1084</v>
      </c>
      <c r="C383" s="436" t="s">
        <v>77</v>
      </c>
      <c r="D383" s="437" t="s">
        <v>2047</v>
      </c>
      <c r="E383" s="438">
        <v>3879</v>
      </c>
      <c r="F383" s="439">
        <v>21.84</v>
      </c>
      <c r="G383" s="440">
        <f t="shared" si="99"/>
        <v>84717.36</v>
      </c>
      <c r="H383" s="441"/>
      <c r="I383" s="855">
        <v>42206</v>
      </c>
      <c r="J383" s="439">
        <v>22.21</v>
      </c>
      <c r="K383" s="442">
        <f t="shared" si="100"/>
        <v>86152.59</v>
      </c>
      <c r="L383" s="443">
        <f>SUM(G383-K383)</f>
        <v>-1435.2299999999959</v>
      </c>
      <c r="M383" s="408">
        <v>0.76219999999999999</v>
      </c>
      <c r="N383" s="445">
        <f t="shared" si="101"/>
        <v>-1093.932305999997</v>
      </c>
      <c r="O383" s="349"/>
      <c r="P383" s="113"/>
    </row>
    <row r="384" spans="1:21" s="106" customFormat="1" ht="15" customHeight="1" x14ac:dyDescent="0.25">
      <c r="A384" s="850" t="s">
        <v>2036</v>
      </c>
      <c r="B384" s="566" t="s">
        <v>2037</v>
      </c>
      <c r="C384" s="436" t="s">
        <v>77</v>
      </c>
      <c r="D384" s="437">
        <v>42094</v>
      </c>
      <c r="E384" s="438">
        <v>20967</v>
      </c>
      <c r="F384" s="439">
        <v>0.88500000000000001</v>
      </c>
      <c r="G384" s="440">
        <f t="shared" si="99"/>
        <v>18555.795000000002</v>
      </c>
      <c r="H384" s="441"/>
      <c r="I384" s="855">
        <v>42206</v>
      </c>
      <c r="J384" s="439">
        <v>0.83</v>
      </c>
      <c r="K384" s="442">
        <f t="shared" si="100"/>
        <v>17402.61</v>
      </c>
      <c r="L384" s="443">
        <f>SUM(G384-K384)</f>
        <v>1153.1850000000013</v>
      </c>
      <c r="M384" s="408">
        <v>0.76219999999999999</v>
      </c>
      <c r="N384" s="434">
        <f t="shared" si="101"/>
        <v>878.95760700000096</v>
      </c>
      <c r="O384" s="349"/>
      <c r="P384" s="113"/>
      <c r="Q384" s="108"/>
      <c r="R384" s="108"/>
      <c r="S384" s="108"/>
      <c r="T384" s="108"/>
      <c r="U384" s="108"/>
    </row>
    <row r="385" spans="1:21" s="106" customFormat="1" ht="15" customHeight="1" x14ac:dyDescent="0.25">
      <c r="A385" s="14" t="s">
        <v>2101</v>
      </c>
      <c r="B385" s="527" t="s">
        <v>2102</v>
      </c>
      <c r="C385" s="425" t="s">
        <v>52</v>
      </c>
      <c r="D385" s="426">
        <v>42156</v>
      </c>
      <c r="E385" s="427">
        <v>62903</v>
      </c>
      <c r="F385" s="428">
        <v>1.2050000000000001</v>
      </c>
      <c r="G385" s="429">
        <f t="shared" si="99"/>
        <v>75798.115000000005</v>
      </c>
      <c r="H385" s="430"/>
      <c r="I385" s="883">
        <v>42209</v>
      </c>
      <c r="J385" s="428">
        <v>1.06</v>
      </c>
      <c r="K385" s="432">
        <f t="shared" si="100"/>
        <v>66677.180000000008</v>
      </c>
      <c r="L385" s="433">
        <f>SUM(K385-G385)</f>
        <v>-9120.9349999999977</v>
      </c>
      <c r="M385" s="408">
        <v>0.76219999999999999</v>
      </c>
      <c r="N385" s="434">
        <f t="shared" si="101"/>
        <v>-6951.9766569999983</v>
      </c>
      <c r="O385" s="350"/>
      <c r="P385" s="112"/>
    </row>
    <row r="386" spans="1:21" s="106" customFormat="1" ht="15" customHeight="1" x14ac:dyDescent="0.25">
      <c r="A386" s="14" t="s">
        <v>242</v>
      </c>
      <c r="B386" s="527" t="s">
        <v>242</v>
      </c>
      <c r="C386" s="425" t="s">
        <v>52</v>
      </c>
      <c r="D386" s="426">
        <v>42199</v>
      </c>
      <c r="E386" s="427">
        <v>3806</v>
      </c>
      <c r="F386" s="428">
        <v>27.47</v>
      </c>
      <c r="G386" s="429">
        <f t="shared" si="99"/>
        <v>104550.81999999999</v>
      </c>
      <c r="H386" s="430"/>
      <c r="I386" s="883">
        <v>42212</v>
      </c>
      <c r="J386" s="428">
        <v>25.27</v>
      </c>
      <c r="K386" s="432">
        <f t="shared" si="100"/>
        <v>96177.62</v>
      </c>
      <c r="L386" s="433">
        <f>SUM(K386-G386)</f>
        <v>-8373.1999999999971</v>
      </c>
      <c r="M386" s="408">
        <v>0.73280000000000001</v>
      </c>
      <c r="N386" s="434">
        <f t="shared" si="101"/>
        <v>-6135.8809599999977</v>
      </c>
      <c r="O386" s="350"/>
      <c r="P386" s="112"/>
    </row>
    <row r="387" spans="1:21" s="106" customFormat="1" ht="15" customHeight="1" x14ac:dyDescent="0.25">
      <c r="A387" s="14" t="s">
        <v>2145</v>
      </c>
      <c r="B387" s="527" t="s">
        <v>2146</v>
      </c>
      <c r="C387" s="425" t="s">
        <v>52</v>
      </c>
      <c r="D387" s="426">
        <v>42200</v>
      </c>
      <c r="E387" s="427">
        <v>25586</v>
      </c>
      <c r="F387" s="428">
        <v>3.96</v>
      </c>
      <c r="G387" s="429">
        <f t="shared" ref="G387:G393" si="102">SUM(E387*F387)</f>
        <v>101320.56</v>
      </c>
      <c r="H387" s="430"/>
      <c r="I387" s="883">
        <v>42207</v>
      </c>
      <c r="J387" s="428">
        <v>3.91</v>
      </c>
      <c r="K387" s="432">
        <f t="shared" ref="K387:K393" si="103">SUM(E387*J387)</f>
        <v>100041.26000000001</v>
      </c>
      <c r="L387" s="433">
        <f>SUM(K387-G387)</f>
        <v>-1279.2999999999884</v>
      </c>
      <c r="M387" s="408">
        <v>0.72870000000000001</v>
      </c>
      <c r="N387" s="434">
        <f t="shared" ref="N387:N393" si="104">SUM(L387*M387)</f>
        <v>-932.22590999999159</v>
      </c>
      <c r="O387" s="350"/>
      <c r="P387" s="112"/>
    </row>
    <row r="388" spans="1:21" s="108" customFormat="1" ht="15" customHeight="1" x14ac:dyDescent="0.25">
      <c r="A388" s="850" t="s">
        <v>2043</v>
      </c>
      <c r="B388" s="566" t="s">
        <v>2042</v>
      </c>
      <c r="C388" s="436" t="s">
        <v>77</v>
      </c>
      <c r="D388" s="437">
        <v>42103</v>
      </c>
      <c r="E388" s="438">
        <v>35263</v>
      </c>
      <c r="F388" s="439">
        <v>2.2999999999999998</v>
      </c>
      <c r="G388" s="440">
        <f t="shared" si="102"/>
        <v>81104.899999999994</v>
      </c>
      <c r="H388" s="441"/>
      <c r="I388" s="855">
        <v>42221</v>
      </c>
      <c r="J388" s="439">
        <v>2.35</v>
      </c>
      <c r="K388" s="442">
        <f t="shared" si="103"/>
        <v>82868.05</v>
      </c>
      <c r="L388" s="443">
        <f>SUM(G388-K388)</f>
        <v>-1763.1500000000087</v>
      </c>
      <c r="M388" s="408">
        <v>0.72870000000000001</v>
      </c>
      <c r="N388" s="445">
        <f t="shared" si="104"/>
        <v>-1284.8074050000064</v>
      </c>
      <c r="O388" s="349"/>
      <c r="P388" s="113"/>
    </row>
    <row r="389" spans="1:21" s="108" customFormat="1" ht="15" customHeight="1" x14ac:dyDescent="0.25">
      <c r="A389" s="14" t="s">
        <v>2133</v>
      </c>
      <c r="B389" s="527" t="s">
        <v>2134</v>
      </c>
      <c r="C389" s="425" t="s">
        <v>52</v>
      </c>
      <c r="D389" s="426">
        <v>42177</v>
      </c>
      <c r="E389" s="427">
        <v>17820</v>
      </c>
      <c r="F389" s="428">
        <v>4.5</v>
      </c>
      <c r="G389" s="429">
        <f t="shared" si="102"/>
        <v>80190</v>
      </c>
      <c r="H389" s="430"/>
      <c r="I389" s="883">
        <v>42221</v>
      </c>
      <c r="J389" s="428">
        <v>4.1100000000000003</v>
      </c>
      <c r="K389" s="432">
        <f t="shared" si="103"/>
        <v>73240.200000000012</v>
      </c>
      <c r="L389" s="433">
        <f t="shared" ref="L389:L394" si="105">SUM(K389-G389)</f>
        <v>-6949.7999999999884</v>
      </c>
      <c r="M389" s="408">
        <v>0.72870000000000001</v>
      </c>
      <c r="N389" s="434">
        <f t="shared" si="104"/>
        <v>-5064.319259999992</v>
      </c>
      <c r="O389" s="350"/>
      <c r="P389" s="112"/>
      <c r="Q389" s="106"/>
      <c r="R389" s="106"/>
      <c r="S389" s="106"/>
      <c r="T389" s="106"/>
      <c r="U389" s="106"/>
    </row>
    <row r="390" spans="1:21" s="108" customFormat="1" ht="15" customHeight="1" x14ac:dyDescent="0.25">
      <c r="A390" s="14" t="s">
        <v>2165</v>
      </c>
      <c r="B390" s="527" t="s">
        <v>1310</v>
      </c>
      <c r="C390" s="425" t="s">
        <v>52</v>
      </c>
      <c r="D390" s="426">
        <v>42215</v>
      </c>
      <c r="E390" s="427">
        <v>10000</v>
      </c>
      <c r="F390" s="428">
        <v>7.3</v>
      </c>
      <c r="G390" s="429">
        <f t="shared" si="102"/>
        <v>73000</v>
      </c>
      <c r="H390" s="430"/>
      <c r="I390" s="883">
        <v>42228</v>
      </c>
      <c r="J390" s="428">
        <v>6.79</v>
      </c>
      <c r="K390" s="432">
        <f t="shared" si="103"/>
        <v>67900</v>
      </c>
      <c r="L390" s="433">
        <f t="shared" si="105"/>
        <v>-5100</v>
      </c>
      <c r="M390" s="408">
        <v>0.73750000000000004</v>
      </c>
      <c r="N390" s="434">
        <f t="shared" si="104"/>
        <v>-3761.25</v>
      </c>
      <c r="O390" s="350"/>
      <c r="P390" s="112"/>
      <c r="Q390" s="106"/>
      <c r="R390" s="106"/>
      <c r="S390" s="106"/>
      <c r="T390" s="106"/>
      <c r="U390" s="106"/>
    </row>
    <row r="391" spans="1:21" s="106" customFormat="1" ht="15" customHeight="1" x14ac:dyDescent="0.25">
      <c r="A391" s="14" t="s">
        <v>965</v>
      </c>
      <c r="B391" s="527" t="s">
        <v>218</v>
      </c>
      <c r="C391" s="425" t="s">
        <v>52</v>
      </c>
      <c r="D391" s="426">
        <v>42202</v>
      </c>
      <c r="E391" s="427">
        <v>25586</v>
      </c>
      <c r="F391" s="428">
        <v>3.63</v>
      </c>
      <c r="G391" s="429">
        <f t="shared" si="102"/>
        <v>92877.18</v>
      </c>
      <c r="H391" s="430"/>
      <c r="I391" s="883">
        <v>42233</v>
      </c>
      <c r="J391" s="428">
        <v>3.48</v>
      </c>
      <c r="K391" s="432">
        <f t="shared" si="103"/>
        <v>89039.28</v>
      </c>
      <c r="L391" s="433">
        <f t="shared" si="105"/>
        <v>-3837.8999999999942</v>
      </c>
      <c r="M391" s="408">
        <v>0.73719999999999997</v>
      </c>
      <c r="N391" s="434">
        <f t="shared" si="104"/>
        <v>-2829.2998799999955</v>
      </c>
      <c r="O391" s="350"/>
      <c r="P391" s="112"/>
    </row>
    <row r="392" spans="1:21" s="108" customFormat="1" ht="15" customHeight="1" x14ac:dyDescent="0.25">
      <c r="A392" s="14" t="s">
        <v>2144</v>
      </c>
      <c r="B392" s="527" t="s">
        <v>2143</v>
      </c>
      <c r="C392" s="425" t="s">
        <v>52</v>
      </c>
      <c r="D392" s="426">
        <v>42199</v>
      </c>
      <c r="E392" s="427">
        <v>92110</v>
      </c>
      <c r="F392" s="428">
        <v>1.085</v>
      </c>
      <c r="G392" s="429">
        <f t="shared" si="102"/>
        <v>99939.349999999991</v>
      </c>
      <c r="H392" s="430"/>
      <c r="I392" s="883">
        <v>42236</v>
      </c>
      <c r="J392" s="428">
        <v>1.069</v>
      </c>
      <c r="K392" s="432">
        <f t="shared" si="103"/>
        <v>98465.59</v>
      </c>
      <c r="L392" s="433">
        <f t="shared" si="105"/>
        <v>-1473.7599999999948</v>
      </c>
      <c r="M392" s="408">
        <v>0.73370000000000002</v>
      </c>
      <c r="N392" s="434">
        <f t="shared" si="104"/>
        <v>-1081.2977119999962</v>
      </c>
      <c r="O392" s="350"/>
      <c r="P392" s="112"/>
      <c r="Q392" s="106"/>
      <c r="R392" s="106"/>
      <c r="S392" s="106"/>
      <c r="T392" s="106"/>
      <c r="U392" s="106"/>
    </row>
    <row r="393" spans="1:21" s="106" customFormat="1" ht="15" customHeight="1" x14ac:dyDescent="0.25">
      <c r="A393" s="14" t="s">
        <v>1479</v>
      </c>
      <c r="B393" s="527" t="s">
        <v>1480</v>
      </c>
      <c r="C393" s="425" t="s">
        <v>52</v>
      </c>
      <c r="D393" s="426">
        <v>42200</v>
      </c>
      <c r="E393" s="427">
        <v>1910</v>
      </c>
      <c r="F393" s="428">
        <v>53.95</v>
      </c>
      <c r="G393" s="429">
        <f t="shared" si="102"/>
        <v>103044.5</v>
      </c>
      <c r="H393" s="430"/>
      <c r="I393" s="883">
        <v>42236</v>
      </c>
      <c r="J393" s="428">
        <v>49.9</v>
      </c>
      <c r="K393" s="432">
        <f t="shared" si="103"/>
        <v>95309</v>
      </c>
      <c r="L393" s="433">
        <f t="shared" si="105"/>
        <v>-7735.5</v>
      </c>
      <c r="M393" s="408">
        <v>0.73370000000000002</v>
      </c>
      <c r="N393" s="434">
        <f t="shared" si="104"/>
        <v>-5675.5363500000003</v>
      </c>
      <c r="O393" s="350"/>
      <c r="P393" s="112"/>
    </row>
    <row r="394" spans="1:21" s="106" customFormat="1" ht="15" customHeight="1" x14ac:dyDescent="0.25">
      <c r="A394" s="14" t="s">
        <v>2131</v>
      </c>
      <c r="B394" s="527" t="s">
        <v>2132</v>
      </c>
      <c r="C394" s="425" t="s">
        <v>52</v>
      </c>
      <c r="D394" s="426">
        <v>42178</v>
      </c>
      <c r="E394" s="427">
        <v>15108</v>
      </c>
      <c r="F394" s="428">
        <v>3.91</v>
      </c>
      <c r="G394" s="429">
        <f t="shared" ref="G394:G400" si="106">SUM(E394*F394)</f>
        <v>59072.28</v>
      </c>
      <c r="H394" s="430"/>
      <c r="I394" s="883">
        <v>42240</v>
      </c>
      <c r="J394" s="428">
        <v>3.56</v>
      </c>
      <c r="K394" s="432">
        <f t="shared" ref="K394:K400" si="107">SUM(E394*J394)</f>
        <v>53784.480000000003</v>
      </c>
      <c r="L394" s="433">
        <f t="shared" si="105"/>
        <v>-5287.7999999999956</v>
      </c>
      <c r="M394" s="444">
        <v>0.71560000000000001</v>
      </c>
      <c r="N394" s="434">
        <f t="shared" ref="N394:N400" si="108">SUM(L394*M394)</f>
        <v>-3783.949679999997</v>
      </c>
      <c r="O394" s="350"/>
      <c r="P394" s="112"/>
    </row>
    <row r="395" spans="1:21" s="108" customFormat="1" ht="15" customHeight="1" x14ac:dyDescent="0.25">
      <c r="A395" s="435" t="s">
        <v>2178</v>
      </c>
      <c r="B395" s="566" t="s">
        <v>469</v>
      </c>
      <c r="C395" s="436" t="s">
        <v>77</v>
      </c>
      <c r="D395" s="437">
        <v>42233</v>
      </c>
      <c r="E395" s="438">
        <v>31652</v>
      </c>
      <c r="F395" s="439">
        <v>2.98</v>
      </c>
      <c r="G395" s="440">
        <f t="shared" si="106"/>
        <v>94322.96</v>
      </c>
      <c r="H395" s="441"/>
      <c r="I395" s="883">
        <v>42242</v>
      </c>
      <c r="J395" s="439">
        <v>3.04</v>
      </c>
      <c r="K395" s="442">
        <f t="shared" si="107"/>
        <v>96222.080000000002</v>
      </c>
      <c r="L395" s="443">
        <f t="shared" ref="L395:L400" si="109">SUM(G395-K395)</f>
        <v>-1899.1199999999953</v>
      </c>
      <c r="M395" s="444">
        <v>0.71560000000000001</v>
      </c>
      <c r="N395" s="445">
        <f t="shared" si="108"/>
        <v>-1359.0102719999968</v>
      </c>
      <c r="O395" s="349"/>
      <c r="P395" s="113"/>
    </row>
    <row r="396" spans="1:21" s="108" customFormat="1" ht="15" customHeight="1" x14ac:dyDescent="0.25">
      <c r="A396" s="435" t="s">
        <v>2024</v>
      </c>
      <c r="B396" s="566" t="s">
        <v>2023</v>
      </c>
      <c r="C396" s="436" t="s">
        <v>77</v>
      </c>
      <c r="D396" s="437">
        <v>42240</v>
      </c>
      <c r="E396" s="438">
        <v>4284</v>
      </c>
      <c r="F396" s="439">
        <v>17.93</v>
      </c>
      <c r="G396" s="440">
        <f t="shared" si="106"/>
        <v>76812.12</v>
      </c>
      <c r="H396" s="441"/>
      <c r="I396" s="883">
        <v>42242</v>
      </c>
      <c r="J396" s="439">
        <v>18.690000000000001</v>
      </c>
      <c r="K396" s="442">
        <f t="shared" si="107"/>
        <v>80067.960000000006</v>
      </c>
      <c r="L396" s="443">
        <f t="shared" si="109"/>
        <v>-3255.8400000000111</v>
      </c>
      <c r="M396" s="444">
        <v>0.71560000000000001</v>
      </c>
      <c r="N396" s="445">
        <f t="shared" si="108"/>
        <v>-2329.8791040000078</v>
      </c>
      <c r="O396" s="349"/>
      <c r="P396" s="113"/>
    </row>
    <row r="397" spans="1:21" s="108" customFormat="1" ht="15" customHeight="1" x14ac:dyDescent="0.25">
      <c r="A397" s="435" t="s">
        <v>2224</v>
      </c>
      <c r="B397" s="566" t="s">
        <v>725</v>
      </c>
      <c r="C397" s="436" t="s">
        <v>77</v>
      </c>
      <c r="D397" s="437">
        <v>42241</v>
      </c>
      <c r="E397" s="438">
        <v>7600</v>
      </c>
      <c r="F397" s="439">
        <v>16.239999999999998</v>
      </c>
      <c r="G397" s="440">
        <f t="shared" si="106"/>
        <v>123423.99999999999</v>
      </c>
      <c r="H397" s="441"/>
      <c r="I397" s="883">
        <v>42242</v>
      </c>
      <c r="J397" s="439">
        <v>16.57</v>
      </c>
      <c r="K397" s="442">
        <f t="shared" si="107"/>
        <v>125932</v>
      </c>
      <c r="L397" s="443">
        <f t="shared" si="109"/>
        <v>-2508.0000000000146</v>
      </c>
      <c r="M397" s="444">
        <v>0.71709999999999996</v>
      </c>
      <c r="N397" s="445">
        <f t="shared" si="108"/>
        <v>-1798.4868000000104</v>
      </c>
      <c r="O397" s="349"/>
      <c r="P397" s="113"/>
    </row>
    <row r="398" spans="1:21" s="108" customFormat="1" ht="15" customHeight="1" x14ac:dyDescent="0.25">
      <c r="A398" s="435" t="s">
        <v>1642</v>
      </c>
      <c r="B398" s="566" t="s">
        <v>1643</v>
      </c>
      <c r="C398" s="436" t="s">
        <v>77</v>
      </c>
      <c r="D398" s="437">
        <v>42159</v>
      </c>
      <c r="E398" s="438">
        <v>13217</v>
      </c>
      <c r="F398" s="439">
        <v>9.9</v>
      </c>
      <c r="G398" s="440">
        <f t="shared" si="106"/>
        <v>130848.3</v>
      </c>
      <c r="H398" s="441"/>
      <c r="I398" s="883">
        <v>42250</v>
      </c>
      <c r="J398" s="439">
        <v>9.73</v>
      </c>
      <c r="K398" s="442">
        <f t="shared" si="107"/>
        <v>128601.41</v>
      </c>
      <c r="L398" s="443">
        <f t="shared" si="109"/>
        <v>2246.8899999999994</v>
      </c>
      <c r="M398" s="444">
        <v>0.71709999999999996</v>
      </c>
      <c r="N398" s="434">
        <f t="shared" si="108"/>
        <v>1611.2448189999996</v>
      </c>
      <c r="O398" s="349"/>
      <c r="P398" s="113"/>
    </row>
    <row r="399" spans="1:21" s="108" customFormat="1" ht="15" customHeight="1" x14ac:dyDescent="0.25">
      <c r="A399" s="435" t="s">
        <v>2172</v>
      </c>
      <c r="B399" s="566" t="s">
        <v>2173</v>
      </c>
      <c r="C399" s="436" t="s">
        <v>77</v>
      </c>
      <c r="D399" s="437">
        <v>42228</v>
      </c>
      <c r="E399" s="438">
        <v>53214</v>
      </c>
      <c r="F399" s="439">
        <v>1.2549999999999999</v>
      </c>
      <c r="G399" s="440">
        <f t="shared" si="106"/>
        <v>66783.569999999992</v>
      </c>
      <c r="H399" s="441"/>
      <c r="I399" s="883">
        <v>42257</v>
      </c>
      <c r="J399" s="439">
        <v>1.29</v>
      </c>
      <c r="K399" s="442">
        <f t="shared" si="107"/>
        <v>68646.06</v>
      </c>
      <c r="L399" s="443">
        <f t="shared" si="109"/>
        <v>-1862.4900000000052</v>
      </c>
      <c r="M399" s="444">
        <v>0.71709999999999996</v>
      </c>
      <c r="N399" s="445">
        <f t="shared" si="108"/>
        <v>-1335.5915790000038</v>
      </c>
      <c r="O399" s="349"/>
      <c r="P399" s="113"/>
    </row>
    <row r="400" spans="1:21" s="108" customFormat="1" ht="15" customHeight="1" x14ac:dyDescent="0.25">
      <c r="A400" s="435" t="s">
        <v>2180</v>
      </c>
      <c r="B400" s="566" t="s">
        <v>2181</v>
      </c>
      <c r="C400" s="436" t="s">
        <v>77</v>
      </c>
      <c r="D400" s="437">
        <v>42240</v>
      </c>
      <c r="E400" s="438">
        <v>18589</v>
      </c>
      <c r="F400" s="439">
        <v>3.82</v>
      </c>
      <c r="G400" s="440">
        <f t="shared" si="106"/>
        <v>71009.98</v>
      </c>
      <c r="H400" s="441"/>
      <c r="I400" s="883">
        <v>42258</v>
      </c>
      <c r="J400" s="439">
        <v>3.82</v>
      </c>
      <c r="K400" s="442">
        <f t="shared" si="107"/>
        <v>71009.98</v>
      </c>
      <c r="L400" s="443">
        <f t="shared" si="109"/>
        <v>0</v>
      </c>
      <c r="M400" s="444">
        <v>0.71709999999999996</v>
      </c>
      <c r="N400" s="434">
        <f t="shared" si="108"/>
        <v>0</v>
      </c>
      <c r="O400" s="349"/>
      <c r="P400" s="113"/>
    </row>
    <row r="401" spans="1:21" s="108" customFormat="1" ht="15" customHeight="1" x14ac:dyDescent="0.25">
      <c r="A401" s="435" t="s">
        <v>352</v>
      </c>
      <c r="B401" s="566" t="s">
        <v>353</v>
      </c>
      <c r="C401" s="436" t="s">
        <v>77</v>
      </c>
      <c r="D401" s="437">
        <v>42159</v>
      </c>
      <c r="E401" s="438">
        <v>4956</v>
      </c>
      <c r="F401" s="439">
        <v>13.5</v>
      </c>
      <c r="G401" s="440">
        <f t="shared" ref="G401:G406" si="110">SUM(E401*F401)</f>
        <v>66906</v>
      </c>
      <c r="H401" s="441"/>
      <c r="I401" s="883">
        <v>42264</v>
      </c>
      <c r="J401" s="439">
        <v>12.87</v>
      </c>
      <c r="K401" s="442">
        <f t="shared" ref="K401:K406" si="111">SUM(E401*J401)</f>
        <v>63783.719999999994</v>
      </c>
      <c r="L401" s="443">
        <f t="shared" ref="L401:L406" si="112">SUM(G401-K401)</f>
        <v>3122.2800000000061</v>
      </c>
      <c r="M401" s="444">
        <v>0.71919999999999995</v>
      </c>
      <c r="N401" s="434">
        <f t="shared" ref="N401:N406" si="113">SUM(L401*M401)</f>
        <v>2245.5437760000041</v>
      </c>
      <c r="O401" s="349"/>
      <c r="P401" s="113"/>
    </row>
    <row r="402" spans="1:21" s="108" customFormat="1" ht="15" customHeight="1" x14ac:dyDescent="0.25">
      <c r="A402" s="435" t="s">
        <v>404</v>
      </c>
      <c r="B402" s="566" t="s">
        <v>405</v>
      </c>
      <c r="C402" s="436" t="s">
        <v>77</v>
      </c>
      <c r="D402" s="437">
        <v>42234</v>
      </c>
      <c r="E402" s="438">
        <v>15144</v>
      </c>
      <c r="F402" s="439">
        <v>8.77</v>
      </c>
      <c r="G402" s="440">
        <f t="shared" si="110"/>
        <v>132812.88</v>
      </c>
      <c r="H402" s="441"/>
      <c r="I402" s="883">
        <v>42234</v>
      </c>
      <c r="J402" s="439">
        <v>8.89</v>
      </c>
      <c r="K402" s="442">
        <f t="shared" si="111"/>
        <v>134630.16</v>
      </c>
      <c r="L402" s="443">
        <f t="shared" si="112"/>
        <v>-1817.2799999999988</v>
      </c>
      <c r="M402" s="444">
        <v>0.70299999999999996</v>
      </c>
      <c r="N402" s="445">
        <f t="shared" si="113"/>
        <v>-1277.547839999999</v>
      </c>
      <c r="O402" s="444" t="s">
        <v>3</v>
      </c>
      <c r="P402" s="113"/>
    </row>
    <row r="403" spans="1:21" s="108" customFormat="1" ht="15" customHeight="1" x14ac:dyDescent="0.25">
      <c r="A403" s="435" t="s">
        <v>2225</v>
      </c>
      <c r="B403" s="566" t="s">
        <v>1978</v>
      </c>
      <c r="C403" s="436" t="s">
        <v>77</v>
      </c>
      <c r="D403" s="437">
        <v>42241</v>
      </c>
      <c r="E403" s="438">
        <v>26208</v>
      </c>
      <c r="F403" s="439">
        <v>2.72</v>
      </c>
      <c r="G403" s="440">
        <f t="shared" si="110"/>
        <v>71285.760000000009</v>
      </c>
      <c r="H403" s="441"/>
      <c r="I403" s="883">
        <v>42282</v>
      </c>
      <c r="J403" s="439">
        <v>2.85</v>
      </c>
      <c r="K403" s="442">
        <f t="shared" si="111"/>
        <v>74692.800000000003</v>
      </c>
      <c r="L403" s="443">
        <f t="shared" si="112"/>
        <v>-3407.0399999999936</v>
      </c>
      <c r="M403" s="444">
        <v>0.70420000000000005</v>
      </c>
      <c r="N403" s="445">
        <f t="shared" si="113"/>
        <v>-2399.2375679999955</v>
      </c>
      <c r="O403" s="349"/>
      <c r="P403" s="113"/>
    </row>
    <row r="404" spans="1:21" s="106" customFormat="1" ht="15" customHeight="1" x14ac:dyDescent="0.25">
      <c r="A404" s="435" t="s">
        <v>2041</v>
      </c>
      <c r="B404" s="566" t="s">
        <v>614</v>
      </c>
      <c r="C404" s="436" t="s">
        <v>77</v>
      </c>
      <c r="D404" s="437">
        <v>42263</v>
      </c>
      <c r="E404" s="438">
        <v>13983</v>
      </c>
      <c r="F404" s="439">
        <v>9.4499999999999993</v>
      </c>
      <c r="G404" s="440">
        <f t="shared" si="110"/>
        <v>132139.34999999998</v>
      </c>
      <c r="H404" s="441"/>
      <c r="I404" s="883">
        <v>42282</v>
      </c>
      <c r="J404" s="439">
        <v>10.11</v>
      </c>
      <c r="K404" s="442">
        <f t="shared" si="111"/>
        <v>141368.13</v>
      </c>
      <c r="L404" s="443">
        <f t="shared" si="112"/>
        <v>-9228.7800000000279</v>
      </c>
      <c r="M404" s="444">
        <v>0.70420000000000005</v>
      </c>
      <c r="N404" s="445">
        <f t="shared" si="113"/>
        <v>-6498.90687600002</v>
      </c>
      <c r="O404" s="349"/>
      <c r="P404" s="113"/>
      <c r="Q404" s="108"/>
      <c r="R404" s="108"/>
      <c r="S404" s="108"/>
      <c r="T404" s="108"/>
      <c r="U404" s="108"/>
    </row>
    <row r="405" spans="1:21" s="108" customFormat="1" ht="15" customHeight="1" x14ac:dyDescent="0.25">
      <c r="A405" s="435" t="s">
        <v>2230</v>
      </c>
      <c r="B405" s="566" t="s">
        <v>2229</v>
      </c>
      <c r="C405" s="436" t="s">
        <v>77</v>
      </c>
      <c r="D405" s="437">
        <v>42264</v>
      </c>
      <c r="E405" s="438">
        <v>7054</v>
      </c>
      <c r="F405" s="439">
        <v>10.85</v>
      </c>
      <c r="G405" s="440">
        <f t="shared" si="110"/>
        <v>76535.899999999994</v>
      </c>
      <c r="H405" s="441"/>
      <c r="I405" s="883">
        <v>42283</v>
      </c>
      <c r="J405" s="439">
        <v>10.1</v>
      </c>
      <c r="K405" s="442">
        <f t="shared" si="111"/>
        <v>71245.399999999994</v>
      </c>
      <c r="L405" s="443">
        <f t="shared" si="112"/>
        <v>5290.5</v>
      </c>
      <c r="M405" s="444">
        <v>0.70420000000000005</v>
      </c>
      <c r="N405" s="434">
        <f t="shared" si="113"/>
        <v>3725.5701000000004</v>
      </c>
      <c r="O405" s="349"/>
      <c r="P405" s="113"/>
    </row>
    <row r="406" spans="1:21" s="108" customFormat="1" ht="15" customHeight="1" x14ac:dyDescent="0.25">
      <c r="A406" s="435" t="s">
        <v>452</v>
      </c>
      <c r="B406" s="566" t="s">
        <v>453</v>
      </c>
      <c r="C406" s="436" t="s">
        <v>77</v>
      </c>
      <c r="D406" s="437">
        <v>42276</v>
      </c>
      <c r="E406" s="438">
        <v>28721</v>
      </c>
      <c r="F406" s="439">
        <v>3.86</v>
      </c>
      <c r="G406" s="440">
        <f t="shared" si="110"/>
        <v>110863.06</v>
      </c>
      <c r="H406" s="441"/>
      <c r="I406" s="883" t="s">
        <v>2283</v>
      </c>
      <c r="J406" s="439">
        <v>3.99</v>
      </c>
      <c r="K406" s="442">
        <f t="shared" si="111"/>
        <v>114596.79000000001</v>
      </c>
      <c r="L406" s="443">
        <f t="shared" si="112"/>
        <v>-3733.7300000000105</v>
      </c>
      <c r="M406" s="444">
        <v>0.72709999999999997</v>
      </c>
      <c r="N406" s="445">
        <f t="shared" si="113"/>
        <v>-2714.7950830000077</v>
      </c>
      <c r="O406" s="349"/>
      <c r="P406" s="113"/>
    </row>
    <row r="407" spans="1:21" s="106" customFormat="1" ht="15" customHeight="1" x14ac:dyDescent="0.25">
      <c r="A407" s="14" t="s">
        <v>397</v>
      </c>
      <c r="B407" s="527" t="s">
        <v>273</v>
      </c>
      <c r="C407" s="425" t="s">
        <v>52</v>
      </c>
      <c r="D407" s="426">
        <v>42284</v>
      </c>
      <c r="E407" s="427">
        <v>32284</v>
      </c>
      <c r="F407" s="428">
        <v>0.81</v>
      </c>
      <c r="G407" s="429">
        <f t="shared" ref="G407:G412" si="114">SUM(E407*F407)</f>
        <v>26150.04</v>
      </c>
      <c r="H407" s="430"/>
      <c r="I407" s="883">
        <v>42310</v>
      </c>
      <c r="J407" s="428">
        <v>0.629</v>
      </c>
      <c r="K407" s="432">
        <f t="shared" ref="K407:K412" si="115">SUM(E407*J407)</f>
        <v>20306.635999999999</v>
      </c>
      <c r="L407" s="433">
        <f>SUM(K407-G407)</f>
        <v>-5843.4040000000023</v>
      </c>
      <c r="M407" s="444">
        <v>0.70489999999999997</v>
      </c>
      <c r="N407" s="434">
        <f t="shared" ref="N407:N412" si="116">SUM(L407*M407)</f>
        <v>-4119.0154796000015</v>
      </c>
      <c r="O407" s="350"/>
      <c r="P407" s="112"/>
    </row>
    <row r="408" spans="1:21" s="106" customFormat="1" ht="15" customHeight="1" x14ac:dyDescent="0.25">
      <c r="A408" s="435" t="s">
        <v>2179</v>
      </c>
      <c r="B408" s="566" t="s">
        <v>178</v>
      </c>
      <c r="C408" s="436" t="s">
        <v>77</v>
      </c>
      <c r="D408" s="437">
        <v>42234</v>
      </c>
      <c r="E408" s="438">
        <v>23948</v>
      </c>
      <c r="F408" s="439">
        <v>6.47</v>
      </c>
      <c r="G408" s="440">
        <f t="shared" si="114"/>
        <v>154943.56</v>
      </c>
      <c r="H408" s="441"/>
      <c r="I408" s="883">
        <v>42312</v>
      </c>
      <c r="J408" s="439">
        <v>5.62</v>
      </c>
      <c r="K408" s="442">
        <f t="shared" si="115"/>
        <v>134587.76</v>
      </c>
      <c r="L408" s="443">
        <f>SUM(G408-K408)</f>
        <v>20355.799999999988</v>
      </c>
      <c r="M408" s="444">
        <v>0.70489999999999997</v>
      </c>
      <c r="N408" s="434">
        <f t="shared" si="116"/>
        <v>14348.803419999991</v>
      </c>
      <c r="O408" s="349"/>
      <c r="P408" s="113"/>
      <c r="Q408" s="108"/>
      <c r="R408" s="108"/>
      <c r="S408" s="108"/>
      <c r="T408" s="108"/>
      <c r="U408" s="108"/>
    </row>
    <row r="409" spans="1:21" s="106" customFormat="1" ht="15" customHeight="1" x14ac:dyDescent="0.25">
      <c r="A409" s="435" t="s">
        <v>445</v>
      </c>
      <c r="B409" s="566" t="s">
        <v>446</v>
      </c>
      <c r="C409" s="436" t="s">
        <v>77</v>
      </c>
      <c r="D409" s="437">
        <v>42205</v>
      </c>
      <c r="E409" s="438">
        <v>3657</v>
      </c>
      <c r="F409" s="439">
        <v>21.26</v>
      </c>
      <c r="G409" s="440">
        <f t="shared" si="114"/>
        <v>77747.820000000007</v>
      </c>
      <c r="H409" s="441"/>
      <c r="I409" s="883">
        <v>42312</v>
      </c>
      <c r="J409" s="439">
        <v>19.43</v>
      </c>
      <c r="K409" s="442">
        <f t="shared" si="115"/>
        <v>71055.509999999995</v>
      </c>
      <c r="L409" s="443">
        <f>SUM(G409-K409)</f>
        <v>6692.3100000000122</v>
      </c>
      <c r="M409" s="444">
        <v>0.70489999999999997</v>
      </c>
      <c r="N409" s="434">
        <f t="shared" si="116"/>
        <v>4717.4093190000085</v>
      </c>
      <c r="O409" s="349"/>
      <c r="P409" s="113"/>
      <c r="Q409" s="108"/>
      <c r="R409" s="108"/>
      <c r="S409" s="108"/>
      <c r="T409" s="108"/>
      <c r="U409" s="108"/>
    </row>
    <row r="410" spans="1:21" s="106" customFormat="1" ht="15" customHeight="1" x14ac:dyDescent="0.25">
      <c r="A410" s="435" t="s">
        <v>2171</v>
      </c>
      <c r="B410" s="566" t="s">
        <v>2174</v>
      </c>
      <c r="C410" s="436" t="s">
        <v>77</v>
      </c>
      <c r="D410" s="437">
        <v>42226</v>
      </c>
      <c r="E410" s="438">
        <v>46562</v>
      </c>
      <c r="F410" s="439">
        <v>2.16</v>
      </c>
      <c r="G410" s="440">
        <f t="shared" si="114"/>
        <v>100573.92000000001</v>
      </c>
      <c r="H410" s="441"/>
      <c r="I410" s="883">
        <v>42314</v>
      </c>
      <c r="J410" s="439">
        <v>1.9650000000000001</v>
      </c>
      <c r="K410" s="442">
        <f t="shared" si="115"/>
        <v>91494.33</v>
      </c>
      <c r="L410" s="443">
        <f>SUM(G410-K410)</f>
        <v>9079.5900000000111</v>
      </c>
      <c r="M410" s="444">
        <v>0.71719999999999995</v>
      </c>
      <c r="N410" s="434">
        <f t="shared" si="116"/>
        <v>6511.8819480000075</v>
      </c>
      <c r="O410" s="349"/>
      <c r="P410" s="113"/>
      <c r="Q410" s="108"/>
      <c r="R410" s="108"/>
      <c r="S410" s="108"/>
      <c r="T410" s="108"/>
      <c r="U410" s="108"/>
    </row>
    <row r="411" spans="1:21" s="106" customFormat="1" ht="15" customHeight="1" x14ac:dyDescent="0.25">
      <c r="A411" s="14" t="s">
        <v>2253</v>
      </c>
      <c r="B411" s="527" t="s">
        <v>189</v>
      </c>
      <c r="C411" s="425" t="s">
        <v>52</v>
      </c>
      <c r="D411" s="426">
        <v>42284</v>
      </c>
      <c r="E411" s="427">
        <v>18653</v>
      </c>
      <c r="F411" s="428">
        <v>2.5099999999999998</v>
      </c>
      <c r="G411" s="429">
        <f t="shared" si="114"/>
        <v>46819.03</v>
      </c>
      <c r="H411" s="430"/>
      <c r="I411" s="883">
        <v>42313</v>
      </c>
      <c r="J411" s="428">
        <v>2.39</v>
      </c>
      <c r="K411" s="432">
        <f t="shared" si="115"/>
        <v>44580.670000000006</v>
      </c>
      <c r="L411" s="433">
        <f>SUM(K411-G411)</f>
        <v>-2238.3599999999933</v>
      </c>
      <c r="M411" s="444">
        <v>0.71719999999999995</v>
      </c>
      <c r="N411" s="434">
        <f t="shared" si="116"/>
        <v>-1605.3517919999952</v>
      </c>
      <c r="O411" s="350"/>
      <c r="P411" s="112"/>
    </row>
    <row r="412" spans="1:21" s="108" customFormat="1" ht="15" customHeight="1" x14ac:dyDescent="0.25">
      <c r="A412" s="14" t="s">
        <v>2271</v>
      </c>
      <c r="B412" s="527" t="s">
        <v>2272</v>
      </c>
      <c r="C412" s="425" t="s">
        <v>52</v>
      </c>
      <c r="D412" s="426">
        <v>42290</v>
      </c>
      <c r="E412" s="427">
        <v>14796</v>
      </c>
      <c r="F412" s="428">
        <v>3.87</v>
      </c>
      <c r="G412" s="429">
        <f t="shared" si="114"/>
        <v>57260.520000000004</v>
      </c>
      <c r="H412" s="430"/>
      <c r="I412" s="883">
        <v>42318</v>
      </c>
      <c r="J412" s="428">
        <v>3.39</v>
      </c>
      <c r="K412" s="432">
        <f t="shared" si="115"/>
        <v>50158.44</v>
      </c>
      <c r="L412" s="433">
        <f>SUM(K412-G412)</f>
        <v>-7102.0800000000017</v>
      </c>
      <c r="M412" s="444">
        <v>0.71719999999999995</v>
      </c>
      <c r="N412" s="434">
        <f t="shared" si="116"/>
        <v>-5093.6117760000006</v>
      </c>
      <c r="O412" s="444" t="s">
        <v>3</v>
      </c>
      <c r="P412" s="112"/>
      <c r="Q412" s="106"/>
      <c r="R412" s="106"/>
      <c r="S412" s="106"/>
      <c r="T412" s="106"/>
      <c r="U412" s="106"/>
    </row>
    <row r="413" spans="1:21" s="106" customFormat="1" ht="15" customHeight="1" x14ac:dyDescent="0.25">
      <c r="A413" s="435" t="s">
        <v>1435</v>
      </c>
      <c r="B413" s="566" t="s">
        <v>1436</v>
      </c>
      <c r="C413" s="436" t="s">
        <v>77</v>
      </c>
      <c r="D413" s="437">
        <v>42227</v>
      </c>
      <c r="E413" s="438">
        <v>17126</v>
      </c>
      <c r="F413" s="439">
        <v>4.57</v>
      </c>
      <c r="G413" s="440">
        <f t="shared" ref="G413:G418" si="117">SUM(E413*F413)</f>
        <v>78265.820000000007</v>
      </c>
      <c r="H413" s="441"/>
      <c r="I413" s="883">
        <v>42328</v>
      </c>
      <c r="J413" s="439">
        <v>4.32</v>
      </c>
      <c r="K413" s="442">
        <f t="shared" ref="K413:K418" si="118">SUM(E413*J413)</f>
        <v>73984.320000000007</v>
      </c>
      <c r="L413" s="443">
        <f>SUM(G413-K413)</f>
        <v>4281.5</v>
      </c>
      <c r="M413" s="444">
        <v>0.71719999999999995</v>
      </c>
      <c r="N413" s="434">
        <f t="shared" ref="N413:N418" si="119">SUM(L413*M413)</f>
        <v>3070.6917999999996</v>
      </c>
      <c r="O413" s="349"/>
      <c r="P413" s="113"/>
      <c r="Q413" s="108"/>
      <c r="R413" s="108"/>
      <c r="S413" s="108"/>
      <c r="T413" s="108"/>
      <c r="U413" s="108"/>
    </row>
    <row r="414" spans="1:21" s="106" customFormat="1" ht="15" customHeight="1" x14ac:dyDescent="0.25">
      <c r="A414" s="435" t="s">
        <v>2293</v>
      </c>
      <c r="B414" s="566" t="s">
        <v>2295</v>
      </c>
      <c r="C414" s="436" t="s">
        <v>77</v>
      </c>
      <c r="D414" s="437">
        <v>42321</v>
      </c>
      <c r="E414" s="438">
        <v>15000</v>
      </c>
      <c r="F414" s="439">
        <v>3.98</v>
      </c>
      <c r="G414" s="440">
        <f t="shared" si="117"/>
        <v>59700</v>
      </c>
      <c r="H414" s="441"/>
      <c r="I414" s="883">
        <v>42331</v>
      </c>
      <c r="J414" s="439">
        <v>4.34</v>
      </c>
      <c r="K414" s="442">
        <f t="shared" si="118"/>
        <v>65100</v>
      </c>
      <c r="L414" s="443">
        <f>SUM(G414-K414)</f>
        <v>-5400</v>
      </c>
      <c r="M414" s="444">
        <v>0.72350000000000003</v>
      </c>
      <c r="N414" s="445">
        <f t="shared" si="119"/>
        <v>-3906.9</v>
      </c>
      <c r="O414" s="349"/>
      <c r="P414" s="113"/>
      <c r="Q414" s="108"/>
      <c r="R414" s="108"/>
      <c r="S414" s="108"/>
      <c r="T414" s="108"/>
      <c r="U414" s="108"/>
    </row>
    <row r="415" spans="1:21" s="108" customFormat="1" ht="15" customHeight="1" x14ac:dyDescent="0.25">
      <c r="A415" s="435" t="s">
        <v>2277</v>
      </c>
      <c r="B415" s="566" t="s">
        <v>204</v>
      </c>
      <c r="C415" s="436" t="s">
        <v>77</v>
      </c>
      <c r="D415" s="437">
        <v>42297</v>
      </c>
      <c r="E415" s="438">
        <v>52694</v>
      </c>
      <c r="F415" s="439">
        <v>1.18</v>
      </c>
      <c r="G415" s="440">
        <f t="shared" si="117"/>
        <v>62178.92</v>
      </c>
      <c r="H415" s="441"/>
      <c r="I415" s="883">
        <v>42331</v>
      </c>
      <c r="J415" s="439">
        <v>1.1950000000000001</v>
      </c>
      <c r="K415" s="442">
        <f t="shared" si="118"/>
        <v>62969.33</v>
      </c>
      <c r="L415" s="443">
        <f>SUM(G415-K415)</f>
        <v>-790.41000000000349</v>
      </c>
      <c r="M415" s="444">
        <v>0.72350000000000003</v>
      </c>
      <c r="N415" s="445">
        <f t="shared" si="119"/>
        <v>-571.86163500000259</v>
      </c>
      <c r="O415" s="349"/>
      <c r="P415" s="113"/>
    </row>
    <row r="416" spans="1:21" s="106" customFormat="1" ht="15" customHeight="1" x14ac:dyDescent="0.25">
      <c r="A416" s="14" t="s">
        <v>2309</v>
      </c>
      <c r="B416" s="527" t="s">
        <v>1584</v>
      </c>
      <c r="C416" s="425" t="s">
        <v>52</v>
      </c>
      <c r="D416" s="426">
        <v>42326</v>
      </c>
      <c r="E416" s="427">
        <v>51797</v>
      </c>
      <c r="F416" s="428">
        <v>3.4</v>
      </c>
      <c r="G416" s="429">
        <f t="shared" si="117"/>
        <v>176109.8</v>
      </c>
      <c r="H416" s="430"/>
      <c r="I416" s="883">
        <v>42342</v>
      </c>
      <c r="J416" s="428">
        <v>3.4</v>
      </c>
      <c r="K416" s="432">
        <f t="shared" si="118"/>
        <v>176109.8</v>
      </c>
      <c r="L416" s="433">
        <f t="shared" ref="L416:L421" si="120">SUM(K416-G416)</f>
        <v>0</v>
      </c>
      <c r="M416" s="444">
        <v>0.71930000000000005</v>
      </c>
      <c r="N416" s="434">
        <f t="shared" si="119"/>
        <v>0</v>
      </c>
      <c r="O416" s="350"/>
      <c r="P416" s="112"/>
    </row>
    <row r="417" spans="1:21" s="108" customFormat="1" ht="15" customHeight="1" x14ac:dyDescent="0.25">
      <c r="A417" s="14" t="s">
        <v>965</v>
      </c>
      <c r="B417" s="527" t="s">
        <v>218</v>
      </c>
      <c r="C417" s="425" t="s">
        <v>52</v>
      </c>
      <c r="D417" s="426">
        <v>42312</v>
      </c>
      <c r="E417" s="427">
        <v>56423</v>
      </c>
      <c r="F417" s="428">
        <v>3.03</v>
      </c>
      <c r="G417" s="429">
        <f t="shared" si="117"/>
        <v>170961.69</v>
      </c>
      <c r="H417" s="430"/>
      <c r="I417" s="883">
        <v>42348</v>
      </c>
      <c r="J417" s="428">
        <v>2.77</v>
      </c>
      <c r="K417" s="432">
        <f t="shared" si="118"/>
        <v>156291.71</v>
      </c>
      <c r="L417" s="433">
        <f t="shared" si="120"/>
        <v>-14669.98000000001</v>
      </c>
      <c r="M417" s="444">
        <v>0.7339</v>
      </c>
      <c r="N417" s="434">
        <f t="shared" si="119"/>
        <v>-10766.298322000008</v>
      </c>
      <c r="O417" s="350"/>
      <c r="P417" s="112"/>
      <c r="Q417" s="106"/>
      <c r="R417" s="106"/>
      <c r="S417" s="106"/>
      <c r="T417" s="106"/>
      <c r="U417" s="106"/>
    </row>
    <row r="418" spans="1:21" s="108" customFormat="1" ht="15" customHeight="1" x14ac:dyDescent="0.25">
      <c r="A418" s="14" t="s">
        <v>2226</v>
      </c>
      <c r="B418" s="527" t="s">
        <v>2227</v>
      </c>
      <c r="C418" s="425" t="s">
        <v>52</v>
      </c>
      <c r="D418" s="426">
        <v>42242</v>
      </c>
      <c r="E418" s="427">
        <v>30176</v>
      </c>
      <c r="F418" s="428">
        <v>1.9450000000000001</v>
      </c>
      <c r="G418" s="429">
        <f t="shared" si="117"/>
        <v>58692.32</v>
      </c>
      <c r="H418" s="430"/>
      <c r="I418" s="883">
        <v>42348</v>
      </c>
      <c r="J418" s="428">
        <v>2.14</v>
      </c>
      <c r="K418" s="432">
        <f t="shared" si="118"/>
        <v>64576.640000000007</v>
      </c>
      <c r="L418" s="433">
        <f t="shared" si="120"/>
        <v>5884.320000000007</v>
      </c>
      <c r="M418" s="444">
        <v>0.7339</v>
      </c>
      <c r="N418" s="434">
        <f t="shared" si="119"/>
        <v>4318.5024480000047</v>
      </c>
      <c r="O418" s="350"/>
      <c r="P418" s="112"/>
      <c r="Q418" s="106"/>
      <c r="R418" s="106"/>
      <c r="S418" s="106"/>
      <c r="T418" s="106"/>
      <c r="U418" s="106"/>
    </row>
    <row r="419" spans="1:21" s="106" customFormat="1" ht="15" customHeight="1" x14ac:dyDescent="0.25">
      <c r="A419" s="14" t="s">
        <v>2276</v>
      </c>
      <c r="B419" s="527" t="s">
        <v>152</v>
      </c>
      <c r="C419" s="425" t="s">
        <v>52</v>
      </c>
      <c r="D419" s="426">
        <v>42296</v>
      </c>
      <c r="E419" s="427">
        <v>13925</v>
      </c>
      <c r="F419" s="428">
        <v>7.64</v>
      </c>
      <c r="G419" s="429">
        <f t="shared" ref="G419:G424" si="121">SUM(E419*F419)</f>
        <v>106387</v>
      </c>
      <c r="H419" s="430"/>
      <c r="I419" s="883">
        <v>42356</v>
      </c>
      <c r="J419" s="428">
        <v>8.0399999999999991</v>
      </c>
      <c r="K419" s="432">
        <f t="shared" ref="K419:K424" si="122">SUM(E419*J419)</f>
        <v>111956.99999999999</v>
      </c>
      <c r="L419" s="433">
        <f t="shared" si="120"/>
        <v>5569.9999999999854</v>
      </c>
      <c r="M419" s="444">
        <v>0.71819999999999995</v>
      </c>
      <c r="N419" s="434">
        <f t="shared" ref="N419:N424" si="123">SUM(L419*M419)</f>
        <v>4000.3739999999893</v>
      </c>
      <c r="O419" s="350"/>
      <c r="P419" s="112"/>
    </row>
    <row r="420" spans="1:21" s="106" customFormat="1" ht="15" customHeight="1" x14ac:dyDescent="0.25">
      <c r="A420" s="14" t="s">
        <v>2325</v>
      </c>
      <c r="B420" s="527" t="s">
        <v>2326</v>
      </c>
      <c r="C420" s="425" t="s">
        <v>52</v>
      </c>
      <c r="D420" s="426">
        <v>42360</v>
      </c>
      <c r="E420" s="427">
        <v>5700</v>
      </c>
      <c r="F420" s="428">
        <v>2.31</v>
      </c>
      <c r="G420" s="429">
        <f t="shared" si="121"/>
        <v>13167</v>
      </c>
      <c r="H420" s="430"/>
      <c r="I420" s="883">
        <v>42382</v>
      </c>
      <c r="J420" s="428">
        <v>2.14</v>
      </c>
      <c r="K420" s="432">
        <f t="shared" si="122"/>
        <v>12198</v>
      </c>
      <c r="L420" s="433">
        <f t="shared" si="120"/>
        <v>-969</v>
      </c>
      <c r="M420" s="444">
        <v>0.69750000000000001</v>
      </c>
      <c r="N420" s="434">
        <f t="shared" si="123"/>
        <v>-675.87750000000005</v>
      </c>
      <c r="O420" s="350"/>
      <c r="P420" s="112"/>
    </row>
    <row r="421" spans="1:21" s="106" customFormat="1" ht="15" customHeight="1" x14ac:dyDescent="0.25">
      <c r="A421" s="14" t="s">
        <v>2304</v>
      </c>
      <c r="B421" s="527" t="s">
        <v>217</v>
      </c>
      <c r="C421" s="425" t="s">
        <v>52</v>
      </c>
      <c r="D421" s="426">
        <v>42311</v>
      </c>
      <c r="E421" s="427">
        <v>36957</v>
      </c>
      <c r="F421" s="428">
        <v>13.47</v>
      </c>
      <c r="G421" s="429">
        <f t="shared" si="121"/>
        <v>497810.79000000004</v>
      </c>
      <c r="H421" s="430"/>
      <c r="I421" s="883">
        <v>42376</v>
      </c>
      <c r="J421" s="428">
        <v>14.36</v>
      </c>
      <c r="K421" s="432">
        <f t="shared" si="122"/>
        <v>530702.52</v>
      </c>
      <c r="L421" s="433">
        <f t="shared" si="120"/>
        <v>32891.729999999981</v>
      </c>
      <c r="M421" s="444">
        <v>0.69750000000000001</v>
      </c>
      <c r="N421" s="434">
        <f t="shared" si="123"/>
        <v>22941.981674999988</v>
      </c>
      <c r="O421" s="350"/>
      <c r="P421" s="112"/>
    </row>
    <row r="422" spans="1:21" s="106" customFormat="1" ht="15" customHeight="1" x14ac:dyDescent="0.25">
      <c r="A422" s="14" t="s">
        <v>2357</v>
      </c>
      <c r="B422" s="527" t="s">
        <v>1659</v>
      </c>
      <c r="C422" s="425" t="s">
        <v>52</v>
      </c>
      <c r="D422" s="426">
        <v>42394</v>
      </c>
      <c r="E422" s="427">
        <v>101250</v>
      </c>
      <c r="F422" s="428">
        <v>2.0350000000000001</v>
      </c>
      <c r="G422" s="429">
        <f t="shared" si="121"/>
        <v>206043.75</v>
      </c>
      <c r="H422" s="430"/>
      <c r="I422" s="854">
        <v>42410</v>
      </c>
      <c r="J422" s="428">
        <v>1.9</v>
      </c>
      <c r="K422" s="432">
        <f t="shared" si="122"/>
        <v>192375</v>
      </c>
      <c r="L422" s="433">
        <f>SUM(K422-G422)</f>
        <v>-13668.75</v>
      </c>
      <c r="M422" s="408">
        <v>0.71009999999999995</v>
      </c>
      <c r="N422" s="434">
        <f t="shared" si="123"/>
        <v>-9706.1793749999997</v>
      </c>
      <c r="O422" s="350"/>
      <c r="P422" s="112"/>
    </row>
    <row r="423" spans="1:21" s="108" customFormat="1" ht="15" customHeight="1" x14ac:dyDescent="0.25">
      <c r="A423" s="14" t="s">
        <v>2362</v>
      </c>
      <c r="B423" s="527" t="s">
        <v>405</v>
      </c>
      <c r="C423" s="425" t="s">
        <v>52</v>
      </c>
      <c r="D423" s="426">
        <v>42397</v>
      </c>
      <c r="E423" s="427">
        <v>27562</v>
      </c>
      <c r="F423" s="428">
        <v>8.4499999999999993</v>
      </c>
      <c r="G423" s="429">
        <f t="shared" si="121"/>
        <v>232898.9</v>
      </c>
      <c r="H423" s="430"/>
      <c r="I423" s="854">
        <v>42410</v>
      </c>
      <c r="J423" s="428">
        <v>7.98</v>
      </c>
      <c r="K423" s="432">
        <f t="shared" si="122"/>
        <v>219944.76</v>
      </c>
      <c r="L423" s="433">
        <f>SUM(K423-G423)</f>
        <v>-12954.139999999985</v>
      </c>
      <c r="M423" s="408">
        <v>0.71009999999999995</v>
      </c>
      <c r="N423" s="434">
        <f t="shared" si="123"/>
        <v>-9198.7348139999885</v>
      </c>
      <c r="O423" s="350"/>
      <c r="P423" s="112"/>
      <c r="Q423" s="106"/>
      <c r="R423" s="106"/>
      <c r="S423" s="106"/>
      <c r="T423" s="106"/>
      <c r="U423" s="106"/>
    </row>
    <row r="424" spans="1:21" s="108" customFormat="1" ht="15" customHeight="1" x14ac:dyDescent="0.25">
      <c r="A424" s="14" t="s">
        <v>198</v>
      </c>
      <c r="B424" s="527" t="s">
        <v>199</v>
      </c>
      <c r="C424" s="425" t="s">
        <v>52</v>
      </c>
      <c r="D424" s="426">
        <v>42397</v>
      </c>
      <c r="E424" s="427">
        <v>50500</v>
      </c>
      <c r="F424" s="428">
        <v>2.83</v>
      </c>
      <c r="G424" s="429">
        <f t="shared" si="121"/>
        <v>142915</v>
      </c>
      <c r="H424" s="430"/>
      <c r="I424" s="854">
        <v>42412</v>
      </c>
      <c r="J424" s="428">
        <v>2.46</v>
      </c>
      <c r="K424" s="432">
        <f t="shared" si="122"/>
        <v>124230</v>
      </c>
      <c r="L424" s="433">
        <f>SUM(K424-G424)</f>
        <v>-18685</v>
      </c>
      <c r="M424" s="408">
        <v>0.71009999999999995</v>
      </c>
      <c r="N424" s="434">
        <f t="shared" si="123"/>
        <v>-13268.218499999999</v>
      </c>
      <c r="O424" s="350"/>
      <c r="P424" s="112"/>
      <c r="Q424" s="106"/>
      <c r="R424" s="106"/>
      <c r="S424" s="106"/>
      <c r="T424" s="106"/>
      <c r="U424" s="106"/>
    </row>
    <row r="425" spans="1:21" s="106" customFormat="1" ht="15" customHeight="1" x14ac:dyDescent="0.25">
      <c r="A425" s="435" t="s">
        <v>2367</v>
      </c>
      <c r="B425" s="566" t="s">
        <v>2368</v>
      </c>
      <c r="C425" s="436" t="s">
        <v>77</v>
      </c>
      <c r="D425" s="437">
        <v>42410</v>
      </c>
      <c r="E425" s="438">
        <v>36213</v>
      </c>
      <c r="F425" s="439">
        <v>4.01</v>
      </c>
      <c r="G425" s="440">
        <f t="shared" ref="G425:G430" si="124">SUM(E425*F425)</f>
        <v>145214.13</v>
      </c>
      <c r="H425" s="441"/>
      <c r="I425" s="883">
        <v>42418</v>
      </c>
      <c r="J425" s="439">
        <v>4.4000000000000004</v>
      </c>
      <c r="K425" s="442">
        <f t="shared" ref="K425:K430" si="125">SUM(E425*J425)</f>
        <v>159337.20000000001</v>
      </c>
      <c r="L425" s="443">
        <f>SUM(G425-K425)</f>
        <v>-14123.070000000007</v>
      </c>
      <c r="M425" s="444">
        <v>0.71009999999999995</v>
      </c>
      <c r="N425" s="445">
        <f t="shared" ref="N425:N430" si="126">SUM(L425*M425)</f>
        <v>-10028.792007000004</v>
      </c>
      <c r="O425" s="349"/>
      <c r="P425" s="113"/>
      <c r="Q425" s="108"/>
      <c r="R425" s="108"/>
      <c r="S425" s="108"/>
      <c r="T425" s="108"/>
      <c r="U425" s="108"/>
    </row>
    <row r="426" spans="1:21" s="108" customFormat="1" ht="15" customHeight="1" x14ac:dyDescent="0.25">
      <c r="A426" s="435" t="s">
        <v>2363</v>
      </c>
      <c r="B426" s="566" t="s">
        <v>2364</v>
      </c>
      <c r="C426" s="436" t="s">
        <v>77</v>
      </c>
      <c r="D426" s="437">
        <v>42402</v>
      </c>
      <c r="E426" s="438">
        <v>51023</v>
      </c>
      <c r="F426" s="439">
        <v>4.68</v>
      </c>
      <c r="G426" s="440">
        <f t="shared" si="124"/>
        <v>238787.63999999998</v>
      </c>
      <c r="H426" s="441"/>
      <c r="I426" s="883">
        <v>42436</v>
      </c>
      <c r="J426" s="439">
        <v>3.99</v>
      </c>
      <c r="K426" s="442">
        <f t="shared" si="125"/>
        <v>203581.77000000002</v>
      </c>
      <c r="L426" s="443">
        <f>SUM(G426-K426)</f>
        <v>35205.869999999966</v>
      </c>
      <c r="M426" s="444">
        <v>0.74319999999999997</v>
      </c>
      <c r="N426" s="434">
        <f t="shared" si="126"/>
        <v>26165.002583999973</v>
      </c>
      <c r="O426" s="349"/>
      <c r="P426" s="113"/>
    </row>
    <row r="427" spans="1:21" s="106" customFormat="1" ht="15" customHeight="1" x14ac:dyDescent="0.25">
      <c r="A427" s="14" t="s">
        <v>418</v>
      </c>
      <c r="B427" s="527" t="s">
        <v>242</v>
      </c>
      <c r="C427" s="425" t="s">
        <v>52</v>
      </c>
      <c r="D427" s="426">
        <v>42408</v>
      </c>
      <c r="E427" s="427">
        <v>10029</v>
      </c>
      <c r="F427" s="428">
        <v>16.25</v>
      </c>
      <c r="G427" s="429">
        <f t="shared" si="124"/>
        <v>162971.25</v>
      </c>
      <c r="H427" s="430"/>
      <c r="I427" s="883">
        <v>42444</v>
      </c>
      <c r="J427" s="428">
        <v>17.27</v>
      </c>
      <c r="K427" s="432">
        <f t="shared" si="125"/>
        <v>173200.83</v>
      </c>
      <c r="L427" s="433">
        <f>SUM(K427-G427)</f>
        <v>10229.579999999987</v>
      </c>
      <c r="M427" s="444">
        <v>0.75600000000000001</v>
      </c>
      <c r="N427" s="434">
        <f t="shared" si="126"/>
        <v>7733.5624799999905</v>
      </c>
      <c r="O427" s="350"/>
      <c r="P427" s="112"/>
    </row>
    <row r="428" spans="1:21" s="108" customFormat="1" ht="15" customHeight="1" x14ac:dyDescent="0.25">
      <c r="A428" s="14" t="s">
        <v>188</v>
      </c>
      <c r="B428" s="527" t="s">
        <v>189</v>
      </c>
      <c r="C428" s="425" t="s">
        <v>52</v>
      </c>
      <c r="D428" s="426">
        <v>42432</v>
      </c>
      <c r="E428" s="427">
        <v>71265</v>
      </c>
      <c r="F428" s="428">
        <v>2.36</v>
      </c>
      <c r="G428" s="429">
        <f t="shared" si="124"/>
        <v>168185.4</v>
      </c>
      <c r="H428" s="430"/>
      <c r="I428" s="883">
        <v>42444</v>
      </c>
      <c r="J428" s="428">
        <v>2.36</v>
      </c>
      <c r="K428" s="432">
        <f t="shared" si="125"/>
        <v>168185.4</v>
      </c>
      <c r="L428" s="433">
        <f>SUM(K428-G428)</f>
        <v>0</v>
      </c>
      <c r="M428" s="444">
        <v>0.75600000000000001</v>
      </c>
      <c r="N428" s="434">
        <f t="shared" si="126"/>
        <v>0</v>
      </c>
      <c r="O428" s="350"/>
      <c r="P428" s="112"/>
      <c r="Q428" s="106"/>
      <c r="R428" s="106"/>
      <c r="S428" s="106"/>
      <c r="T428" s="106"/>
      <c r="U428" s="106"/>
    </row>
    <row r="429" spans="1:21" s="106" customFormat="1" ht="15" customHeight="1" x14ac:dyDescent="0.25">
      <c r="A429" s="435" t="s">
        <v>2387</v>
      </c>
      <c r="B429" s="566" t="s">
        <v>230</v>
      </c>
      <c r="C429" s="436" t="s">
        <v>77</v>
      </c>
      <c r="D429" s="437">
        <v>42437</v>
      </c>
      <c r="E429" s="438">
        <v>25126</v>
      </c>
      <c r="F429" s="439">
        <v>4.37</v>
      </c>
      <c r="G429" s="440">
        <f t="shared" si="124"/>
        <v>109800.62000000001</v>
      </c>
      <c r="H429" s="441"/>
      <c r="I429" s="883">
        <v>42457</v>
      </c>
      <c r="J429" s="439">
        <v>4.88</v>
      </c>
      <c r="K429" s="442">
        <f t="shared" si="125"/>
        <v>122614.87999999999</v>
      </c>
      <c r="L429" s="443">
        <f>SUM(G429-K429)</f>
        <v>-12814.25999999998</v>
      </c>
      <c r="M429" s="444">
        <v>0.7681</v>
      </c>
      <c r="N429" s="445">
        <f t="shared" si="126"/>
        <v>-9842.6331059999848</v>
      </c>
      <c r="O429" s="349"/>
      <c r="P429" s="113"/>
      <c r="Q429" s="108"/>
      <c r="R429" s="108"/>
      <c r="S429" s="108"/>
      <c r="T429" s="108"/>
      <c r="U429" s="108"/>
    </row>
    <row r="430" spans="1:21" s="108" customFormat="1" ht="15" customHeight="1" x14ac:dyDescent="0.25">
      <c r="A430" s="435" t="s">
        <v>2390</v>
      </c>
      <c r="B430" s="566" t="s">
        <v>396</v>
      </c>
      <c r="C430" s="436" t="s">
        <v>77</v>
      </c>
      <c r="D430" s="437">
        <v>42447</v>
      </c>
      <c r="E430" s="438">
        <v>34131</v>
      </c>
      <c r="F430" s="439">
        <v>6.06</v>
      </c>
      <c r="G430" s="440">
        <f t="shared" si="124"/>
        <v>206833.86</v>
      </c>
      <c r="H430" s="441" t="s">
        <v>3</v>
      </c>
      <c r="I430" s="883">
        <v>42472</v>
      </c>
      <c r="J430" s="439">
        <v>6.62</v>
      </c>
      <c r="K430" s="442">
        <f t="shared" si="125"/>
        <v>225947.22</v>
      </c>
      <c r="L430" s="443">
        <f>SUM(G430-K430)</f>
        <v>-19113.360000000015</v>
      </c>
      <c r="M430" s="444">
        <v>0.75519999999999998</v>
      </c>
      <c r="N430" s="445">
        <f t="shared" si="126"/>
        <v>-14434.40947200001</v>
      </c>
      <c r="O430" s="349"/>
      <c r="P430" s="113"/>
    </row>
    <row r="431" spans="1:21" s="108" customFormat="1" ht="15" customHeight="1" x14ac:dyDescent="0.25">
      <c r="A431" s="435" t="s">
        <v>2294</v>
      </c>
      <c r="B431" s="566" t="s">
        <v>2095</v>
      </c>
      <c r="C431" s="436" t="s">
        <v>77</v>
      </c>
      <c r="D431" s="437">
        <v>42317</v>
      </c>
      <c r="E431" s="438">
        <v>30000</v>
      </c>
      <c r="F431" s="439">
        <v>1.2549999999999999</v>
      </c>
      <c r="G431" s="440">
        <f t="shared" ref="G431:G440" si="127">SUM(E431*F431)</f>
        <v>37650</v>
      </c>
      <c r="H431" s="441"/>
      <c r="I431" s="883">
        <v>42479</v>
      </c>
      <c r="J431" s="439">
        <v>1.0760000000000001</v>
      </c>
      <c r="K431" s="442">
        <f t="shared" ref="K431:K440" si="128">SUM(E431*J431)</f>
        <v>32280.000000000004</v>
      </c>
      <c r="L431" s="443">
        <f>SUM(G431-K431)</f>
        <v>5369.9999999999964</v>
      </c>
      <c r="M431" s="408">
        <v>0.77129999999999999</v>
      </c>
      <c r="N431" s="434">
        <f t="shared" ref="N431:N440" si="129">SUM(L431*M431)</f>
        <v>4141.8809999999967</v>
      </c>
      <c r="O431" s="349"/>
      <c r="P431" s="113"/>
    </row>
    <row r="432" spans="1:21" s="106" customFormat="1" ht="15" customHeight="1" x14ac:dyDescent="0.25">
      <c r="A432" s="14" t="s">
        <v>418</v>
      </c>
      <c r="B432" s="527" t="s">
        <v>242</v>
      </c>
      <c r="C432" s="425" t="s">
        <v>52</v>
      </c>
      <c r="D432" s="426">
        <v>42475</v>
      </c>
      <c r="E432" s="427">
        <v>19688</v>
      </c>
      <c r="F432" s="428">
        <v>19</v>
      </c>
      <c r="G432" s="429">
        <f t="shared" si="127"/>
        <v>374072</v>
      </c>
      <c r="H432" s="430"/>
      <c r="I432" s="883">
        <v>42493</v>
      </c>
      <c r="J432" s="428">
        <v>18.399999999999999</v>
      </c>
      <c r="K432" s="432">
        <f t="shared" si="128"/>
        <v>362259.19999999995</v>
      </c>
      <c r="L432" s="433">
        <f>SUM(K432-G432)</f>
        <v>-11812.800000000047</v>
      </c>
      <c r="M432" s="408">
        <v>0.76049999999999995</v>
      </c>
      <c r="N432" s="434">
        <f t="shared" si="129"/>
        <v>-8983.6344000000354</v>
      </c>
      <c r="O432" s="350"/>
      <c r="P432" s="112"/>
    </row>
    <row r="433" spans="1:21" s="108" customFormat="1" ht="15" customHeight="1" x14ac:dyDescent="0.25">
      <c r="A433" s="435" t="s">
        <v>2409</v>
      </c>
      <c r="B433" s="566" t="s">
        <v>2410</v>
      </c>
      <c r="C433" s="436" t="s">
        <v>77</v>
      </c>
      <c r="D433" s="437">
        <v>42488</v>
      </c>
      <c r="E433" s="438">
        <v>301524</v>
      </c>
      <c r="F433" s="439">
        <v>1.835</v>
      </c>
      <c r="G433" s="440">
        <f t="shared" si="127"/>
        <v>553296.54</v>
      </c>
      <c r="H433" s="441"/>
      <c r="I433" s="883">
        <v>42493</v>
      </c>
      <c r="J433" s="439">
        <v>1.95</v>
      </c>
      <c r="K433" s="442">
        <f t="shared" si="128"/>
        <v>587971.79999999993</v>
      </c>
      <c r="L433" s="443">
        <f>SUM(G433-K433)</f>
        <v>-34675.259999999893</v>
      </c>
      <c r="M433" s="408">
        <v>0.76049999999999995</v>
      </c>
      <c r="N433" s="445">
        <f t="shared" si="129"/>
        <v>-26370.535229999918</v>
      </c>
      <c r="O433" s="349"/>
      <c r="P433" s="113"/>
    </row>
    <row r="434" spans="1:21" s="108" customFormat="1" ht="15" customHeight="1" x14ac:dyDescent="0.25">
      <c r="A434" s="435" t="s">
        <v>1990</v>
      </c>
      <c r="B434" s="566" t="s">
        <v>1991</v>
      </c>
      <c r="C434" s="436" t="s">
        <v>77</v>
      </c>
      <c r="D434" s="437">
        <v>42487</v>
      </c>
      <c r="E434" s="438">
        <v>20534</v>
      </c>
      <c r="F434" s="439">
        <v>4.38</v>
      </c>
      <c r="G434" s="440">
        <f t="shared" si="127"/>
        <v>89938.92</v>
      </c>
      <c r="H434" s="441"/>
      <c r="I434" s="883">
        <v>42493</v>
      </c>
      <c r="J434" s="439">
        <v>4.68</v>
      </c>
      <c r="K434" s="442">
        <f t="shared" si="128"/>
        <v>96099.12</v>
      </c>
      <c r="L434" s="443">
        <f>SUM(G434-K434)</f>
        <v>-6160.1999999999971</v>
      </c>
      <c r="M434" s="408">
        <v>0.76049999999999995</v>
      </c>
      <c r="N434" s="445">
        <f t="shared" si="129"/>
        <v>-4684.8320999999978</v>
      </c>
      <c r="O434" s="349"/>
      <c r="P434" s="113"/>
    </row>
    <row r="435" spans="1:21" s="106" customFormat="1" ht="15" customHeight="1" x14ac:dyDescent="0.25">
      <c r="A435" s="404" t="s">
        <v>1479</v>
      </c>
      <c r="B435" s="951" t="s">
        <v>1480</v>
      </c>
      <c r="C435" s="425" t="s">
        <v>52</v>
      </c>
      <c r="D435" s="426">
        <v>42405</v>
      </c>
      <c r="E435" s="427">
        <v>5569</v>
      </c>
      <c r="F435" s="428">
        <v>41.58</v>
      </c>
      <c r="G435" s="429">
        <f t="shared" si="127"/>
        <v>231559.02</v>
      </c>
      <c r="H435" s="430"/>
      <c r="I435" s="883">
        <v>42500</v>
      </c>
      <c r="J435" s="428">
        <v>44.56</v>
      </c>
      <c r="K435" s="432">
        <f t="shared" si="128"/>
        <v>248154.64</v>
      </c>
      <c r="L435" s="433">
        <f>SUM(K435-G435)</f>
        <v>16595.620000000024</v>
      </c>
      <c r="M435" s="408">
        <v>0.73670000000000002</v>
      </c>
      <c r="N435" s="434">
        <f t="shared" si="129"/>
        <v>12225.993254000019</v>
      </c>
      <c r="O435" s="350"/>
      <c r="P435" s="112"/>
    </row>
    <row r="436" spans="1:21" s="106" customFormat="1" ht="15" customHeight="1" x14ac:dyDescent="0.25">
      <c r="A436" s="404" t="s">
        <v>288</v>
      </c>
      <c r="B436" s="951" t="s">
        <v>289</v>
      </c>
      <c r="C436" s="425" t="s">
        <v>52</v>
      </c>
      <c r="D436" s="426">
        <v>42501</v>
      </c>
      <c r="E436" s="427">
        <v>18695</v>
      </c>
      <c r="F436" s="428">
        <v>40.67</v>
      </c>
      <c r="G436" s="429">
        <f t="shared" si="127"/>
        <v>760325.65</v>
      </c>
      <c r="H436" s="430"/>
      <c r="I436" s="883">
        <v>42506</v>
      </c>
      <c r="J436" s="428">
        <v>37.44</v>
      </c>
      <c r="K436" s="432">
        <f t="shared" si="128"/>
        <v>699940.79999999993</v>
      </c>
      <c r="L436" s="433">
        <f>SUM(K436-G436)</f>
        <v>-60384.850000000093</v>
      </c>
      <c r="M436" s="408">
        <v>0.72699999999999998</v>
      </c>
      <c r="N436" s="434">
        <f t="shared" si="129"/>
        <v>-43899.785950000063</v>
      </c>
      <c r="O436" s="350"/>
      <c r="P436" s="112"/>
    </row>
    <row r="437" spans="1:21" s="108" customFormat="1" ht="15" customHeight="1" x14ac:dyDescent="0.25">
      <c r="A437" s="458" t="s">
        <v>2411</v>
      </c>
      <c r="B437" s="952" t="s">
        <v>2412</v>
      </c>
      <c r="C437" s="436" t="s">
        <v>77</v>
      </c>
      <c r="D437" s="437">
        <v>42488</v>
      </c>
      <c r="E437" s="438">
        <v>68571</v>
      </c>
      <c r="F437" s="439">
        <v>8.4499999999999993</v>
      </c>
      <c r="G437" s="440">
        <f t="shared" si="127"/>
        <v>579424.94999999995</v>
      </c>
      <c r="H437" s="441"/>
      <c r="I437" s="883">
        <v>42506</v>
      </c>
      <c r="J437" s="439">
        <v>9.08</v>
      </c>
      <c r="K437" s="442">
        <f t="shared" si="128"/>
        <v>622624.68000000005</v>
      </c>
      <c r="L437" s="443">
        <f>SUM(G437-K437)</f>
        <v>-43199.730000000098</v>
      </c>
      <c r="M437" s="408">
        <v>0.72699999999999998</v>
      </c>
      <c r="N437" s="445">
        <f t="shared" si="129"/>
        <v>-31406.203710000071</v>
      </c>
      <c r="O437" s="349"/>
      <c r="P437" s="113"/>
    </row>
    <row r="438" spans="1:21" s="106" customFormat="1" ht="15" customHeight="1" x14ac:dyDescent="0.25">
      <c r="A438" s="404" t="s">
        <v>2415</v>
      </c>
      <c r="B438" s="951" t="s">
        <v>2416</v>
      </c>
      <c r="C438" s="425" t="s">
        <v>52</v>
      </c>
      <c r="D438" s="426">
        <v>42492</v>
      </c>
      <c r="E438" s="427">
        <v>27816</v>
      </c>
      <c r="F438" s="428">
        <v>3.99</v>
      </c>
      <c r="G438" s="429">
        <f t="shared" si="127"/>
        <v>110985.84000000001</v>
      </c>
      <c r="H438" s="430"/>
      <c r="I438" s="883">
        <v>42507</v>
      </c>
      <c r="J438" s="428">
        <v>3.92</v>
      </c>
      <c r="K438" s="432">
        <f t="shared" si="128"/>
        <v>109038.72</v>
      </c>
      <c r="L438" s="433">
        <f>SUM(K438-G438)</f>
        <v>-1947.1200000000099</v>
      </c>
      <c r="M438" s="408">
        <v>0.72699999999999998</v>
      </c>
      <c r="N438" s="434">
        <f t="shared" si="129"/>
        <v>-1415.5562400000072</v>
      </c>
      <c r="O438" s="350"/>
      <c r="P438" s="112"/>
    </row>
    <row r="439" spans="1:21" s="108" customFormat="1" ht="15" customHeight="1" x14ac:dyDescent="0.25">
      <c r="A439" s="458" t="s">
        <v>2321</v>
      </c>
      <c r="B439" s="952" t="s">
        <v>2173</v>
      </c>
      <c r="C439" s="436" t="s">
        <v>77</v>
      </c>
      <c r="D439" s="437">
        <v>42356</v>
      </c>
      <c r="E439" s="438">
        <v>58666</v>
      </c>
      <c r="F439" s="439">
        <v>1.5149999999999999</v>
      </c>
      <c r="G439" s="440">
        <f t="shared" si="127"/>
        <v>88878.989999999991</v>
      </c>
      <c r="H439" s="441"/>
      <c r="I439" s="883">
        <v>42509</v>
      </c>
      <c r="J439" s="439">
        <v>1.407</v>
      </c>
      <c r="K439" s="442">
        <f t="shared" si="128"/>
        <v>82543.062000000005</v>
      </c>
      <c r="L439" s="443">
        <f>SUM(G439-K439)</f>
        <v>6335.9279999999853</v>
      </c>
      <c r="M439" s="408">
        <v>0.72699999999999998</v>
      </c>
      <c r="N439" s="434">
        <f t="shared" si="129"/>
        <v>4606.2196559999893</v>
      </c>
      <c r="O439" s="349"/>
      <c r="P439" s="113"/>
    </row>
    <row r="440" spans="1:21" s="108" customFormat="1" ht="15" customHeight="1" x14ac:dyDescent="0.25">
      <c r="A440" s="458" t="s">
        <v>1455</v>
      </c>
      <c r="B440" s="952" t="s">
        <v>1456</v>
      </c>
      <c r="C440" s="436" t="s">
        <v>77</v>
      </c>
      <c r="D440" s="437">
        <v>42508</v>
      </c>
      <c r="E440" s="438">
        <v>62389</v>
      </c>
      <c r="F440" s="439">
        <v>18.760000000000002</v>
      </c>
      <c r="G440" s="440">
        <f t="shared" si="127"/>
        <v>1170417.6400000001</v>
      </c>
      <c r="H440" s="441"/>
      <c r="I440" s="883">
        <v>42510</v>
      </c>
      <c r="J440" s="439">
        <v>19.98</v>
      </c>
      <c r="K440" s="442">
        <f t="shared" si="128"/>
        <v>1246532.22</v>
      </c>
      <c r="L440" s="443">
        <f>SUM(G440-K440)</f>
        <v>-76114.579999999842</v>
      </c>
      <c r="M440" s="444">
        <v>0.72699999999999998</v>
      </c>
      <c r="N440" s="445">
        <f t="shared" si="129"/>
        <v>-55335.299659999881</v>
      </c>
      <c r="O440" s="349"/>
      <c r="P440" s="113"/>
    </row>
    <row r="441" spans="1:21" s="106" customFormat="1" ht="15" customHeight="1" x14ac:dyDescent="0.25">
      <c r="A441" s="458" t="s">
        <v>2458</v>
      </c>
      <c r="B441" s="952" t="s">
        <v>338</v>
      </c>
      <c r="C441" s="436" t="s">
        <v>77</v>
      </c>
      <c r="D441" s="437">
        <v>42515</v>
      </c>
      <c r="E441" s="438">
        <v>305716</v>
      </c>
      <c r="F441" s="439">
        <v>1.1519999999999999</v>
      </c>
      <c r="G441" s="440">
        <f t="shared" ref="G441:G446" si="130">SUM(E441*F441)</f>
        <v>352184.83199999999</v>
      </c>
      <c r="H441" s="441"/>
      <c r="I441" s="883">
        <v>42527</v>
      </c>
      <c r="J441" s="439">
        <v>1.27</v>
      </c>
      <c r="K441" s="442">
        <f t="shared" ref="K441:K446" si="131">SUM(E441*J441)</f>
        <v>388259.32</v>
      </c>
      <c r="L441" s="443">
        <f>SUM(G441-K441)</f>
        <v>-36074.488000000012</v>
      </c>
      <c r="M441" s="408">
        <v>0.73655999999999999</v>
      </c>
      <c r="N441" s="445">
        <f t="shared" ref="N441:N446" si="132">SUM(L441*M441)</f>
        <v>-26571.024881280009</v>
      </c>
      <c r="O441" s="349"/>
      <c r="P441" s="113"/>
      <c r="Q441" s="108"/>
      <c r="R441" s="108"/>
      <c r="S441" s="108"/>
      <c r="T441" s="108"/>
      <c r="U441" s="108"/>
    </row>
    <row r="442" spans="1:21" s="106" customFormat="1" ht="15" customHeight="1" x14ac:dyDescent="0.25">
      <c r="A442" s="404" t="s">
        <v>421</v>
      </c>
      <c r="B442" s="951" t="s">
        <v>422</v>
      </c>
      <c r="C442" s="425" t="s">
        <v>52</v>
      </c>
      <c r="D442" s="426">
        <v>42515</v>
      </c>
      <c r="E442" s="427">
        <v>58288</v>
      </c>
      <c r="F442" s="428">
        <v>10.7</v>
      </c>
      <c r="G442" s="429">
        <f t="shared" si="130"/>
        <v>623681.6</v>
      </c>
      <c r="H442" s="430"/>
      <c r="I442" s="883">
        <v>42530</v>
      </c>
      <c r="J442" s="428">
        <v>10.32</v>
      </c>
      <c r="K442" s="432">
        <f t="shared" si="131"/>
        <v>601532.16000000003</v>
      </c>
      <c r="L442" s="433">
        <f>SUM(K442-G442)</f>
        <v>-22149.439999999944</v>
      </c>
      <c r="M442" s="408">
        <v>0.73980000000000001</v>
      </c>
      <c r="N442" s="434">
        <f t="shared" si="132"/>
        <v>-16386.15571199996</v>
      </c>
      <c r="O442" s="350"/>
      <c r="P442" s="112"/>
    </row>
    <row r="443" spans="1:21" s="106" customFormat="1" ht="15" customHeight="1" x14ac:dyDescent="0.25">
      <c r="A443" s="404" t="s">
        <v>2391</v>
      </c>
      <c r="B443" s="951" t="s">
        <v>11</v>
      </c>
      <c r="C443" s="425" t="s">
        <v>52</v>
      </c>
      <c r="D443" s="426">
        <v>42464</v>
      </c>
      <c r="E443" s="427">
        <v>56421</v>
      </c>
      <c r="F443" s="428">
        <v>4.3</v>
      </c>
      <c r="G443" s="429">
        <f t="shared" si="130"/>
        <v>242610.3</v>
      </c>
      <c r="H443" s="430"/>
      <c r="I443" s="883">
        <v>42534</v>
      </c>
      <c r="J443" s="428">
        <v>4.33</v>
      </c>
      <c r="K443" s="432">
        <f t="shared" si="131"/>
        <v>244302.93</v>
      </c>
      <c r="L443" s="433">
        <f>SUM(K443-G443)</f>
        <v>1692.6300000000047</v>
      </c>
      <c r="M443" s="408">
        <v>0.73980000000000001</v>
      </c>
      <c r="N443" s="434">
        <f t="shared" si="132"/>
        <v>1252.2076740000034</v>
      </c>
      <c r="O443" s="350"/>
      <c r="P443" s="112"/>
    </row>
    <row r="444" spans="1:21" s="108" customFormat="1" ht="15" customHeight="1" x14ac:dyDescent="0.25">
      <c r="A444" s="404" t="s">
        <v>2452</v>
      </c>
      <c r="B444" s="951" t="s">
        <v>2453</v>
      </c>
      <c r="C444" s="425" t="s">
        <v>52</v>
      </c>
      <c r="D444" s="426">
        <v>42510</v>
      </c>
      <c r="E444" s="427">
        <v>8766</v>
      </c>
      <c r="F444" s="428">
        <v>6.95</v>
      </c>
      <c r="G444" s="429">
        <f t="shared" si="130"/>
        <v>60923.700000000004</v>
      </c>
      <c r="H444" s="430"/>
      <c r="I444" s="883">
        <v>42534</v>
      </c>
      <c r="J444" s="428">
        <v>6.71</v>
      </c>
      <c r="K444" s="432">
        <f t="shared" si="131"/>
        <v>58819.86</v>
      </c>
      <c r="L444" s="433">
        <f>SUM(K444-G444)</f>
        <v>-2103.8400000000038</v>
      </c>
      <c r="M444" s="408">
        <v>0.73980000000000001</v>
      </c>
      <c r="N444" s="434">
        <f t="shared" si="132"/>
        <v>-1556.4208320000027</v>
      </c>
      <c r="O444" s="350"/>
      <c r="P444" s="112"/>
      <c r="Q444" s="106"/>
      <c r="R444" s="106"/>
      <c r="S444" s="106"/>
      <c r="T444" s="106"/>
      <c r="U444" s="106"/>
    </row>
    <row r="445" spans="1:21" s="108" customFormat="1" ht="15" customHeight="1" x14ac:dyDescent="0.25">
      <c r="A445" s="458" t="s">
        <v>2469</v>
      </c>
      <c r="B445" s="952" t="s">
        <v>2470</v>
      </c>
      <c r="C445" s="436" t="s">
        <v>77</v>
      </c>
      <c r="D445" s="437">
        <v>42528</v>
      </c>
      <c r="E445" s="438">
        <v>51672</v>
      </c>
      <c r="F445" s="439">
        <v>4.87</v>
      </c>
      <c r="G445" s="440">
        <f t="shared" si="130"/>
        <v>251642.64</v>
      </c>
      <c r="H445" s="441"/>
      <c r="I445" s="883">
        <v>42542</v>
      </c>
      <c r="J445" s="439">
        <v>4.8600000000000003</v>
      </c>
      <c r="K445" s="442">
        <f t="shared" si="131"/>
        <v>251125.92</v>
      </c>
      <c r="L445" s="443">
        <f>SUM(G445-K445)</f>
        <v>516.72000000000116</v>
      </c>
      <c r="M445" s="408">
        <v>0.73629999999999995</v>
      </c>
      <c r="N445" s="434">
        <f t="shared" si="132"/>
        <v>380.46093600000086</v>
      </c>
      <c r="O445" s="349"/>
      <c r="P445" s="113"/>
    </row>
    <row r="446" spans="1:21" s="106" customFormat="1" ht="15" customHeight="1" x14ac:dyDescent="0.25">
      <c r="A446" s="404" t="s">
        <v>2477</v>
      </c>
      <c r="B446" s="951" t="s">
        <v>2364</v>
      </c>
      <c r="C446" s="425" t="s">
        <v>52</v>
      </c>
      <c r="D446" s="426">
        <v>42529</v>
      </c>
      <c r="E446" s="427">
        <v>22951</v>
      </c>
      <c r="F446" s="428">
        <v>4.28</v>
      </c>
      <c r="G446" s="429">
        <f t="shared" si="130"/>
        <v>98230.28</v>
      </c>
      <c r="H446" s="430"/>
      <c r="I446" s="883">
        <v>42545</v>
      </c>
      <c r="J446" s="428">
        <v>3.95</v>
      </c>
      <c r="K446" s="432">
        <f t="shared" si="131"/>
        <v>90656.45</v>
      </c>
      <c r="L446" s="433">
        <f>SUM(K446-G446)</f>
        <v>-7573.8300000000017</v>
      </c>
      <c r="M446" s="408">
        <v>0.73629999999999995</v>
      </c>
      <c r="N446" s="434">
        <f t="shared" si="132"/>
        <v>-5576.6110290000006</v>
      </c>
      <c r="O446" s="350"/>
      <c r="P446" s="112"/>
    </row>
    <row r="447" spans="1:21" s="108" customFormat="1" ht="15" customHeight="1" x14ac:dyDescent="0.25">
      <c r="A447" s="404" t="s">
        <v>2433</v>
      </c>
      <c r="B447" s="951" t="s">
        <v>2434</v>
      </c>
      <c r="C447" s="425" t="s">
        <v>52</v>
      </c>
      <c r="D447" s="426">
        <v>42502</v>
      </c>
      <c r="E447" s="427">
        <v>62290</v>
      </c>
      <c r="F447" s="428">
        <v>2.52</v>
      </c>
      <c r="G447" s="429">
        <f t="shared" ref="G447:G457" si="133">SUM(E447*F447)</f>
        <v>156970.79999999999</v>
      </c>
      <c r="H447" s="430"/>
      <c r="I447" s="883">
        <v>42549</v>
      </c>
      <c r="J447" s="428">
        <v>2.2599999999999998</v>
      </c>
      <c r="K447" s="432">
        <f t="shared" ref="K447:K457" si="134">SUM(E447*J447)</f>
        <v>140775.4</v>
      </c>
      <c r="L447" s="433">
        <f>SUM(K447-G447)</f>
        <v>-16195.399999999994</v>
      </c>
      <c r="M447" s="408">
        <v>0.74643999999999999</v>
      </c>
      <c r="N447" s="434">
        <f t="shared" ref="N447:N457" si="135">SUM(L447*M447)</f>
        <v>-12088.894375999995</v>
      </c>
      <c r="O447" s="350"/>
      <c r="P447" s="112"/>
      <c r="Q447" s="106"/>
      <c r="R447" s="106"/>
      <c r="S447" s="106"/>
      <c r="T447" s="106"/>
      <c r="U447" s="106"/>
    </row>
    <row r="448" spans="1:21" s="106" customFormat="1" ht="15" customHeight="1" x14ac:dyDescent="0.25">
      <c r="A448" s="458" t="s">
        <v>2484</v>
      </c>
      <c r="B448" s="952" t="s">
        <v>2483</v>
      </c>
      <c r="C448" s="436" t="s">
        <v>77</v>
      </c>
      <c r="D448" s="437">
        <v>42534</v>
      </c>
      <c r="E448" s="438">
        <v>9625</v>
      </c>
      <c r="F448" s="439">
        <v>7.96</v>
      </c>
      <c r="G448" s="440">
        <f t="shared" si="133"/>
        <v>76615</v>
      </c>
      <c r="H448" s="441"/>
      <c r="I448" s="883">
        <v>42549</v>
      </c>
      <c r="J448" s="439">
        <v>7.91</v>
      </c>
      <c r="K448" s="442">
        <f t="shared" si="134"/>
        <v>76133.75</v>
      </c>
      <c r="L448" s="443">
        <f>SUM(G448-K448)</f>
        <v>481.25</v>
      </c>
      <c r="M448" s="408">
        <v>0.74643999999999999</v>
      </c>
      <c r="N448" s="434">
        <f t="shared" si="135"/>
        <v>359.22424999999998</v>
      </c>
      <c r="O448" s="349"/>
      <c r="P448" s="113"/>
      <c r="Q448" s="108"/>
      <c r="R448" s="108"/>
      <c r="S448" s="108"/>
      <c r="T448" s="108"/>
      <c r="U448" s="108"/>
    </row>
    <row r="449" spans="1:21" s="108" customFormat="1" ht="15" customHeight="1" x14ac:dyDescent="0.25">
      <c r="A449" s="458" t="s">
        <v>2435</v>
      </c>
      <c r="B449" s="952" t="s">
        <v>458</v>
      </c>
      <c r="C449" s="436" t="s">
        <v>77</v>
      </c>
      <c r="D449" s="437">
        <v>42502</v>
      </c>
      <c r="E449" s="438">
        <v>184659</v>
      </c>
      <c r="F449" s="439">
        <v>4.5650000000000004</v>
      </c>
      <c r="G449" s="440">
        <f t="shared" si="133"/>
        <v>842968.33500000008</v>
      </c>
      <c r="H449" s="441"/>
      <c r="I449" s="883">
        <v>42548</v>
      </c>
      <c r="J449" s="439">
        <v>4.7699999999999996</v>
      </c>
      <c r="K449" s="442">
        <f t="shared" si="134"/>
        <v>880823.42999999993</v>
      </c>
      <c r="L449" s="443">
        <f>SUM(G449-K449)</f>
        <v>-37855.094999999856</v>
      </c>
      <c r="M449" s="408">
        <v>0.74643999999999999</v>
      </c>
      <c r="N449" s="445">
        <f t="shared" si="135"/>
        <v>-28256.557111799892</v>
      </c>
      <c r="O449" s="349"/>
      <c r="P449" s="113"/>
    </row>
    <row r="450" spans="1:21" s="106" customFormat="1" ht="15" customHeight="1" x14ac:dyDescent="0.25">
      <c r="A450" s="404" t="s">
        <v>2461</v>
      </c>
      <c r="B450" s="951" t="s">
        <v>2462</v>
      </c>
      <c r="C450" s="425" t="s">
        <v>52</v>
      </c>
      <c r="D450" s="426">
        <v>42520</v>
      </c>
      <c r="E450" s="427">
        <v>13224</v>
      </c>
      <c r="F450" s="428">
        <v>6.02</v>
      </c>
      <c r="G450" s="429">
        <f t="shared" si="133"/>
        <v>79608.479999999996</v>
      </c>
      <c r="H450" s="430"/>
      <c r="I450" s="883">
        <v>42549</v>
      </c>
      <c r="J450" s="428">
        <v>5.5</v>
      </c>
      <c r="K450" s="432">
        <f t="shared" si="134"/>
        <v>72732</v>
      </c>
      <c r="L450" s="433">
        <f>SUM(K450-G450)</f>
        <v>-6876.4799999999959</v>
      </c>
      <c r="M450" s="408">
        <v>0.74643999999999999</v>
      </c>
      <c r="N450" s="434">
        <f t="shared" si="135"/>
        <v>-5132.879731199997</v>
      </c>
      <c r="O450" s="350"/>
      <c r="P450" s="112"/>
    </row>
    <row r="451" spans="1:21" s="106" customFormat="1" ht="15" customHeight="1" x14ac:dyDescent="0.25">
      <c r="A451" s="458" t="s">
        <v>2506</v>
      </c>
      <c r="B451" s="952" t="s">
        <v>2507</v>
      </c>
      <c r="C451" s="436" t="s">
        <v>77</v>
      </c>
      <c r="D451" s="437">
        <v>42548</v>
      </c>
      <c r="E451" s="438">
        <v>49125</v>
      </c>
      <c r="F451" s="439">
        <v>4.41</v>
      </c>
      <c r="G451" s="440">
        <f t="shared" si="133"/>
        <v>216641.25</v>
      </c>
      <c r="H451" s="441"/>
      <c r="I451" s="883">
        <v>42559</v>
      </c>
      <c r="J451" s="439">
        <v>5.04</v>
      </c>
      <c r="K451" s="442">
        <f t="shared" si="134"/>
        <v>247590</v>
      </c>
      <c r="L451" s="443">
        <f t="shared" ref="L451:L457" si="136">SUM(G451-K451)</f>
        <v>-30948.75</v>
      </c>
      <c r="M451" s="408">
        <v>0.75639999999999996</v>
      </c>
      <c r="N451" s="445">
        <f t="shared" si="135"/>
        <v>-23409.6345</v>
      </c>
      <c r="O451" s="349"/>
      <c r="P451" s="113"/>
      <c r="Q451" s="108"/>
      <c r="R451" s="108"/>
      <c r="S451" s="108"/>
      <c r="T451" s="108"/>
      <c r="U451" s="108"/>
    </row>
    <row r="452" spans="1:21" s="106" customFormat="1" ht="15" customHeight="1" x14ac:dyDescent="0.25">
      <c r="A452" s="458" t="s">
        <v>2450</v>
      </c>
      <c r="B452" s="952" t="s">
        <v>2055</v>
      </c>
      <c r="C452" s="436" t="s">
        <v>77</v>
      </c>
      <c r="D452" s="437">
        <v>42510</v>
      </c>
      <c r="E452" s="438">
        <v>8682</v>
      </c>
      <c r="F452" s="439">
        <v>7.78</v>
      </c>
      <c r="G452" s="440">
        <f t="shared" si="133"/>
        <v>67545.960000000006</v>
      </c>
      <c r="H452" s="441"/>
      <c r="I452" s="507">
        <v>42562</v>
      </c>
      <c r="J452" s="439">
        <v>7.71</v>
      </c>
      <c r="K452" s="442">
        <f t="shared" si="134"/>
        <v>66938.22</v>
      </c>
      <c r="L452" s="443">
        <f t="shared" si="136"/>
        <v>607.74000000000524</v>
      </c>
      <c r="M452" s="408">
        <v>0.75639999999999996</v>
      </c>
      <c r="N452" s="434">
        <f t="shared" si="135"/>
        <v>459.69453600000395</v>
      </c>
      <c r="O452" s="349"/>
      <c r="P452" s="113"/>
      <c r="Q452" s="108"/>
      <c r="R452" s="108"/>
      <c r="S452" s="108"/>
      <c r="T452" s="108"/>
      <c r="U452" s="108"/>
    </row>
    <row r="453" spans="1:21" s="108" customFormat="1" ht="15" customHeight="1" x14ac:dyDescent="0.25">
      <c r="A453" s="458" t="s">
        <v>2471</v>
      </c>
      <c r="B453" s="952" t="s">
        <v>1438</v>
      </c>
      <c r="C453" s="436" t="s">
        <v>77</v>
      </c>
      <c r="D453" s="437">
        <v>42528</v>
      </c>
      <c r="E453" s="438">
        <v>108365</v>
      </c>
      <c r="F453" s="439">
        <v>5.69</v>
      </c>
      <c r="G453" s="440">
        <f t="shared" si="133"/>
        <v>616596.85000000009</v>
      </c>
      <c r="H453" s="441"/>
      <c r="I453" s="507">
        <v>42566</v>
      </c>
      <c r="J453" s="439">
        <v>5.7060000000000004</v>
      </c>
      <c r="K453" s="442">
        <f t="shared" si="134"/>
        <v>618330.69000000006</v>
      </c>
      <c r="L453" s="443">
        <f t="shared" si="136"/>
        <v>-1733.8399999999674</v>
      </c>
      <c r="M453" s="408">
        <v>0.75639999999999996</v>
      </c>
      <c r="N453" s="445">
        <f t="shared" si="135"/>
        <v>-1311.4765759999752</v>
      </c>
      <c r="O453" s="349"/>
      <c r="P453" s="113"/>
    </row>
    <row r="454" spans="1:21" s="106" customFormat="1" ht="15" customHeight="1" x14ac:dyDescent="0.25">
      <c r="A454" s="458" t="s">
        <v>2485</v>
      </c>
      <c r="B454" s="952" t="s">
        <v>2486</v>
      </c>
      <c r="C454" s="436" t="s">
        <v>77</v>
      </c>
      <c r="D454" s="437">
        <v>42536</v>
      </c>
      <c r="E454" s="438">
        <v>351234</v>
      </c>
      <c r="F454" s="439">
        <v>2.99</v>
      </c>
      <c r="G454" s="440">
        <f t="shared" si="133"/>
        <v>1050189.6600000001</v>
      </c>
      <c r="H454" s="441"/>
      <c r="I454" s="507">
        <v>42566</v>
      </c>
      <c r="J454" s="439">
        <v>3.07</v>
      </c>
      <c r="K454" s="442">
        <f t="shared" si="134"/>
        <v>1078288.3799999999</v>
      </c>
      <c r="L454" s="443">
        <f t="shared" si="136"/>
        <v>-28098.719999999739</v>
      </c>
      <c r="M454" s="408">
        <v>0.75639999999999996</v>
      </c>
      <c r="N454" s="445">
        <f t="shared" si="135"/>
        <v>-21253.871807999803</v>
      </c>
      <c r="O454" s="349"/>
      <c r="P454" s="113"/>
      <c r="Q454" s="108"/>
      <c r="R454" s="108"/>
      <c r="S454" s="108"/>
      <c r="T454" s="108"/>
      <c r="U454" s="108"/>
    </row>
    <row r="455" spans="1:21" s="106" customFormat="1" ht="15" customHeight="1" x14ac:dyDescent="0.25">
      <c r="A455" s="458" t="s">
        <v>328</v>
      </c>
      <c r="B455" s="952" t="s">
        <v>329</v>
      </c>
      <c r="C455" s="436" t="s">
        <v>77</v>
      </c>
      <c r="D455" s="437">
        <v>42478</v>
      </c>
      <c r="E455" s="438">
        <v>99532</v>
      </c>
      <c r="F455" s="439">
        <v>3.88</v>
      </c>
      <c r="G455" s="440">
        <f t="shared" si="133"/>
        <v>386184.16</v>
      </c>
      <c r="H455" s="441"/>
      <c r="I455" s="507">
        <v>42563</v>
      </c>
      <c r="J455" s="439">
        <v>2.99</v>
      </c>
      <c r="K455" s="442">
        <f t="shared" si="134"/>
        <v>297600.68</v>
      </c>
      <c r="L455" s="443">
        <f t="shared" si="136"/>
        <v>88583.479999999981</v>
      </c>
      <c r="M455" s="408">
        <v>0.75639999999999996</v>
      </c>
      <c r="N455" s="434">
        <f t="shared" si="135"/>
        <v>67004.544271999985</v>
      </c>
      <c r="O455" s="349"/>
      <c r="P455" s="113"/>
      <c r="Q455" s="108"/>
      <c r="R455" s="108"/>
      <c r="S455" s="108"/>
      <c r="T455" s="108"/>
      <c r="U455" s="108"/>
    </row>
    <row r="456" spans="1:21" s="108" customFormat="1" ht="15" customHeight="1" x14ac:dyDescent="0.25">
      <c r="A456" s="458" t="s">
        <v>2508</v>
      </c>
      <c r="B456" s="952" t="s">
        <v>2509</v>
      </c>
      <c r="C456" s="436" t="s">
        <v>77</v>
      </c>
      <c r="D456" s="437">
        <v>42549</v>
      </c>
      <c r="E456" s="438">
        <v>87385</v>
      </c>
      <c r="F456" s="439">
        <v>1.94</v>
      </c>
      <c r="G456" s="440">
        <f t="shared" si="133"/>
        <v>169526.9</v>
      </c>
      <c r="H456" s="441"/>
      <c r="I456" s="507">
        <v>42566</v>
      </c>
      <c r="J456" s="439">
        <v>2.06</v>
      </c>
      <c r="K456" s="442">
        <f t="shared" si="134"/>
        <v>180013.1</v>
      </c>
      <c r="L456" s="443">
        <f t="shared" si="136"/>
        <v>-10486.200000000012</v>
      </c>
      <c r="M456" s="408">
        <v>0.75639999999999996</v>
      </c>
      <c r="N456" s="445">
        <f t="shared" si="135"/>
        <v>-7931.7616800000087</v>
      </c>
      <c r="O456" s="349"/>
      <c r="P456" s="113"/>
    </row>
    <row r="457" spans="1:21" s="108" customFormat="1" ht="16.5" customHeight="1" x14ac:dyDescent="0.25">
      <c r="A457" s="458" t="s">
        <v>2426</v>
      </c>
      <c r="B457" s="952" t="s">
        <v>2229</v>
      </c>
      <c r="C457" s="436" t="s">
        <v>77</v>
      </c>
      <c r="D457" s="437">
        <v>61858</v>
      </c>
      <c r="E457" s="438">
        <v>54516</v>
      </c>
      <c r="F457" s="439">
        <v>8.65</v>
      </c>
      <c r="G457" s="440">
        <f t="shared" si="133"/>
        <v>471563.4</v>
      </c>
      <c r="H457" s="441"/>
      <c r="I457" s="507">
        <v>42563</v>
      </c>
      <c r="J457" s="439">
        <v>8.2799999999999994</v>
      </c>
      <c r="K457" s="442">
        <f t="shared" si="134"/>
        <v>451392.48</v>
      </c>
      <c r="L457" s="443">
        <f t="shared" si="136"/>
        <v>20170.920000000042</v>
      </c>
      <c r="M457" s="408">
        <v>0.75639999999999996</v>
      </c>
      <c r="N457" s="434">
        <f t="shared" si="135"/>
        <v>15257.283888000031</v>
      </c>
      <c r="O457" s="349"/>
      <c r="P457" s="113"/>
    </row>
    <row r="458" spans="1:21" s="106" customFormat="1" ht="15" customHeight="1" x14ac:dyDescent="0.25">
      <c r="A458" s="458" t="s">
        <v>2550</v>
      </c>
      <c r="B458" s="952" t="s">
        <v>2551</v>
      </c>
      <c r="C458" s="436" t="s">
        <v>77</v>
      </c>
      <c r="D458" s="437">
        <v>42576</v>
      </c>
      <c r="E458" s="438">
        <v>128423</v>
      </c>
      <c r="F458" s="439">
        <v>3.49</v>
      </c>
      <c r="G458" s="440">
        <f t="shared" ref="G458:G464" si="137">SUM(E458*F458)</f>
        <v>448196.27</v>
      </c>
      <c r="H458" s="441"/>
      <c r="I458" s="507">
        <v>42580</v>
      </c>
      <c r="J458" s="439">
        <v>4.05</v>
      </c>
      <c r="K458" s="442">
        <f t="shared" ref="K458:K464" si="138">SUM(E458*J458)</f>
        <v>520113.14999999997</v>
      </c>
      <c r="L458" s="443">
        <f>SUM(G458-K458)</f>
        <v>-71916.879999999946</v>
      </c>
      <c r="M458" s="444">
        <v>0.76229999999999998</v>
      </c>
      <c r="N458" s="445">
        <f t="shared" ref="N458:N464" si="139">SUM(L458*M458)</f>
        <v>-54822.237623999958</v>
      </c>
      <c r="O458" s="349"/>
      <c r="P458" s="113"/>
      <c r="Q458" s="108"/>
      <c r="R458" s="108"/>
      <c r="S458" s="108"/>
      <c r="T458" s="108"/>
      <c r="U458" s="108"/>
    </row>
    <row r="459" spans="1:21" s="108" customFormat="1" ht="15" customHeight="1" x14ac:dyDescent="0.25">
      <c r="A459" s="404" t="s">
        <v>1661</v>
      </c>
      <c r="B459" s="951" t="s">
        <v>1662</v>
      </c>
      <c r="C459" s="425" t="s">
        <v>52</v>
      </c>
      <c r="D459" s="426">
        <v>42536</v>
      </c>
      <c r="E459" s="427">
        <v>15862</v>
      </c>
      <c r="F459" s="428">
        <v>3.48</v>
      </c>
      <c r="G459" s="429">
        <f t="shared" si="137"/>
        <v>55199.76</v>
      </c>
      <c r="H459" s="430"/>
      <c r="I459" s="507">
        <v>42578</v>
      </c>
      <c r="J459" s="428">
        <v>3.5</v>
      </c>
      <c r="K459" s="432">
        <f t="shared" si="138"/>
        <v>55517</v>
      </c>
      <c r="L459" s="433">
        <f>SUM(K459-G459)</f>
        <v>317.23999999999796</v>
      </c>
      <c r="M459" s="408">
        <v>0.74650000000000005</v>
      </c>
      <c r="N459" s="434">
        <f t="shared" si="139"/>
        <v>236.81965999999849</v>
      </c>
      <c r="O459" s="350"/>
      <c r="P459" s="112"/>
      <c r="Q459" s="106"/>
      <c r="R459" s="106"/>
      <c r="S459" s="106"/>
      <c r="T459" s="106"/>
      <c r="U459" s="106"/>
    </row>
    <row r="460" spans="1:21" s="108" customFormat="1" ht="15" customHeight="1" x14ac:dyDescent="0.25">
      <c r="A460" s="458" t="s">
        <v>2463</v>
      </c>
      <c r="B460" s="952" t="s">
        <v>2464</v>
      </c>
      <c r="C460" s="436" t="s">
        <v>77</v>
      </c>
      <c r="D460" s="437">
        <v>42522</v>
      </c>
      <c r="E460" s="438">
        <v>11598</v>
      </c>
      <c r="F460" s="439">
        <v>36.56</v>
      </c>
      <c r="G460" s="440">
        <f t="shared" si="137"/>
        <v>424022.88</v>
      </c>
      <c r="H460" s="441"/>
      <c r="I460" s="507">
        <v>42585</v>
      </c>
      <c r="J460" s="439">
        <v>29.76</v>
      </c>
      <c r="K460" s="442">
        <f t="shared" si="138"/>
        <v>345156.48000000004</v>
      </c>
      <c r="L460" s="443">
        <f>SUM(G460-K460)</f>
        <v>78866.399999999965</v>
      </c>
      <c r="M460" s="408">
        <v>0.76290000000000002</v>
      </c>
      <c r="N460" s="434">
        <f t="shared" si="139"/>
        <v>60167.176559999978</v>
      </c>
      <c r="O460" s="349"/>
      <c r="P460" s="113"/>
    </row>
    <row r="461" spans="1:21" s="108" customFormat="1" ht="15" customHeight="1" x14ac:dyDescent="0.25">
      <c r="A461" s="404" t="s">
        <v>2417</v>
      </c>
      <c r="B461" s="951" t="s">
        <v>315</v>
      </c>
      <c r="C461" s="425" t="s">
        <v>52</v>
      </c>
      <c r="D461" s="426">
        <v>42492</v>
      </c>
      <c r="E461" s="427">
        <v>375468</v>
      </c>
      <c r="F461" s="428">
        <v>0.81</v>
      </c>
      <c r="G461" s="429">
        <f t="shared" si="137"/>
        <v>304129.08</v>
      </c>
      <c r="H461" s="430"/>
      <c r="I461" s="507">
        <v>42585</v>
      </c>
      <c r="J461" s="428">
        <v>0.99</v>
      </c>
      <c r="K461" s="432">
        <f t="shared" si="138"/>
        <v>371713.32</v>
      </c>
      <c r="L461" s="433">
        <f>SUM(K461-G461)</f>
        <v>67584.239999999991</v>
      </c>
      <c r="M461" s="408">
        <v>0.76290000000000002</v>
      </c>
      <c r="N461" s="434">
        <f t="shared" si="139"/>
        <v>51560.016695999991</v>
      </c>
      <c r="O461" s="350"/>
      <c r="P461" s="112"/>
      <c r="Q461" s="106"/>
      <c r="R461" s="106"/>
      <c r="S461" s="106"/>
      <c r="T461" s="106"/>
      <c r="U461" s="106"/>
    </row>
    <row r="462" spans="1:21" s="108" customFormat="1" ht="15" customHeight="1" x14ac:dyDescent="0.25">
      <c r="A462" s="458" t="s">
        <v>352</v>
      </c>
      <c r="B462" s="952" t="s">
        <v>353</v>
      </c>
      <c r="C462" s="436" t="s">
        <v>77</v>
      </c>
      <c r="D462" s="437">
        <v>42577</v>
      </c>
      <c r="E462" s="438">
        <v>39358</v>
      </c>
      <c r="F462" s="439">
        <v>22.76</v>
      </c>
      <c r="G462" s="440">
        <f t="shared" si="137"/>
        <v>895788.08000000007</v>
      </c>
      <c r="H462" s="441"/>
      <c r="I462" s="507">
        <v>42585</v>
      </c>
      <c r="J462" s="439">
        <v>25.38</v>
      </c>
      <c r="K462" s="442">
        <f t="shared" si="138"/>
        <v>998906.03999999992</v>
      </c>
      <c r="L462" s="443">
        <f>SUM(G462-K462)</f>
        <v>-103117.95999999985</v>
      </c>
      <c r="M462" s="408">
        <v>0.76290000000000002</v>
      </c>
      <c r="N462" s="445">
        <f t="shared" si="139"/>
        <v>-78668.691683999888</v>
      </c>
      <c r="O462" s="349"/>
      <c r="P462" s="113"/>
    </row>
    <row r="463" spans="1:21" s="106" customFormat="1" ht="15" customHeight="1" x14ac:dyDescent="0.25">
      <c r="A463" s="404" t="s">
        <v>1421</v>
      </c>
      <c r="B463" s="951" t="s">
        <v>1420</v>
      </c>
      <c r="C463" s="425" t="s">
        <v>52</v>
      </c>
      <c r="D463" s="426">
        <v>42507</v>
      </c>
      <c r="E463" s="427">
        <v>155765</v>
      </c>
      <c r="F463" s="428">
        <v>5.61</v>
      </c>
      <c r="G463" s="429">
        <f t="shared" si="137"/>
        <v>873841.65</v>
      </c>
      <c r="H463" s="430"/>
      <c r="I463" s="507">
        <v>42585</v>
      </c>
      <c r="J463" s="428">
        <v>5.38</v>
      </c>
      <c r="K463" s="432">
        <f t="shared" si="138"/>
        <v>838015.7</v>
      </c>
      <c r="L463" s="433">
        <f>SUM(K463-G463)</f>
        <v>-35825.95000000007</v>
      </c>
      <c r="M463" s="408">
        <v>0.76290000000000002</v>
      </c>
      <c r="N463" s="434">
        <f t="shared" si="139"/>
        <v>-27331.617255000056</v>
      </c>
      <c r="O463" s="350"/>
      <c r="P463" s="112"/>
    </row>
    <row r="464" spans="1:21" s="108" customFormat="1" ht="15" customHeight="1" x14ac:dyDescent="0.25">
      <c r="A464" s="404" t="s">
        <v>2459</v>
      </c>
      <c r="B464" s="951" t="s">
        <v>2460</v>
      </c>
      <c r="C464" s="425" t="s">
        <v>52</v>
      </c>
      <c r="D464" s="426">
        <v>42523</v>
      </c>
      <c r="E464" s="427">
        <v>347652</v>
      </c>
      <c r="F464" s="428">
        <v>0.875</v>
      </c>
      <c r="G464" s="429">
        <f t="shared" si="137"/>
        <v>304195.5</v>
      </c>
      <c r="H464" s="430"/>
      <c r="I464" s="507">
        <v>42585</v>
      </c>
      <c r="J464" s="428">
        <v>1.675</v>
      </c>
      <c r="K464" s="432">
        <f t="shared" si="138"/>
        <v>582317.1</v>
      </c>
      <c r="L464" s="433">
        <f>SUM(K464-G464)</f>
        <v>278121.59999999998</v>
      </c>
      <c r="M464" s="408">
        <v>0.76290000000000002</v>
      </c>
      <c r="N464" s="434">
        <f t="shared" si="139"/>
        <v>212178.96863999998</v>
      </c>
      <c r="O464" s="350"/>
      <c r="P464" s="112"/>
      <c r="Q464" s="106"/>
      <c r="R464" s="106"/>
      <c r="S464" s="106"/>
      <c r="T464" s="106"/>
      <c r="U464" s="106"/>
    </row>
    <row r="465" spans="1:21" s="108" customFormat="1" ht="15" customHeight="1" x14ac:dyDescent="0.25">
      <c r="A465" s="458" t="s">
        <v>1455</v>
      </c>
      <c r="B465" s="952" t="s">
        <v>1456</v>
      </c>
      <c r="C465" s="436" t="s">
        <v>77</v>
      </c>
      <c r="D465" s="426">
        <v>42592</v>
      </c>
      <c r="E465" s="438">
        <v>65665</v>
      </c>
      <c r="F465" s="439">
        <v>20.79</v>
      </c>
      <c r="G465" s="440">
        <f t="shared" ref="G465:G473" si="140">SUM(E465*F465)</f>
        <v>1365175.3499999999</v>
      </c>
      <c r="H465" s="441"/>
      <c r="I465" s="507">
        <v>42599</v>
      </c>
      <c r="J465" s="439">
        <v>22.4</v>
      </c>
      <c r="K465" s="442">
        <f t="shared" ref="K465:K473" si="141">SUM(E465*J465)</f>
        <v>1470896</v>
      </c>
      <c r="L465" s="443">
        <f t="shared" ref="L465:L470" si="142">SUM(G465-K465)</f>
        <v>-105720.65000000014</v>
      </c>
      <c r="M465" s="444">
        <v>0.7651</v>
      </c>
      <c r="N465" s="445">
        <f t="shared" ref="N465:N473" si="143">SUM(L465*M465)</f>
        <v>-80886.869315000105</v>
      </c>
      <c r="O465" s="349"/>
      <c r="P465" s="113"/>
    </row>
    <row r="466" spans="1:21" s="106" customFormat="1" ht="15" customHeight="1" x14ac:dyDescent="0.25">
      <c r="A466" s="458" t="s">
        <v>2558</v>
      </c>
      <c r="B466" s="952" t="s">
        <v>2559</v>
      </c>
      <c r="C466" s="436" t="s">
        <v>77</v>
      </c>
      <c r="D466" s="437">
        <v>42585</v>
      </c>
      <c r="E466" s="438">
        <v>172790</v>
      </c>
      <c r="F466" s="439">
        <v>2.77</v>
      </c>
      <c r="G466" s="440">
        <f t="shared" si="140"/>
        <v>478628.3</v>
      </c>
      <c r="H466" s="441"/>
      <c r="I466" s="507">
        <v>42597</v>
      </c>
      <c r="J466" s="439">
        <v>2.89</v>
      </c>
      <c r="K466" s="442">
        <f t="shared" si="141"/>
        <v>499363.10000000003</v>
      </c>
      <c r="L466" s="443">
        <f t="shared" si="142"/>
        <v>-20734.800000000047</v>
      </c>
      <c r="M466" s="444">
        <v>0.7651</v>
      </c>
      <c r="N466" s="445">
        <f t="shared" si="143"/>
        <v>-15864.195480000035</v>
      </c>
      <c r="O466" s="349"/>
      <c r="P466" s="113"/>
      <c r="Q466" s="108"/>
      <c r="R466" s="108"/>
      <c r="S466" s="108"/>
      <c r="T466" s="108"/>
      <c r="U466" s="108"/>
    </row>
    <row r="467" spans="1:21" s="108" customFormat="1" ht="15" customHeight="1" x14ac:dyDescent="0.25">
      <c r="A467" s="458" t="s">
        <v>2576</v>
      </c>
      <c r="B467" s="952" t="s">
        <v>2571</v>
      </c>
      <c r="C467" s="436" t="s">
        <v>77</v>
      </c>
      <c r="D467" s="437">
        <v>42437</v>
      </c>
      <c r="E467" s="438">
        <v>48698</v>
      </c>
      <c r="F467" s="439">
        <v>4.7</v>
      </c>
      <c r="G467" s="440">
        <f t="shared" si="140"/>
        <v>228880.6</v>
      </c>
      <c r="H467" s="441"/>
      <c r="I467" s="507">
        <v>42597</v>
      </c>
      <c r="J467" s="439">
        <v>4.9180000000000001</v>
      </c>
      <c r="K467" s="442">
        <f t="shared" si="141"/>
        <v>239496.764</v>
      </c>
      <c r="L467" s="443">
        <f t="shared" si="142"/>
        <v>-10616.16399999999</v>
      </c>
      <c r="M467" s="444">
        <v>0.7651</v>
      </c>
      <c r="N467" s="445">
        <f t="shared" si="143"/>
        <v>-8122.4270763999921</v>
      </c>
      <c r="O467" s="349"/>
      <c r="P467" s="113"/>
    </row>
    <row r="468" spans="1:21" s="108" customFormat="1" ht="15" customHeight="1" x14ac:dyDescent="0.25">
      <c r="A468" s="458" t="s">
        <v>2591</v>
      </c>
      <c r="B468" s="952" t="s">
        <v>2592</v>
      </c>
      <c r="C468" s="436" t="s">
        <v>77</v>
      </c>
      <c r="D468" s="437">
        <v>42594</v>
      </c>
      <c r="E468" s="438">
        <v>281461</v>
      </c>
      <c r="F468" s="439">
        <v>2.56</v>
      </c>
      <c r="G468" s="440">
        <f t="shared" si="140"/>
        <v>720540.16000000003</v>
      </c>
      <c r="H468" s="441"/>
      <c r="I468" s="507">
        <v>42604</v>
      </c>
      <c r="J468" s="439">
        <v>2.64</v>
      </c>
      <c r="K468" s="442">
        <f t="shared" si="141"/>
        <v>743057.04</v>
      </c>
      <c r="L468" s="443">
        <f t="shared" si="142"/>
        <v>-22516.880000000005</v>
      </c>
      <c r="M468" s="444">
        <v>0.76249999999999996</v>
      </c>
      <c r="N468" s="445">
        <f t="shared" si="143"/>
        <v>-17169.121000000003</v>
      </c>
      <c r="O468" s="349"/>
      <c r="P468" s="113"/>
    </row>
    <row r="469" spans="1:21" s="108" customFormat="1" ht="15" customHeight="1" x14ac:dyDescent="0.25">
      <c r="A469" s="458" t="s">
        <v>2549</v>
      </c>
      <c r="B469" s="952" t="s">
        <v>2552</v>
      </c>
      <c r="C469" s="436" t="s">
        <v>77</v>
      </c>
      <c r="D469" s="437">
        <v>42577</v>
      </c>
      <c r="E469" s="438">
        <v>34722</v>
      </c>
      <c r="F469" s="439">
        <v>5.83</v>
      </c>
      <c r="G469" s="440">
        <f t="shared" si="140"/>
        <v>202429.26</v>
      </c>
      <c r="H469" s="441"/>
      <c r="I469" s="507">
        <v>42605</v>
      </c>
      <c r="J469" s="439">
        <v>5.99</v>
      </c>
      <c r="K469" s="442">
        <f t="shared" si="141"/>
        <v>207984.78</v>
      </c>
      <c r="L469" s="443">
        <f t="shared" si="142"/>
        <v>-5555.5199999999895</v>
      </c>
      <c r="M469" s="444">
        <v>0.76249999999999996</v>
      </c>
      <c r="N469" s="445">
        <f t="shared" si="143"/>
        <v>-4236.0839999999916</v>
      </c>
      <c r="O469" s="349"/>
      <c r="P469" s="113"/>
    </row>
    <row r="470" spans="1:21" s="106" customFormat="1" ht="15" customHeight="1" x14ac:dyDescent="0.25">
      <c r="A470" s="458" t="s">
        <v>2585</v>
      </c>
      <c r="B470" s="952" t="s">
        <v>2586</v>
      </c>
      <c r="C470" s="436" t="s">
        <v>77</v>
      </c>
      <c r="D470" s="426">
        <v>42592</v>
      </c>
      <c r="E470" s="438">
        <v>201374</v>
      </c>
      <c r="F470" s="439">
        <v>2.54</v>
      </c>
      <c r="G470" s="440">
        <f t="shared" si="140"/>
        <v>511489.96</v>
      </c>
      <c r="H470" s="441"/>
      <c r="I470" s="507">
        <v>42605</v>
      </c>
      <c r="J470" s="439">
        <v>2.56</v>
      </c>
      <c r="K470" s="442">
        <f t="shared" si="141"/>
        <v>515517.44</v>
      </c>
      <c r="L470" s="443">
        <f t="shared" si="142"/>
        <v>-4027.4799999999814</v>
      </c>
      <c r="M470" s="444">
        <v>0.76249999999999996</v>
      </c>
      <c r="N470" s="445">
        <f t="shared" si="143"/>
        <v>-3070.9534999999855</v>
      </c>
      <c r="O470" s="349"/>
      <c r="P470" s="113"/>
      <c r="Q470" s="108"/>
      <c r="R470" s="108"/>
      <c r="S470" s="108"/>
      <c r="T470" s="108"/>
      <c r="U470" s="108"/>
    </row>
    <row r="471" spans="1:21" s="108" customFormat="1" ht="15" customHeight="1" x14ac:dyDescent="0.25">
      <c r="A471" s="404" t="s">
        <v>2596</v>
      </c>
      <c r="B471" s="951" t="s">
        <v>195</v>
      </c>
      <c r="C471" s="425" t="s">
        <v>52</v>
      </c>
      <c r="D471" s="426">
        <v>42600</v>
      </c>
      <c r="E471" s="427">
        <v>64481</v>
      </c>
      <c r="F471" s="428">
        <v>8.39</v>
      </c>
      <c r="G471" s="429">
        <f t="shared" si="140"/>
        <v>540995.59000000008</v>
      </c>
      <c r="H471" s="430"/>
      <c r="I471" s="507">
        <v>42607</v>
      </c>
      <c r="J471" s="428">
        <v>8.07</v>
      </c>
      <c r="K471" s="432">
        <f t="shared" si="141"/>
        <v>520361.67000000004</v>
      </c>
      <c r="L471" s="433">
        <f>SUM(K471-G471)</f>
        <v>-20633.920000000042</v>
      </c>
      <c r="M471" s="444">
        <v>0.76126000000000005</v>
      </c>
      <c r="N471" s="434">
        <f t="shared" si="143"/>
        <v>-15707.777939200032</v>
      </c>
      <c r="O471" s="350"/>
      <c r="P471" s="112"/>
      <c r="Q471" s="106"/>
      <c r="R471" s="106"/>
      <c r="S471" s="106"/>
      <c r="T471" s="106"/>
      <c r="U471" s="106"/>
    </row>
    <row r="472" spans="1:21" s="106" customFormat="1" ht="15" customHeight="1" x14ac:dyDescent="0.25">
      <c r="A472" s="404" t="s">
        <v>2271</v>
      </c>
      <c r="B472" s="951" t="s">
        <v>2272</v>
      </c>
      <c r="C472" s="425" t="s">
        <v>52</v>
      </c>
      <c r="D472" s="426">
        <v>42562</v>
      </c>
      <c r="E472" s="427">
        <v>63095</v>
      </c>
      <c r="F472" s="428">
        <v>4.0199999999999996</v>
      </c>
      <c r="G472" s="429">
        <f t="shared" si="140"/>
        <v>253641.89999999997</v>
      </c>
      <c r="H472" s="430"/>
      <c r="I472" s="507">
        <v>42607</v>
      </c>
      <c r="J472" s="428">
        <v>4.9000000000000004</v>
      </c>
      <c r="K472" s="432">
        <f t="shared" si="141"/>
        <v>309165.5</v>
      </c>
      <c r="L472" s="433">
        <f>SUM(K472-G472)</f>
        <v>55523.600000000035</v>
      </c>
      <c r="M472" s="444">
        <v>0.76249999999999996</v>
      </c>
      <c r="N472" s="434">
        <f t="shared" si="143"/>
        <v>42336.745000000024</v>
      </c>
      <c r="O472" s="350"/>
      <c r="P472" s="112"/>
    </row>
    <row r="473" spans="1:21" s="108" customFormat="1" ht="15" customHeight="1" x14ac:dyDescent="0.25">
      <c r="A473" s="404" t="s">
        <v>2536</v>
      </c>
      <c r="B473" s="951" t="s">
        <v>2537</v>
      </c>
      <c r="C473" s="425" t="s">
        <v>52</v>
      </c>
      <c r="D473" s="426">
        <v>42569</v>
      </c>
      <c r="E473" s="427">
        <v>15465</v>
      </c>
      <c r="F473" s="428">
        <v>6.8</v>
      </c>
      <c r="G473" s="429">
        <f t="shared" si="140"/>
        <v>105162</v>
      </c>
      <c r="H473" s="430"/>
      <c r="I473" s="507">
        <v>42608</v>
      </c>
      <c r="J473" s="428">
        <v>6.76</v>
      </c>
      <c r="K473" s="432">
        <f t="shared" si="141"/>
        <v>104543.4</v>
      </c>
      <c r="L473" s="433">
        <f>SUM(K473-G473)</f>
        <v>-618.60000000000582</v>
      </c>
      <c r="M473" s="444">
        <v>0.76249999999999996</v>
      </c>
      <c r="N473" s="434">
        <f t="shared" si="143"/>
        <v>-471.68250000000444</v>
      </c>
      <c r="O473" s="350"/>
      <c r="P473" s="112"/>
      <c r="Q473" s="106"/>
      <c r="R473" s="106"/>
      <c r="S473" s="106"/>
      <c r="T473" s="106"/>
      <c r="U473" s="106"/>
    </row>
    <row r="474" spans="1:21" s="108" customFormat="1" ht="15" customHeight="1" x14ac:dyDescent="0.25">
      <c r="A474" s="458" t="s">
        <v>2599</v>
      </c>
      <c r="B474" s="952" t="s">
        <v>2600</v>
      </c>
      <c r="C474" s="436" t="s">
        <v>77</v>
      </c>
      <c r="D474" s="437">
        <v>42597</v>
      </c>
      <c r="E474" s="438">
        <v>200305</v>
      </c>
      <c r="F474" s="439">
        <v>1.68</v>
      </c>
      <c r="G474" s="440">
        <f t="shared" ref="G474:G479" si="144">SUM(E474*F474)</f>
        <v>336512.39999999997</v>
      </c>
      <c r="H474" s="441"/>
      <c r="I474" s="507">
        <v>42611</v>
      </c>
      <c r="J474" s="439">
        <v>1.75</v>
      </c>
      <c r="K474" s="442">
        <f t="shared" ref="K474:K479" si="145">SUM(E474*J474)</f>
        <v>350533.75</v>
      </c>
      <c r="L474" s="443">
        <f>SUM(G474-K474)</f>
        <v>-14021.350000000035</v>
      </c>
      <c r="M474" s="444">
        <v>0.75609999999999999</v>
      </c>
      <c r="N474" s="445">
        <f t="shared" ref="N474:N479" si="146">SUM(L474*M474)</f>
        <v>-10601.542735000026</v>
      </c>
      <c r="O474" s="349"/>
      <c r="P474" s="113"/>
    </row>
    <row r="475" spans="1:21" s="108" customFormat="1" ht="15" customHeight="1" x14ac:dyDescent="0.25">
      <c r="A475" s="458" t="s">
        <v>2605</v>
      </c>
      <c r="B475" s="952" t="s">
        <v>2606</v>
      </c>
      <c r="C475" s="436" t="s">
        <v>77</v>
      </c>
      <c r="D475" s="437">
        <v>42604</v>
      </c>
      <c r="E475" s="438">
        <v>20612</v>
      </c>
      <c r="F475" s="439">
        <v>1.63</v>
      </c>
      <c r="G475" s="440">
        <f t="shared" si="144"/>
        <v>33597.56</v>
      </c>
      <c r="H475" s="441"/>
      <c r="I475" s="507">
        <v>42612</v>
      </c>
      <c r="J475" s="439">
        <v>1.75</v>
      </c>
      <c r="K475" s="442">
        <f t="shared" si="145"/>
        <v>36071</v>
      </c>
      <c r="L475" s="443">
        <f>SUM(G475-K475)</f>
        <v>-2473.4400000000023</v>
      </c>
      <c r="M475" s="444">
        <v>0.75609999999999999</v>
      </c>
      <c r="N475" s="445">
        <f t="shared" si="146"/>
        <v>-1870.1679840000018</v>
      </c>
      <c r="O475" s="349"/>
      <c r="P475" s="113"/>
    </row>
    <row r="476" spans="1:21" s="106" customFormat="1" ht="15" customHeight="1" x14ac:dyDescent="0.25">
      <c r="A476" s="458" t="s">
        <v>2441</v>
      </c>
      <c r="B476" s="952" t="s">
        <v>202</v>
      </c>
      <c r="C476" s="436" t="s">
        <v>77</v>
      </c>
      <c r="D476" s="437">
        <v>42508</v>
      </c>
      <c r="E476" s="438">
        <v>14769</v>
      </c>
      <c r="F476" s="439">
        <v>2.87</v>
      </c>
      <c r="G476" s="440">
        <f t="shared" si="144"/>
        <v>42387.03</v>
      </c>
      <c r="H476" s="441"/>
      <c r="I476" s="507">
        <v>42613</v>
      </c>
      <c r="J476" s="439">
        <v>2.5</v>
      </c>
      <c r="K476" s="442">
        <f t="shared" si="145"/>
        <v>36922.5</v>
      </c>
      <c r="L476" s="443">
        <f>SUM(G476-K476)</f>
        <v>5464.5299999999988</v>
      </c>
      <c r="M476" s="444">
        <v>0.75609999999999999</v>
      </c>
      <c r="N476" s="434">
        <f t="shared" si="146"/>
        <v>4131.7311329999993</v>
      </c>
      <c r="O476" s="349"/>
      <c r="P476" s="113"/>
      <c r="Q476" s="108"/>
      <c r="R476" s="108"/>
      <c r="S476" s="108"/>
      <c r="T476" s="108"/>
      <c r="U476" s="108"/>
    </row>
    <row r="477" spans="1:21" s="108" customFormat="1" ht="15" customHeight="1" x14ac:dyDescent="0.25">
      <c r="A477" s="404" t="s">
        <v>463</v>
      </c>
      <c r="B477" s="951" t="s">
        <v>394</v>
      </c>
      <c r="C477" s="425" t="s">
        <v>52</v>
      </c>
      <c r="D477" s="426">
        <v>42563</v>
      </c>
      <c r="E477" s="427">
        <v>19185</v>
      </c>
      <c r="F477" s="428">
        <v>16.48</v>
      </c>
      <c r="G477" s="429">
        <f t="shared" si="144"/>
        <v>316168.8</v>
      </c>
      <c r="H477" s="430"/>
      <c r="I477" s="507">
        <v>42620</v>
      </c>
      <c r="J477" s="428">
        <v>18.7</v>
      </c>
      <c r="K477" s="432">
        <f t="shared" si="145"/>
        <v>358759.5</v>
      </c>
      <c r="L477" s="433">
        <f>SUM(K477-G477)</f>
        <v>42590.700000000012</v>
      </c>
      <c r="M477" s="444">
        <v>0.76470000000000005</v>
      </c>
      <c r="N477" s="434">
        <f t="shared" si="146"/>
        <v>32569.108290000011</v>
      </c>
      <c r="O477" s="350"/>
      <c r="P477" s="112"/>
      <c r="Q477" s="106"/>
      <c r="R477" s="106"/>
      <c r="S477" s="106"/>
      <c r="T477" s="106"/>
      <c r="U477" s="106"/>
    </row>
    <row r="478" spans="1:21" s="108" customFormat="1" ht="15" customHeight="1" x14ac:dyDescent="0.25">
      <c r="A478" s="458" t="s">
        <v>282</v>
      </c>
      <c r="B478" s="952" t="s">
        <v>283</v>
      </c>
      <c r="C478" s="436" t="s">
        <v>77</v>
      </c>
      <c r="D478" s="437">
        <v>42572</v>
      </c>
      <c r="E478" s="438">
        <v>328854</v>
      </c>
      <c r="F478" s="439">
        <v>0.57999999999999996</v>
      </c>
      <c r="G478" s="440">
        <f t="shared" si="144"/>
        <v>190735.31999999998</v>
      </c>
      <c r="H478" s="441"/>
      <c r="I478" s="507">
        <v>42618</v>
      </c>
      <c r="J478" s="439">
        <v>0.52</v>
      </c>
      <c r="K478" s="442">
        <f t="shared" si="145"/>
        <v>171004.08000000002</v>
      </c>
      <c r="L478" s="443">
        <f>SUM(G478-K478)</f>
        <v>19731.239999999962</v>
      </c>
      <c r="M478" s="444">
        <v>0.76470000000000005</v>
      </c>
      <c r="N478" s="434">
        <f t="shared" si="146"/>
        <v>15088.479227999971</v>
      </c>
      <c r="O478" s="349"/>
      <c r="P478" s="113"/>
    </row>
    <row r="479" spans="1:21" s="108" customFormat="1" ht="15" customHeight="1" x14ac:dyDescent="0.25">
      <c r="A479" s="404" t="s">
        <v>2613</v>
      </c>
      <c r="B479" s="951" t="s">
        <v>1353</v>
      </c>
      <c r="C479" s="425" t="s">
        <v>52</v>
      </c>
      <c r="D479" s="426">
        <v>42606</v>
      </c>
      <c r="E479" s="427">
        <v>10854</v>
      </c>
      <c r="F479" s="428">
        <v>33.049999999999997</v>
      </c>
      <c r="G479" s="429">
        <f t="shared" si="144"/>
        <v>358724.69999999995</v>
      </c>
      <c r="H479" s="430"/>
      <c r="I479" s="507">
        <v>42620</v>
      </c>
      <c r="J479" s="428">
        <v>31.8</v>
      </c>
      <c r="K479" s="432">
        <f t="shared" si="145"/>
        <v>345157.2</v>
      </c>
      <c r="L479" s="433">
        <f>SUM(K479-G479)</f>
        <v>-13567.499999999942</v>
      </c>
      <c r="M479" s="444">
        <v>0.76470000000000005</v>
      </c>
      <c r="N479" s="434">
        <f t="shared" si="146"/>
        <v>-10375.067249999956</v>
      </c>
      <c r="O479" s="350"/>
      <c r="P479" s="112"/>
      <c r="Q479" s="106"/>
      <c r="R479" s="106"/>
      <c r="S479" s="106"/>
      <c r="T479" s="106"/>
      <c r="U479" s="106"/>
    </row>
    <row r="480" spans="1:21" s="108" customFormat="1" ht="15" customHeight="1" x14ac:dyDescent="0.25">
      <c r="A480" s="404" t="s">
        <v>288</v>
      </c>
      <c r="B480" s="951" t="s">
        <v>289</v>
      </c>
      <c r="C480" s="425" t="s">
        <v>52</v>
      </c>
      <c r="D480" s="426">
        <v>42590</v>
      </c>
      <c r="E480" s="427">
        <v>18386</v>
      </c>
      <c r="F480" s="428">
        <v>33.44</v>
      </c>
      <c r="G480" s="429">
        <f t="shared" ref="G480:G494" si="147">SUM(E480*F480)</f>
        <v>614827.84</v>
      </c>
      <c r="H480" s="430"/>
      <c r="I480" s="507">
        <v>42629</v>
      </c>
      <c r="J480" s="428">
        <v>34.9</v>
      </c>
      <c r="K480" s="432">
        <f t="shared" ref="K480:K494" si="148">SUM(E480*J480)</f>
        <v>641671.4</v>
      </c>
      <c r="L480" s="433">
        <f>SUM(K480-G480)</f>
        <v>26843.560000000056</v>
      </c>
      <c r="M480" s="444">
        <v>0.75039999999999996</v>
      </c>
      <c r="N480" s="434">
        <f t="shared" ref="N480:N494" si="149">SUM(L480*M480)</f>
        <v>20143.407424000041</v>
      </c>
      <c r="O480" s="350"/>
      <c r="P480" s="112"/>
      <c r="Q480" s="106"/>
      <c r="R480" s="106"/>
      <c r="S480" s="106"/>
      <c r="T480" s="106"/>
      <c r="U480" s="106"/>
    </row>
    <row r="481" spans="1:21" s="108" customFormat="1" ht="15" customHeight="1" x14ac:dyDescent="0.25">
      <c r="A481" s="404" t="s">
        <v>2516</v>
      </c>
      <c r="B481" s="951" t="s">
        <v>2517</v>
      </c>
      <c r="C481" s="425" t="s">
        <v>52</v>
      </c>
      <c r="D481" s="426">
        <v>42566</v>
      </c>
      <c r="E481" s="427">
        <v>20672</v>
      </c>
      <c r="F481" s="428">
        <v>1.2749999999999999</v>
      </c>
      <c r="G481" s="429">
        <f t="shared" si="147"/>
        <v>26356.799999999999</v>
      </c>
      <c r="H481" s="430"/>
      <c r="I481" s="507">
        <v>42625</v>
      </c>
      <c r="J481" s="428">
        <v>1.1950000000000001</v>
      </c>
      <c r="K481" s="432">
        <f t="shared" si="148"/>
        <v>24703.040000000001</v>
      </c>
      <c r="L481" s="433">
        <f>SUM(K481-G481)</f>
        <v>-1653.7599999999984</v>
      </c>
      <c r="M481" s="444">
        <v>0.75039999999999996</v>
      </c>
      <c r="N481" s="434">
        <f t="shared" si="149"/>
        <v>-1240.9815039999987</v>
      </c>
      <c r="O481" s="350"/>
      <c r="P481" s="112"/>
      <c r="Q481" s="106"/>
      <c r="R481" s="106"/>
      <c r="S481" s="106"/>
      <c r="T481" s="106"/>
      <c r="U481" s="106"/>
    </row>
    <row r="482" spans="1:21" s="108" customFormat="1" ht="15" customHeight="1" x14ac:dyDescent="0.25">
      <c r="A482" s="458" t="s">
        <v>2597</v>
      </c>
      <c r="B482" s="952" t="s">
        <v>2598</v>
      </c>
      <c r="C482" s="436" t="s">
        <v>77</v>
      </c>
      <c r="D482" s="437">
        <v>42598</v>
      </c>
      <c r="E482" s="438">
        <v>58574</v>
      </c>
      <c r="F482" s="439">
        <v>1.96</v>
      </c>
      <c r="G482" s="440">
        <f t="shared" si="147"/>
        <v>114805.04</v>
      </c>
      <c r="H482" s="441"/>
      <c r="I482" s="507">
        <v>42633</v>
      </c>
      <c r="J482" s="439">
        <v>1.7</v>
      </c>
      <c r="K482" s="442">
        <f t="shared" si="148"/>
        <v>99575.8</v>
      </c>
      <c r="L482" s="443">
        <f t="shared" ref="L482:L494" si="150">SUM(G482-K482)</f>
        <v>15229.239999999991</v>
      </c>
      <c r="M482" s="444">
        <v>0.76236000000000004</v>
      </c>
      <c r="N482" s="434">
        <f t="shared" si="149"/>
        <v>11610.163406399994</v>
      </c>
      <c r="O482" s="349"/>
      <c r="P482" s="113"/>
    </row>
    <row r="483" spans="1:21" s="108" customFormat="1" ht="15" customHeight="1" x14ac:dyDescent="0.25">
      <c r="A483" s="458" t="s">
        <v>2580</v>
      </c>
      <c r="B483" s="952" t="s">
        <v>2581</v>
      </c>
      <c r="C483" s="436" t="s">
        <v>77</v>
      </c>
      <c r="D483" s="437">
        <v>42590</v>
      </c>
      <c r="E483" s="438">
        <v>40583</v>
      </c>
      <c r="F483" s="439">
        <v>7.67</v>
      </c>
      <c r="G483" s="440">
        <f t="shared" si="147"/>
        <v>311271.61</v>
      </c>
      <c r="H483" s="441"/>
      <c r="I483" s="507">
        <v>42635</v>
      </c>
      <c r="J483" s="439">
        <v>6.29</v>
      </c>
      <c r="K483" s="442">
        <f t="shared" si="148"/>
        <v>255267.07</v>
      </c>
      <c r="L483" s="443">
        <f t="shared" si="150"/>
        <v>56004.539999999979</v>
      </c>
      <c r="M483" s="444">
        <v>0.76236000000000004</v>
      </c>
      <c r="N483" s="434">
        <f t="shared" si="149"/>
        <v>42695.621114399983</v>
      </c>
      <c r="O483" s="349"/>
      <c r="P483" s="113"/>
    </row>
    <row r="484" spans="1:21" s="108" customFormat="1" ht="15" customHeight="1" x14ac:dyDescent="0.25">
      <c r="A484" s="458" t="s">
        <v>2224</v>
      </c>
      <c r="B484" s="952" t="s">
        <v>2582</v>
      </c>
      <c r="C484" s="436" t="s">
        <v>77</v>
      </c>
      <c r="D484" s="437">
        <v>42592</v>
      </c>
      <c r="E484" s="438">
        <v>75861</v>
      </c>
      <c r="F484" s="439">
        <v>20.079999999999998</v>
      </c>
      <c r="G484" s="440">
        <f t="shared" si="147"/>
        <v>1523288.88</v>
      </c>
      <c r="H484" s="441"/>
      <c r="I484" s="507">
        <v>42634</v>
      </c>
      <c r="J484" s="439">
        <v>17.36</v>
      </c>
      <c r="K484" s="442">
        <f t="shared" si="148"/>
        <v>1316946.96</v>
      </c>
      <c r="L484" s="443">
        <f t="shared" si="150"/>
        <v>206341.91999999993</v>
      </c>
      <c r="M484" s="444">
        <v>0.76236000000000004</v>
      </c>
      <c r="N484" s="434">
        <f t="shared" si="149"/>
        <v>157306.82613119995</v>
      </c>
      <c r="O484" s="349"/>
      <c r="P484" s="113"/>
    </row>
    <row r="485" spans="1:21" s="106" customFormat="1" ht="15" customHeight="1" x14ac:dyDescent="0.25">
      <c r="A485" s="458" t="s">
        <v>408</v>
      </c>
      <c r="B485" s="952" t="s">
        <v>409</v>
      </c>
      <c r="C485" s="436" t="s">
        <v>77</v>
      </c>
      <c r="D485" s="437">
        <v>42592</v>
      </c>
      <c r="E485" s="438">
        <v>90415</v>
      </c>
      <c r="F485" s="439">
        <v>14.99</v>
      </c>
      <c r="G485" s="440">
        <f t="shared" si="147"/>
        <v>1355320.85</v>
      </c>
      <c r="H485" s="441"/>
      <c r="I485" s="507">
        <v>42633</v>
      </c>
      <c r="J485" s="439">
        <v>15.42</v>
      </c>
      <c r="K485" s="442">
        <f t="shared" si="148"/>
        <v>1394199.3</v>
      </c>
      <c r="L485" s="443">
        <f t="shared" si="150"/>
        <v>-38878.449999999953</v>
      </c>
      <c r="M485" s="444">
        <v>0.76236000000000004</v>
      </c>
      <c r="N485" s="445">
        <f t="shared" si="149"/>
        <v>-29639.375141999964</v>
      </c>
      <c r="O485" s="349"/>
      <c r="P485" s="113"/>
      <c r="Q485" s="108"/>
      <c r="R485" s="108"/>
      <c r="S485" s="108"/>
      <c r="T485" s="108"/>
      <c r="U485" s="108"/>
    </row>
    <row r="486" spans="1:21" s="108" customFormat="1" ht="15" customHeight="1" x14ac:dyDescent="0.25">
      <c r="A486" s="458" t="s">
        <v>1560</v>
      </c>
      <c r="B486" s="952" t="s">
        <v>840</v>
      </c>
      <c r="C486" s="436" t="s">
        <v>77</v>
      </c>
      <c r="D486" s="437">
        <v>42586</v>
      </c>
      <c r="E486" s="438">
        <v>20376</v>
      </c>
      <c r="F486" s="439">
        <v>115.32</v>
      </c>
      <c r="G486" s="440">
        <f t="shared" si="147"/>
        <v>2349760.3199999998</v>
      </c>
      <c r="H486" s="441"/>
      <c r="I486" s="507">
        <v>42635</v>
      </c>
      <c r="J486" s="439">
        <v>103.53</v>
      </c>
      <c r="K486" s="442">
        <f t="shared" si="148"/>
        <v>2109527.2799999998</v>
      </c>
      <c r="L486" s="443">
        <f t="shared" si="150"/>
        <v>240233.04000000004</v>
      </c>
      <c r="M486" s="444">
        <v>0.76236000000000004</v>
      </c>
      <c r="N486" s="434">
        <f t="shared" si="149"/>
        <v>183144.06037440003</v>
      </c>
      <c r="O486" s="349"/>
      <c r="P486" s="113"/>
    </row>
    <row r="487" spans="1:21" s="108" customFormat="1" ht="15" customHeight="1" x14ac:dyDescent="0.25">
      <c r="A487" s="458" t="s">
        <v>2583</v>
      </c>
      <c r="B487" s="952" t="s">
        <v>2584</v>
      </c>
      <c r="C487" s="436" t="s">
        <v>77</v>
      </c>
      <c r="D487" s="437">
        <v>42591</v>
      </c>
      <c r="E487" s="438">
        <v>298481</v>
      </c>
      <c r="F487" s="439">
        <v>5.42</v>
      </c>
      <c r="G487" s="440">
        <f t="shared" si="147"/>
        <v>1617767.02</v>
      </c>
      <c r="H487" s="441"/>
      <c r="I487" s="507">
        <v>42636</v>
      </c>
      <c r="J487" s="439">
        <v>4.9400000000000004</v>
      </c>
      <c r="K487" s="442">
        <f t="shared" si="148"/>
        <v>1474496.1400000001</v>
      </c>
      <c r="L487" s="443">
        <f t="shared" si="150"/>
        <v>143270.87999999989</v>
      </c>
      <c r="M487" s="444">
        <v>0.76236000000000004</v>
      </c>
      <c r="N487" s="434">
        <f t="shared" si="149"/>
        <v>109223.98807679991</v>
      </c>
      <c r="O487" s="349"/>
      <c r="P487" s="113"/>
    </row>
    <row r="488" spans="1:21" s="108" customFormat="1" ht="15" customHeight="1" x14ac:dyDescent="0.25">
      <c r="A488" s="458" t="s">
        <v>1437</v>
      </c>
      <c r="B488" s="952" t="s">
        <v>1438</v>
      </c>
      <c r="C488" s="436" t="s">
        <v>77</v>
      </c>
      <c r="D488" s="437">
        <v>42600</v>
      </c>
      <c r="E488" s="438">
        <v>298453</v>
      </c>
      <c r="F488" s="439">
        <v>5.83</v>
      </c>
      <c r="G488" s="440">
        <f t="shared" si="147"/>
        <v>1739980.99</v>
      </c>
      <c r="H488" s="441"/>
      <c r="I488" s="507">
        <v>42634</v>
      </c>
      <c r="J488" s="439">
        <v>5.39</v>
      </c>
      <c r="K488" s="442">
        <f t="shared" si="148"/>
        <v>1608661.67</v>
      </c>
      <c r="L488" s="443">
        <f t="shared" si="150"/>
        <v>131319.32000000007</v>
      </c>
      <c r="M488" s="444">
        <v>0.76236000000000004</v>
      </c>
      <c r="N488" s="434">
        <f t="shared" si="149"/>
        <v>100112.59679520005</v>
      </c>
      <c r="O488" s="985"/>
      <c r="P488" s="113"/>
    </row>
    <row r="489" spans="1:21" s="108" customFormat="1" ht="15" customHeight="1" x14ac:dyDescent="0.25">
      <c r="A489" s="458" t="s">
        <v>2615</v>
      </c>
      <c r="B489" s="952" t="s">
        <v>2616</v>
      </c>
      <c r="C489" s="436" t="s">
        <v>77</v>
      </c>
      <c r="D489" s="437">
        <v>42611</v>
      </c>
      <c r="E489" s="438">
        <v>35386</v>
      </c>
      <c r="F489" s="439">
        <v>2.2949999999999999</v>
      </c>
      <c r="G489" s="440">
        <f t="shared" si="147"/>
        <v>81210.87</v>
      </c>
      <c r="H489" s="441"/>
      <c r="I489" s="507">
        <v>42635</v>
      </c>
      <c r="J489" s="439">
        <v>2.38</v>
      </c>
      <c r="K489" s="442">
        <f t="shared" si="148"/>
        <v>84218.68</v>
      </c>
      <c r="L489" s="443">
        <f t="shared" si="150"/>
        <v>-3007.8099999999977</v>
      </c>
      <c r="M489" s="444">
        <v>0.76236000000000004</v>
      </c>
      <c r="N489" s="445">
        <f t="shared" si="149"/>
        <v>-2293.0340315999983</v>
      </c>
      <c r="O489" s="349"/>
      <c r="P489" s="113"/>
    </row>
    <row r="490" spans="1:21" s="108" customFormat="1" ht="15" customHeight="1" x14ac:dyDescent="0.25">
      <c r="A490" s="458" t="s">
        <v>2637</v>
      </c>
      <c r="B490" s="952" t="s">
        <v>770</v>
      </c>
      <c r="C490" s="436" t="s">
        <v>77</v>
      </c>
      <c r="D490" s="437">
        <v>42625</v>
      </c>
      <c r="E490" s="438">
        <v>50566</v>
      </c>
      <c r="F490" s="439">
        <v>3.99</v>
      </c>
      <c r="G490" s="440">
        <f t="shared" si="147"/>
        <v>201758.34</v>
      </c>
      <c r="H490" s="441"/>
      <c r="I490" s="507">
        <v>42633</v>
      </c>
      <c r="J490" s="439">
        <v>4.18</v>
      </c>
      <c r="K490" s="442">
        <f t="shared" si="148"/>
        <v>211365.87999999998</v>
      </c>
      <c r="L490" s="443">
        <f t="shared" si="150"/>
        <v>-9607.539999999979</v>
      </c>
      <c r="M490" s="444">
        <v>0.76236000000000004</v>
      </c>
      <c r="N490" s="445">
        <f t="shared" si="149"/>
        <v>-7324.4041943999846</v>
      </c>
      <c r="O490" s="349"/>
      <c r="P490" s="113"/>
    </row>
    <row r="491" spans="1:21" s="108" customFormat="1" ht="15" customHeight="1" x14ac:dyDescent="0.25">
      <c r="A491" s="458" t="s">
        <v>2593</v>
      </c>
      <c r="B491" s="952" t="s">
        <v>458</v>
      </c>
      <c r="C491" s="436" t="s">
        <v>77</v>
      </c>
      <c r="D491" s="437">
        <v>42592</v>
      </c>
      <c r="E491" s="438">
        <v>351283</v>
      </c>
      <c r="F491" s="439">
        <v>5.1100000000000003</v>
      </c>
      <c r="G491" s="440">
        <f t="shared" si="147"/>
        <v>1795056.1300000001</v>
      </c>
      <c r="H491" s="441"/>
      <c r="I491" s="507">
        <v>42635</v>
      </c>
      <c r="J491" s="439">
        <v>4.6500000000000004</v>
      </c>
      <c r="K491" s="442">
        <f t="shared" si="148"/>
        <v>1633465.9500000002</v>
      </c>
      <c r="L491" s="443">
        <f t="shared" si="150"/>
        <v>161590.17999999993</v>
      </c>
      <c r="M491" s="444">
        <v>0.76236000000000004</v>
      </c>
      <c r="N491" s="434">
        <f t="shared" si="149"/>
        <v>123189.88962479995</v>
      </c>
      <c r="O491" s="349"/>
      <c r="P491" s="113"/>
    </row>
    <row r="492" spans="1:21" s="108" customFormat="1" ht="15" customHeight="1" x14ac:dyDescent="0.25">
      <c r="A492" s="458" t="s">
        <v>2574</v>
      </c>
      <c r="B492" s="952" t="s">
        <v>2575</v>
      </c>
      <c r="C492" s="436" t="s">
        <v>77</v>
      </c>
      <c r="D492" s="437">
        <v>42585</v>
      </c>
      <c r="E492" s="438">
        <v>114110</v>
      </c>
      <c r="F492" s="439">
        <v>2.33</v>
      </c>
      <c r="G492" s="440">
        <f t="shared" si="147"/>
        <v>265876.3</v>
      </c>
      <c r="H492" s="441"/>
      <c r="I492" s="507">
        <v>42634</v>
      </c>
      <c r="J492" s="439">
        <v>2.19</v>
      </c>
      <c r="K492" s="442">
        <f t="shared" si="148"/>
        <v>249900.9</v>
      </c>
      <c r="L492" s="443">
        <f t="shared" si="150"/>
        <v>15975.399999999994</v>
      </c>
      <c r="M492" s="444">
        <v>0.76236000000000004</v>
      </c>
      <c r="N492" s="434">
        <f t="shared" si="149"/>
        <v>12179.005943999997</v>
      </c>
      <c r="O492" s="349"/>
      <c r="P492" s="113"/>
    </row>
    <row r="493" spans="1:21" s="108" customFormat="1" ht="15" customHeight="1" x14ac:dyDescent="0.25">
      <c r="A493" s="458" t="s">
        <v>1642</v>
      </c>
      <c r="B493" s="952" t="s">
        <v>1643</v>
      </c>
      <c r="C493" s="436" t="s">
        <v>77</v>
      </c>
      <c r="D493" s="437">
        <v>42598</v>
      </c>
      <c r="E493" s="438">
        <v>149919</v>
      </c>
      <c r="F493" s="439">
        <v>11.84</v>
      </c>
      <c r="G493" s="440">
        <f t="shared" si="147"/>
        <v>1775040.96</v>
      </c>
      <c r="H493" s="441"/>
      <c r="I493" s="507">
        <v>42635</v>
      </c>
      <c r="J493" s="439">
        <v>10.93</v>
      </c>
      <c r="K493" s="442">
        <f t="shared" si="148"/>
        <v>1638614.67</v>
      </c>
      <c r="L493" s="443">
        <f t="shared" si="150"/>
        <v>136426.29000000004</v>
      </c>
      <c r="M493" s="444">
        <v>0.76236000000000004</v>
      </c>
      <c r="N493" s="434">
        <f t="shared" si="149"/>
        <v>104005.94644440003</v>
      </c>
      <c r="O493" s="349"/>
      <c r="P493" s="113"/>
    </row>
    <row r="494" spans="1:21" s="108" customFormat="1" ht="15" customHeight="1" x14ac:dyDescent="0.25">
      <c r="A494" s="458" t="s">
        <v>2572</v>
      </c>
      <c r="B494" s="952" t="s">
        <v>2573</v>
      </c>
      <c r="C494" s="436" t="s">
        <v>77</v>
      </c>
      <c r="D494" s="437">
        <v>42587</v>
      </c>
      <c r="E494" s="438">
        <v>420084</v>
      </c>
      <c r="F494" s="439">
        <v>3.36</v>
      </c>
      <c r="G494" s="440">
        <f t="shared" si="147"/>
        <v>1411482.24</v>
      </c>
      <c r="H494" s="441"/>
      <c r="I494" s="507">
        <v>42636</v>
      </c>
      <c r="J494" s="439">
        <v>3.13</v>
      </c>
      <c r="K494" s="442">
        <f t="shared" si="148"/>
        <v>1314862.92</v>
      </c>
      <c r="L494" s="443">
        <f t="shared" si="150"/>
        <v>96619.320000000065</v>
      </c>
      <c r="M494" s="444">
        <v>0.76236000000000004</v>
      </c>
      <c r="N494" s="434">
        <f t="shared" si="149"/>
        <v>73658.704795200058</v>
      </c>
      <c r="O494" s="349"/>
      <c r="P494" s="113"/>
    </row>
    <row r="495" spans="1:21" s="106" customFormat="1" ht="15" customHeight="1" x14ac:dyDescent="0.25">
      <c r="A495" s="458" t="s">
        <v>2612</v>
      </c>
      <c r="B495" s="952" t="s">
        <v>1436</v>
      </c>
      <c r="C495" s="436" t="s">
        <v>77</v>
      </c>
      <c r="D495" s="437">
        <v>42608</v>
      </c>
      <c r="E495" s="438">
        <v>48861</v>
      </c>
      <c r="F495" s="439">
        <v>5.58</v>
      </c>
      <c r="G495" s="440">
        <f t="shared" ref="G495:G503" si="151">SUM(E495*F495)</f>
        <v>272644.38</v>
      </c>
      <c r="H495" s="441"/>
      <c r="I495" s="507">
        <v>42641</v>
      </c>
      <c r="J495" s="439">
        <v>5.47</v>
      </c>
      <c r="K495" s="442">
        <f t="shared" ref="K495:K503" si="152">SUM(E495*J495)</f>
        <v>267269.67</v>
      </c>
      <c r="L495" s="443">
        <f>SUM(G495-K495)</f>
        <v>5374.710000000021</v>
      </c>
      <c r="M495" s="444">
        <v>0.76236000000000004</v>
      </c>
      <c r="N495" s="434">
        <f t="shared" ref="N495:N503" si="153">SUM(L495*M495)</f>
        <v>4097.4639156000158</v>
      </c>
      <c r="O495" s="349"/>
      <c r="P495" s="113"/>
      <c r="Q495" s="108"/>
      <c r="R495" s="108"/>
      <c r="S495" s="108"/>
      <c r="T495" s="108"/>
      <c r="U495" s="108"/>
    </row>
    <row r="496" spans="1:21" s="108" customFormat="1" ht="15" customHeight="1" x14ac:dyDescent="0.25">
      <c r="A496" s="458" t="s">
        <v>2636</v>
      </c>
      <c r="B496" s="952" t="s">
        <v>401</v>
      </c>
      <c r="C496" s="436" t="s">
        <v>77</v>
      </c>
      <c r="D496" s="437">
        <v>42437</v>
      </c>
      <c r="E496" s="438">
        <v>21596</v>
      </c>
      <c r="F496" s="439">
        <v>78.03</v>
      </c>
      <c r="G496" s="440">
        <f t="shared" si="151"/>
        <v>1685135.8800000001</v>
      </c>
      <c r="H496" s="441"/>
      <c r="I496" s="507">
        <v>42641</v>
      </c>
      <c r="J496" s="439">
        <v>82.77</v>
      </c>
      <c r="K496" s="442">
        <f t="shared" si="152"/>
        <v>1787500.92</v>
      </c>
      <c r="L496" s="443">
        <f>SUM(G496-K496)</f>
        <v>-102365.0399999998</v>
      </c>
      <c r="M496" s="444">
        <v>0.76236000000000004</v>
      </c>
      <c r="N496" s="445">
        <f t="shared" si="153"/>
        <v>-78039.011894399853</v>
      </c>
      <c r="O496" s="349"/>
      <c r="P496" s="113"/>
    </row>
    <row r="497" spans="1:21" s="108" customFormat="1" ht="15" customHeight="1" x14ac:dyDescent="0.25">
      <c r="A497" s="458" t="s">
        <v>2589</v>
      </c>
      <c r="B497" s="952" t="s">
        <v>2590</v>
      </c>
      <c r="C497" s="436" t="s">
        <v>77</v>
      </c>
      <c r="D497" s="437">
        <v>42594</v>
      </c>
      <c r="E497" s="438">
        <v>80926</v>
      </c>
      <c r="F497" s="439">
        <v>3.55</v>
      </c>
      <c r="G497" s="440">
        <f t="shared" si="151"/>
        <v>287287.3</v>
      </c>
      <c r="H497" s="441"/>
      <c r="I497" s="507">
        <v>42642</v>
      </c>
      <c r="J497" s="439">
        <v>3.25</v>
      </c>
      <c r="K497" s="442">
        <f t="shared" si="152"/>
        <v>263009.5</v>
      </c>
      <c r="L497" s="443">
        <f>SUM(G497-K497)</f>
        <v>24277.799999999988</v>
      </c>
      <c r="M497" s="444">
        <v>0.76236000000000004</v>
      </c>
      <c r="N497" s="434">
        <f t="shared" si="153"/>
        <v>18508.423607999994</v>
      </c>
      <c r="O497" s="349"/>
      <c r="P497" s="113"/>
    </row>
    <row r="498" spans="1:21" s="106" customFormat="1" ht="15" customHeight="1" x14ac:dyDescent="0.25">
      <c r="A498" s="458" t="s">
        <v>2634</v>
      </c>
      <c r="B498" s="952" t="s">
        <v>2635</v>
      </c>
      <c r="C498" s="436" t="s">
        <v>77</v>
      </c>
      <c r="D498" s="437">
        <v>42626</v>
      </c>
      <c r="E498" s="438">
        <v>28670</v>
      </c>
      <c r="F498" s="439">
        <v>4.41</v>
      </c>
      <c r="G498" s="440">
        <f t="shared" si="151"/>
        <v>126434.7</v>
      </c>
      <c r="H498" s="441"/>
      <c r="I498" s="507">
        <v>42642</v>
      </c>
      <c r="J498" s="439">
        <v>4.6500000000000004</v>
      </c>
      <c r="K498" s="442">
        <f t="shared" si="152"/>
        <v>133315.5</v>
      </c>
      <c r="L498" s="443">
        <f>SUM(G498-K498)</f>
        <v>-6880.8000000000029</v>
      </c>
      <c r="M498" s="444">
        <v>0.76236000000000004</v>
      </c>
      <c r="N498" s="445">
        <f t="shared" si="153"/>
        <v>-5245.6466880000025</v>
      </c>
      <c r="O498" s="349"/>
      <c r="P498" s="113"/>
      <c r="Q498" s="108"/>
      <c r="R498" s="108"/>
      <c r="S498" s="108"/>
      <c r="T498" s="108"/>
      <c r="U498" s="108"/>
    </row>
    <row r="499" spans="1:21" s="106" customFormat="1" ht="15" customHeight="1" x14ac:dyDescent="0.25">
      <c r="A499" s="458" t="s">
        <v>2617</v>
      </c>
      <c r="B499" s="952" t="s">
        <v>2618</v>
      </c>
      <c r="C499" s="436" t="s">
        <v>77</v>
      </c>
      <c r="D499" s="437">
        <v>42611</v>
      </c>
      <c r="E499" s="438">
        <v>40350</v>
      </c>
      <c r="F499" s="439">
        <v>1.595</v>
      </c>
      <c r="G499" s="440">
        <f t="shared" si="151"/>
        <v>64358.25</v>
      </c>
      <c r="H499" s="441"/>
      <c r="I499" s="507">
        <v>42643</v>
      </c>
      <c r="J499" s="439">
        <v>1.51</v>
      </c>
      <c r="K499" s="442">
        <f t="shared" si="152"/>
        <v>60928.5</v>
      </c>
      <c r="L499" s="443">
        <f>SUM(G499-K499)</f>
        <v>3429.75</v>
      </c>
      <c r="M499" s="444">
        <v>0.76236000000000004</v>
      </c>
      <c r="N499" s="434">
        <f t="shared" si="153"/>
        <v>2614.7042100000003</v>
      </c>
      <c r="O499" s="349"/>
      <c r="P499" s="113"/>
      <c r="Q499" s="108"/>
      <c r="R499" s="108"/>
      <c r="S499" s="108"/>
      <c r="T499" s="108"/>
      <c r="U499" s="108"/>
    </row>
    <row r="500" spans="1:21" s="106" customFormat="1" ht="15" customHeight="1" x14ac:dyDescent="0.25">
      <c r="A500" s="404" t="s">
        <v>410</v>
      </c>
      <c r="B500" s="951" t="s">
        <v>411</v>
      </c>
      <c r="C500" s="425" t="s">
        <v>52</v>
      </c>
      <c r="D500" s="426">
        <v>42633</v>
      </c>
      <c r="E500" s="427">
        <v>128136</v>
      </c>
      <c r="F500" s="428">
        <v>6.26</v>
      </c>
      <c r="G500" s="429">
        <f t="shared" si="151"/>
        <v>802131.36</v>
      </c>
      <c r="H500" s="430"/>
      <c r="I500" s="507">
        <v>42648</v>
      </c>
      <c r="J500" s="428">
        <v>5.72</v>
      </c>
      <c r="K500" s="432">
        <f t="shared" si="152"/>
        <v>732937.91999999993</v>
      </c>
      <c r="L500" s="433">
        <f t="shared" ref="L500:L506" si="154">SUM(K500-G500)</f>
        <v>-69193.440000000061</v>
      </c>
      <c r="M500" s="408">
        <v>0.76578999999999997</v>
      </c>
      <c r="N500" s="434">
        <f t="shared" si="153"/>
        <v>-52987.644417600044</v>
      </c>
      <c r="O500" s="350"/>
      <c r="P500" s="112"/>
    </row>
    <row r="501" spans="1:21" s="106" customFormat="1" ht="15" customHeight="1" x14ac:dyDescent="0.25">
      <c r="A501" s="404" t="s">
        <v>2650</v>
      </c>
      <c r="B501" s="951" t="s">
        <v>2651</v>
      </c>
      <c r="C501" s="425" t="s">
        <v>52</v>
      </c>
      <c r="D501" s="426">
        <v>42634</v>
      </c>
      <c r="E501" s="427">
        <v>198407</v>
      </c>
      <c r="F501" s="428">
        <v>6.82</v>
      </c>
      <c r="G501" s="429">
        <f t="shared" si="151"/>
        <v>1353135.74</v>
      </c>
      <c r="H501" s="430"/>
      <c r="I501" s="507">
        <v>42648</v>
      </c>
      <c r="J501" s="428">
        <v>6.62</v>
      </c>
      <c r="K501" s="432">
        <f t="shared" si="152"/>
        <v>1313454.3400000001</v>
      </c>
      <c r="L501" s="433">
        <f t="shared" si="154"/>
        <v>-39681.399999999907</v>
      </c>
      <c r="M501" s="408">
        <v>0.76578999999999997</v>
      </c>
      <c r="N501" s="434">
        <f t="shared" si="153"/>
        <v>-30387.619305999928</v>
      </c>
      <c r="O501" s="350"/>
      <c r="P501" s="112"/>
    </row>
    <row r="502" spans="1:21" s="106" customFormat="1" ht="15" customHeight="1" x14ac:dyDescent="0.25">
      <c r="A502" s="404" t="s">
        <v>1642</v>
      </c>
      <c r="B502" s="951" t="s">
        <v>1643</v>
      </c>
      <c r="C502" s="425" t="s">
        <v>52</v>
      </c>
      <c r="D502" s="426">
        <v>42636</v>
      </c>
      <c r="E502" s="427">
        <v>198564</v>
      </c>
      <c r="F502" s="428">
        <v>11.1</v>
      </c>
      <c r="G502" s="429">
        <f t="shared" si="151"/>
        <v>2204060.4</v>
      </c>
      <c r="H502" s="430"/>
      <c r="I502" s="507">
        <v>42648</v>
      </c>
      <c r="J502" s="428">
        <v>10.8</v>
      </c>
      <c r="K502" s="432">
        <f t="shared" si="152"/>
        <v>2144491.2000000002</v>
      </c>
      <c r="L502" s="433">
        <f t="shared" si="154"/>
        <v>-59569.199999999721</v>
      </c>
      <c r="M502" s="408">
        <v>0.76578999999999997</v>
      </c>
      <c r="N502" s="434">
        <f t="shared" si="153"/>
        <v>-45617.497667999785</v>
      </c>
      <c r="O502" s="350"/>
      <c r="P502" s="112"/>
    </row>
    <row r="503" spans="1:21" s="106" customFormat="1" ht="15" customHeight="1" x14ac:dyDescent="0.25">
      <c r="A503" s="404" t="s">
        <v>2094</v>
      </c>
      <c r="B503" s="951" t="s">
        <v>2095</v>
      </c>
      <c r="C503" s="425" t="s">
        <v>52</v>
      </c>
      <c r="D503" s="426">
        <v>42636</v>
      </c>
      <c r="E503" s="427">
        <v>192114</v>
      </c>
      <c r="F503" s="428">
        <v>1.49</v>
      </c>
      <c r="G503" s="429">
        <f t="shared" si="151"/>
        <v>286249.86</v>
      </c>
      <c r="H503" s="430"/>
      <c r="I503" s="431">
        <v>42649</v>
      </c>
      <c r="J503" s="428">
        <v>1.345</v>
      </c>
      <c r="K503" s="432">
        <f t="shared" si="152"/>
        <v>258393.33</v>
      </c>
      <c r="L503" s="433">
        <f t="shared" si="154"/>
        <v>-27856.53</v>
      </c>
      <c r="M503" s="408">
        <v>0.76578999999999997</v>
      </c>
      <c r="N503" s="434">
        <f t="shared" si="153"/>
        <v>-21332.252108699999</v>
      </c>
      <c r="O503" s="350"/>
      <c r="P503" s="112"/>
    </row>
    <row r="504" spans="1:21" s="108" customFormat="1" ht="15" customHeight="1" x14ac:dyDescent="0.25">
      <c r="A504" s="404" t="s">
        <v>2644</v>
      </c>
      <c r="B504" s="951" t="s">
        <v>2600</v>
      </c>
      <c r="C504" s="425" t="s">
        <v>52</v>
      </c>
      <c r="D504" s="426">
        <v>42633</v>
      </c>
      <c r="E504" s="427">
        <v>282005</v>
      </c>
      <c r="F504" s="428">
        <v>1.635</v>
      </c>
      <c r="G504" s="429">
        <f t="shared" ref="G504:G509" si="155">SUM(E504*F504)</f>
        <v>461078.17499999999</v>
      </c>
      <c r="H504" s="430"/>
      <c r="I504" s="431">
        <v>42654</v>
      </c>
      <c r="J504" s="428">
        <v>1.5569999999999999</v>
      </c>
      <c r="K504" s="432">
        <f t="shared" ref="K504:K509" si="156">SUM(E504*J504)</f>
        <v>439081.78499999997</v>
      </c>
      <c r="L504" s="433">
        <f t="shared" si="154"/>
        <v>-21996.390000000014</v>
      </c>
      <c r="M504" s="408">
        <v>0.75880000000000003</v>
      </c>
      <c r="N504" s="434">
        <f t="shared" ref="N504:N509" si="157">SUM(L504*M504)</f>
        <v>-16690.860732000012</v>
      </c>
      <c r="O504" s="350"/>
      <c r="P504" s="112"/>
      <c r="Q504" s="106"/>
      <c r="R504" s="106"/>
      <c r="S504" s="106"/>
      <c r="T504" s="106"/>
      <c r="U504" s="106"/>
    </row>
    <row r="505" spans="1:21" s="106" customFormat="1" ht="15" customHeight="1" x14ac:dyDescent="0.25">
      <c r="A505" s="404" t="s">
        <v>2435</v>
      </c>
      <c r="B505" s="951" t="s">
        <v>458</v>
      </c>
      <c r="C505" s="425" t="s">
        <v>52</v>
      </c>
      <c r="D505" s="426">
        <v>42636</v>
      </c>
      <c r="E505" s="427">
        <v>485361</v>
      </c>
      <c r="F505" s="428">
        <v>4.72</v>
      </c>
      <c r="G505" s="429">
        <f t="shared" si="155"/>
        <v>2290903.92</v>
      </c>
      <c r="H505" s="430"/>
      <c r="I505" s="431">
        <v>42654</v>
      </c>
      <c r="J505" s="428">
        <v>4.4800000000000004</v>
      </c>
      <c r="K505" s="432">
        <f t="shared" si="156"/>
        <v>2174417.2800000003</v>
      </c>
      <c r="L505" s="433">
        <f t="shared" si="154"/>
        <v>-116486.63999999966</v>
      </c>
      <c r="M505" s="408">
        <v>0.75880000000000003</v>
      </c>
      <c r="N505" s="434">
        <f t="shared" si="157"/>
        <v>-88390.062431999744</v>
      </c>
      <c r="O505" s="350"/>
      <c r="P505" s="112"/>
    </row>
    <row r="506" spans="1:21" s="106" customFormat="1" ht="15" customHeight="1" x14ac:dyDescent="0.25">
      <c r="A506" s="404" t="s">
        <v>2572</v>
      </c>
      <c r="B506" s="951" t="s">
        <v>2573</v>
      </c>
      <c r="C506" s="425" t="s">
        <v>52</v>
      </c>
      <c r="D506" s="426">
        <v>42639</v>
      </c>
      <c r="E506" s="427">
        <v>406037</v>
      </c>
      <c r="F506" s="428">
        <v>3.18</v>
      </c>
      <c r="G506" s="429">
        <f t="shared" si="155"/>
        <v>1291197.6600000001</v>
      </c>
      <c r="H506" s="430"/>
      <c r="I506" s="431">
        <v>42657</v>
      </c>
      <c r="J506" s="428">
        <v>2.99</v>
      </c>
      <c r="K506" s="432">
        <f t="shared" si="156"/>
        <v>1214050.6300000001</v>
      </c>
      <c r="L506" s="433">
        <f t="shared" si="154"/>
        <v>-77147.030000000028</v>
      </c>
      <c r="M506" s="408">
        <v>0.75880000000000003</v>
      </c>
      <c r="N506" s="434">
        <f t="shared" si="157"/>
        <v>-58539.166364000026</v>
      </c>
      <c r="O506" s="350"/>
      <c r="P506" s="112"/>
    </row>
    <row r="507" spans="1:21" s="108" customFormat="1" ht="15" customHeight="1" x14ac:dyDescent="0.25">
      <c r="A507" s="458" t="s">
        <v>2105</v>
      </c>
      <c r="B507" s="952" t="s">
        <v>2106</v>
      </c>
      <c r="C507" s="436" t="s">
        <v>77</v>
      </c>
      <c r="D507" s="437">
        <v>42598</v>
      </c>
      <c r="E507" s="438">
        <v>93814</v>
      </c>
      <c r="F507" s="439">
        <v>1.1200000000000001</v>
      </c>
      <c r="G507" s="440">
        <f t="shared" si="155"/>
        <v>105071.68000000001</v>
      </c>
      <c r="H507" s="441"/>
      <c r="I507" s="507">
        <v>42660</v>
      </c>
      <c r="J507" s="439">
        <v>0.80500000000000005</v>
      </c>
      <c r="K507" s="442">
        <f t="shared" si="156"/>
        <v>75520.27</v>
      </c>
      <c r="L507" s="443">
        <f>SUM(G507-K507)</f>
        <v>29551.410000000003</v>
      </c>
      <c r="M507" s="444">
        <v>0.76019999999999999</v>
      </c>
      <c r="N507" s="434">
        <f t="shared" si="157"/>
        <v>22464.981882000004</v>
      </c>
      <c r="O507" s="444" t="s">
        <v>3</v>
      </c>
      <c r="P507" s="113"/>
    </row>
    <row r="508" spans="1:21" s="106" customFormat="1" ht="15" customHeight="1" x14ac:dyDescent="0.25">
      <c r="A508" s="458" t="s">
        <v>2638</v>
      </c>
      <c r="B508" s="952" t="s">
        <v>609</v>
      </c>
      <c r="C508" s="436" t="s">
        <v>77</v>
      </c>
      <c r="D508" s="437">
        <v>42627</v>
      </c>
      <c r="E508" s="438">
        <v>26352</v>
      </c>
      <c r="F508" s="439">
        <v>7.71</v>
      </c>
      <c r="G508" s="440">
        <f t="shared" si="155"/>
        <v>203173.92</v>
      </c>
      <c r="H508" s="441"/>
      <c r="I508" s="507">
        <v>42662</v>
      </c>
      <c r="J508" s="439">
        <v>7.56</v>
      </c>
      <c r="K508" s="442">
        <f t="shared" si="156"/>
        <v>199221.12</v>
      </c>
      <c r="L508" s="443">
        <f>SUM(G508-K508)</f>
        <v>3952.8000000000175</v>
      </c>
      <c r="M508" s="444">
        <v>0.76019999999999999</v>
      </c>
      <c r="N508" s="434">
        <f t="shared" si="157"/>
        <v>3004.9185600000133</v>
      </c>
      <c r="O508" s="349"/>
      <c r="P508" s="113"/>
      <c r="Q508" s="108"/>
      <c r="R508" s="108"/>
      <c r="S508" s="108"/>
      <c r="T508" s="108"/>
      <c r="U508" s="108"/>
    </row>
    <row r="509" spans="1:21" s="106" customFormat="1" ht="15" customHeight="1" x14ac:dyDescent="0.25">
      <c r="A509" s="458" t="s">
        <v>2639</v>
      </c>
      <c r="B509" s="952" t="s">
        <v>2640</v>
      </c>
      <c r="C509" s="436" t="s">
        <v>77</v>
      </c>
      <c r="D509" s="437">
        <v>42628</v>
      </c>
      <c r="E509" s="438">
        <v>59157</v>
      </c>
      <c r="F509" s="439">
        <v>2.8</v>
      </c>
      <c r="G509" s="440">
        <f t="shared" si="155"/>
        <v>165639.59999999998</v>
      </c>
      <c r="H509" s="441"/>
      <c r="I509" s="507">
        <v>42663</v>
      </c>
      <c r="J509" s="439">
        <v>2.86</v>
      </c>
      <c r="K509" s="442">
        <f t="shared" si="156"/>
        <v>169189.02</v>
      </c>
      <c r="L509" s="443">
        <f>SUM(G509-K509)</f>
        <v>-3549.4200000000128</v>
      </c>
      <c r="M509" s="444">
        <v>0.76019999999999999</v>
      </c>
      <c r="N509" s="445">
        <f t="shared" si="157"/>
        <v>-2698.2690840000096</v>
      </c>
      <c r="O509" s="349"/>
      <c r="P509" s="113"/>
      <c r="Q509" s="108"/>
      <c r="R509" s="108"/>
      <c r="S509" s="108"/>
      <c r="T509" s="108"/>
      <c r="U509" s="108"/>
    </row>
    <row r="510" spans="1:21" s="108" customFormat="1" ht="15" customHeight="1" x14ac:dyDescent="0.25">
      <c r="A510" s="404" t="s">
        <v>2641</v>
      </c>
      <c r="B510" s="982" t="s">
        <v>2470</v>
      </c>
      <c r="C510" s="472" t="s">
        <v>77</v>
      </c>
      <c r="D510" s="471">
        <v>42629</v>
      </c>
      <c r="E510" s="473">
        <v>36672</v>
      </c>
      <c r="F510" s="474">
        <v>4.8499999999999996</v>
      </c>
      <c r="G510" s="429">
        <f t="shared" ref="G510:G518" si="158">SUM(E510*F510)</f>
        <v>177859.19999999998</v>
      </c>
      <c r="H510" s="430"/>
      <c r="I510" s="507">
        <v>42669</v>
      </c>
      <c r="J510" s="474">
        <v>4.55</v>
      </c>
      <c r="K510" s="432">
        <f t="shared" ref="K510:K518" si="159">SUM(E510*J510)</f>
        <v>166857.60000000001</v>
      </c>
      <c r="L510" s="433">
        <f t="shared" ref="L510:L518" si="160">SUM(K510-G510)</f>
        <v>-11001.599999999977</v>
      </c>
      <c r="M510" s="444">
        <v>0.76049</v>
      </c>
      <c r="N510" s="434">
        <f t="shared" ref="N510:N518" si="161">SUM(L510*M510)</f>
        <v>-8366.6067839999814</v>
      </c>
      <c r="O510" s="350"/>
      <c r="P510" s="112"/>
      <c r="Q510" s="106"/>
      <c r="R510" s="106"/>
      <c r="S510" s="106"/>
      <c r="T510" s="106"/>
      <c r="U510" s="106"/>
    </row>
    <row r="511" spans="1:21" s="108" customFormat="1" ht="15" customHeight="1" x14ac:dyDescent="0.25">
      <c r="A511" s="404" t="s">
        <v>2165</v>
      </c>
      <c r="B511" s="951" t="s">
        <v>1310</v>
      </c>
      <c r="C511" s="425" t="s">
        <v>52</v>
      </c>
      <c r="D511" s="426">
        <v>42643</v>
      </c>
      <c r="E511" s="427">
        <v>174263</v>
      </c>
      <c r="F511" s="428">
        <v>7.05</v>
      </c>
      <c r="G511" s="429">
        <f t="shared" si="158"/>
        <v>1228554.1499999999</v>
      </c>
      <c r="H511" s="430"/>
      <c r="I511" s="507">
        <v>42669</v>
      </c>
      <c r="J511" s="428">
        <v>6.87</v>
      </c>
      <c r="K511" s="432">
        <f t="shared" si="159"/>
        <v>1197186.81</v>
      </c>
      <c r="L511" s="433">
        <f t="shared" si="160"/>
        <v>-31367.339999999851</v>
      </c>
      <c r="M511" s="444">
        <v>0.76049</v>
      </c>
      <c r="N511" s="434">
        <f t="shared" si="161"/>
        <v>-23854.548396599886</v>
      </c>
      <c r="O511" s="350"/>
      <c r="P511" s="112"/>
      <c r="Q511" s="106"/>
      <c r="R511" s="106"/>
      <c r="S511" s="106"/>
      <c r="T511" s="106"/>
      <c r="U511" s="106"/>
    </row>
    <row r="512" spans="1:21" s="108" customFormat="1" ht="15" customHeight="1" x14ac:dyDescent="0.25">
      <c r="A512" s="404" t="s">
        <v>2623</v>
      </c>
      <c r="B512" s="951" t="s">
        <v>148</v>
      </c>
      <c r="C512" s="425" t="s">
        <v>52</v>
      </c>
      <c r="D512" s="426">
        <v>42620</v>
      </c>
      <c r="E512" s="427">
        <v>127497</v>
      </c>
      <c r="F512" s="428">
        <v>10.98</v>
      </c>
      <c r="G512" s="429">
        <f t="shared" si="158"/>
        <v>1399917.06</v>
      </c>
      <c r="H512" s="430"/>
      <c r="I512" s="507">
        <v>42670</v>
      </c>
      <c r="J512" s="428">
        <v>10.69</v>
      </c>
      <c r="K512" s="432">
        <f t="shared" si="159"/>
        <v>1362942.93</v>
      </c>
      <c r="L512" s="433">
        <f t="shared" si="160"/>
        <v>-36974.130000000121</v>
      </c>
      <c r="M512" s="444">
        <v>0.76049</v>
      </c>
      <c r="N512" s="434">
        <f t="shared" si="161"/>
        <v>-28118.456123700093</v>
      </c>
      <c r="O512" s="350"/>
      <c r="P512" s="444">
        <v>0.755</v>
      </c>
      <c r="Q512" s="106"/>
      <c r="R512" s="106"/>
      <c r="S512" s="106"/>
      <c r="T512" s="106"/>
      <c r="U512" s="106"/>
    </row>
    <row r="513" spans="1:21" s="106" customFormat="1" ht="15" customHeight="1" x14ac:dyDescent="0.25">
      <c r="A513" s="404" t="s">
        <v>2645</v>
      </c>
      <c r="B513" s="951" t="s">
        <v>614</v>
      </c>
      <c r="C513" s="425" t="s">
        <v>52</v>
      </c>
      <c r="D513" s="426">
        <v>42636</v>
      </c>
      <c r="E513" s="427">
        <v>195862</v>
      </c>
      <c r="F513" s="428">
        <v>12</v>
      </c>
      <c r="G513" s="429">
        <f t="shared" si="158"/>
        <v>2350344</v>
      </c>
      <c r="H513" s="430"/>
      <c r="I513" s="507">
        <v>42670</v>
      </c>
      <c r="J513" s="428">
        <v>11.61</v>
      </c>
      <c r="K513" s="432">
        <f t="shared" si="159"/>
        <v>2273957.8199999998</v>
      </c>
      <c r="L513" s="433">
        <f t="shared" si="160"/>
        <v>-76386.180000000168</v>
      </c>
      <c r="M513" s="444">
        <v>0.76049</v>
      </c>
      <c r="N513" s="434">
        <f t="shared" si="161"/>
        <v>-58090.926028200127</v>
      </c>
      <c r="O513" s="350"/>
      <c r="P513" s="112"/>
    </row>
    <row r="514" spans="1:21" s="108" customFormat="1" ht="15" customHeight="1" x14ac:dyDescent="0.25">
      <c r="A514" s="404" t="s">
        <v>2685</v>
      </c>
      <c r="B514" s="951" t="s">
        <v>2686</v>
      </c>
      <c r="C514" s="425" t="s">
        <v>52</v>
      </c>
      <c r="D514" s="426">
        <v>42650</v>
      </c>
      <c r="E514" s="427">
        <v>262377</v>
      </c>
      <c r="F514" s="428">
        <v>0.08</v>
      </c>
      <c r="G514" s="429">
        <f t="shared" si="158"/>
        <v>20990.16</v>
      </c>
      <c r="H514" s="430"/>
      <c r="I514" s="507">
        <v>42670</v>
      </c>
      <c r="J514" s="428">
        <v>7.3999999999999996E-2</v>
      </c>
      <c r="K514" s="432">
        <f t="shared" si="159"/>
        <v>19415.897999999997</v>
      </c>
      <c r="L514" s="433">
        <f t="shared" si="160"/>
        <v>-1574.2620000000024</v>
      </c>
      <c r="M514" s="444">
        <v>0.76049</v>
      </c>
      <c r="N514" s="434">
        <f t="shared" si="161"/>
        <v>-1197.2105083800018</v>
      </c>
      <c r="O514" s="350"/>
      <c r="P514" s="112"/>
      <c r="Q514" s="106"/>
      <c r="R514" s="106"/>
      <c r="S514" s="106"/>
      <c r="T514" s="106"/>
      <c r="U514" s="106"/>
    </row>
    <row r="515" spans="1:21" s="106" customFormat="1" ht="15" customHeight="1" x14ac:dyDescent="0.25">
      <c r="A515" s="404" t="s">
        <v>2655</v>
      </c>
      <c r="B515" s="951" t="s">
        <v>2575</v>
      </c>
      <c r="C515" s="425" t="s">
        <v>52</v>
      </c>
      <c r="D515" s="426">
        <v>42639</v>
      </c>
      <c r="E515" s="427">
        <v>98769</v>
      </c>
      <c r="F515" s="428">
        <v>2.2200000000000002</v>
      </c>
      <c r="G515" s="429">
        <f t="shared" si="158"/>
        <v>219267.18000000002</v>
      </c>
      <c r="H515" s="430"/>
      <c r="I515" s="507">
        <v>42671</v>
      </c>
      <c r="J515" s="428">
        <v>2.14</v>
      </c>
      <c r="K515" s="432">
        <f t="shared" si="159"/>
        <v>211365.66</v>
      </c>
      <c r="L515" s="433">
        <f t="shared" si="160"/>
        <v>-7901.5200000000186</v>
      </c>
      <c r="M515" s="444">
        <v>0.76049</v>
      </c>
      <c r="N515" s="434">
        <f t="shared" si="161"/>
        <v>-6009.0269448000145</v>
      </c>
      <c r="O515" s="350"/>
      <c r="P515" s="112"/>
    </row>
    <row r="516" spans="1:21" s="108" customFormat="1" ht="15" customHeight="1" x14ac:dyDescent="0.25">
      <c r="A516" s="404" t="s">
        <v>2656</v>
      </c>
      <c r="B516" s="951" t="s">
        <v>2657</v>
      </c>
      <c r="C516" s="425" t="s">
        <v>52</v>
      </c>
      <c r="D516" s="426">
        <v>42643</v>
      </c>
      <c r="E516" s="427">
        <v>415987</v>
      </c>
      <c r="F516" s="428">
        <v>5.2</v>
      </c>
      <c r="G516" s="429">
        <f t="shared" si="158"/>
        <v>2163132.4</v>
      </c>
      <c r="H516" s="430"/>
      <c r="I516" s="507">
        <v>42671</v>
      </c>
      <c r="J516" s="428">
        <v>4.9800000000000004</v>
      </c>
      <c r="K516" s="432">
        <f t="shared" si="159"/>
        <v>2071615.2600000002</v>
      </c>
      <c r="L516" s="433">
        <f t="shared" si="160"/>
        <v>-91517.139999999665</v>
      </c>
      <c r="M516" s="444">
        <v>0.76049</v>
      </c>
      <c r="N516" s="434">
        <f t="shared" si="161"/>
        <v>-69597.869798599742</v>
      </c>
      <c r="O516" s="350"/>
      <c r="P516" s="112"/>
      <c r="Q516" s="106"/>
      <c r="R516" s="106"/>
      <c r="S516" s="106"/>
      <c r="T516" s="106"/>
      <c r="U516" s="106"/>
    </row>
    <row r="517" spans="1:21" s="106" customFormat="1" ht="15" customHeight="1" x14ac:dyDescent="0.25">
      <c r="A517" s="404" t="s">
        <v>2387</v>
      </c>
      <c r="B517" s="951" t="s">
        <v>230</v>
      </c>
      <c r="C517" s="425" t="s">
        <v>52</v>
      </c>
      <c r="D517" s="426">
        <v>42668</v>
      </c>
      <c r="E517" s="427">
        <v>120951</v>
      </c>
      <c r="F517" s="428">
        <v>4.8099999999999996</v>
      </c>
      <c r="G517" s="429">
        <f t="shared" si="158"/>
        <v>581774.30999999994</v>
      </c>
      <c r="H517" s="430"/>
      <c r="I517" s="507">
        <v>42676</v>
      </c>
      <c r="J517" s="428">
        <v>4.6050000000000004</v>
      </c>
      <c r="K517" s="432">
        <f t="shared" si="159"/>
        <v>556979.3550000001</v>
      </c>
      <c r="L517" s="433">
        <f t="shared" si="160"/>
        <v>-24794.954999999842</v>
      </c>
      <c r="M517" s="444">
        <v>0.76049</v>
      </c>
      <c r="N517" s="434">
        <f t="shared" si="161"/>
        <v>-18856.31532794988</v>
      </c>
      <c r="O517" s="350"/>
      <c r="P517" s="112"/>
    </row>
    <row r="518" spans="1:21" s="106" customFormat="1" ht="15" customHeight="1" x14ac:dyDescent="0.25">
      <c r="A518" s="404" t="s">
        <v>2646</v>
      </c>
      <c r="B518" s="951" t="s">
        <v>432</v>
      </c>
      <c r="C518" s="425" t="s">
        <v>52</v>
      </c>
      <c r="D518" s="426">
        <v>42636</v>
      </c>
      <c r="E518" s="427">
        <v>35930</v>
      </c>
      <c r="F518" s="428">
        <v>73.349999999999994</v>
      </c>
      <c r="G518" s="429">
        <f t="shared" si="158"/>
        <v>2635465.5</v>
      </c>
      <c r="H518" s="430"/>
      <c r="I518" s="507">
        <v>42678</v>
      </c>
      <c r="J518" s="428">
        <v>71.55</v>
      </c>
      <c r="K518" s="432">
        <f t="shared" si="159"/>
        <v>2570791.5</v>
      </c>
      <c r="L518" s="433">
        <f t="shared" si="160"/>
        <v>-64674</v>
      </c>
      <c r="M518" s="444">
        <v>0.76049</v>
      </c>
      <c r="N518" s="434">
        <f t="shared" si="161"/>
        <v>-49183.930260000001</v>
      </c>
      <c r="O518" s="350"/>
      <c r="P518" s="112"/>
    </row>
    <row r="519" spans="1:21" s="108" customFormat="1" ht="15" customHeight="1" x14ac:dyDescent="0.25">
      <c r="A519" s="404" t="s">
        <v>2702</v>
      </c>
      <c r="B519" s="951" t="s">
        <v>1813</v>
      </c>
      <c r="C519" s="425" t="s">
        <v>52</v>
      </c>
      <c r="D519" s="426">
        <v>42643</v>
      </c>
      <c r="E519" s="427">
        <v>140249</v>
      </c>
      <c r="F519" s="428">
        <v>6.4</v>
      </c>
      <c r="G519" s="429">
        <f t="shared" ref="G519:G525" si="162">SUM(E519*F519)</f>
        <v>897593.60000000009</v>
      </c>
      <c r="H519" s="430"/>
      <c r="I519" s="507">
        <v>42683</v>
      </c>
      <c r="J519" s="428">
        <v>5.96</v>
      </c>
      <c r="K519" s="432">
        <f t="shared" ref="K519:K525" si="163">SUM(E519*J519)</f>
        <v>835884.04</v>
      </c>
      <c r="L519" s="433">
        <f>SUM(K519-G519)</f>
        <v>-61709.560000000056</v>
      </c>
      <c r="M519" s="444">
        <v>0.76770000000000005</v>
      </c>
      <c r="N519" s="434">
        <f t="shared" ref="N519:N525" si="164">SUM(L519*M519)</f>
        <v>-47374.429212000046</v>
      </c>
      <c r="O519" s="350"/>
      <c r="P519" s="112"/>
      <c r="Q519" s="106"/>
      <c r="R519" s="106"/>
      <c r="S519" s="106"/>
      <c r="T519" s="106"/>
      <c r="U519" s="106"/>
    </row>
    <row r="520" spans="1:21" s="108" customFormat="1" ht="15" customHeight="1" x14ac:dyDescent="0.25">
      <c r="A520" s="458" t="s">
        <v>2736</v>
      </c>
      <c r="B520" s="952" t="s">
        <v>167</v>
      </c>
      <c r="C520" s="436" t="s">
        <v>77</v>
      </c>
      <c r="D520" s="437">
        <v>42678</v>
      </c>
      <c r="E520" s="438">
        <v>125642</v>
      </c>
      <c r="F520" s="439">
        <v>26.98</v>
      </c>
      <c r="G520" s="440">
        <f t="shared" si="162"/>
        <v>3389821.16</v>
      </c>
      <c r="H520" s="441"/>
      <c r="I520" s="507">
        <v>42685</v>
      </c>
      <c r="J520" s="439">
        <v>27.98</v>
      </c>
      <c r="K520" s="442">
        <f t="shared" si="163"/>
        <v>3515463.16</v>
      </c>
      <c r="L520" s="443">
        <f>SUM(G520-K520)</f>
        <v>-125642</v>
      </c>
      <c r="M520" s="444">
        <v>0.76770000000000005</v>
      </c>
      <c r="N520" s="445">
        <f t="shared" si="164"/>
        <v>-96455.363400000002</v>
      </c>
      <c r="O520" s="349"/>
      <c r="P520" s="113"/>
    </row>
    <row r="521" spans="1:21" s="106" customFormat="1" ht="15" customHeight="1" x14ac:dyDescent="0.25">
      <c r="A521" s="458" t="s">
        <v>1233</v>
      </c>
      <c r="B521" s="952" t="s">
        <v>6</v>
      </c>
      <c r="C521" s="436" t="s">
        <v>77</v>
      </c>
      <c r="D521" s="437">
        <v>42671</v>
      </c>
      <c r="E521" s="438">
        <v>18616</v>
      </c>
      <c r="F521" s="439">
        <v>47</v>
      </c>
      <c r="G521" s="440">
        <f t="shared" si="162"/>
        <v>874952</v>
      </c>
      <c r="H521" s="441"/>
      <c r="I521" s="507">
        <v>42685</v>
      </c>
      <c r="J521" s="439">
        <v>47.51</v>
      </c>
      <c r="K521" s="442">
        <f t="shared" si="163"/>
        <v>884446.15999999992</v>
      </c>
      <c r="L521" s="443">
        <f>SUM(G521-K521)</f>
        <v>-9494.1599999999162</v>
      </c>
      <c r="M521" s="444">
        <v>0.76770000000000005</v>
      </c>
      <c r="N521" s="445">
        <f t="shared" si="164"/>
        <v>-7288.6666319999358</v>
      </c>
      <c r="O521" s="349"/>
      <c r="P521" s="113"/>
      <c r="Q521" s="108"/>
      <c r="R521" s="108"/>
      <c r="S521" s="108"/>
      <c r="T521" s="108"/>
      <c r="U521" s="108"/>
    </row>
    <row r="522" spans="1:21" s="106" customFormat="1" ht="15" customHeight="1" x14ac:dyDescent="0.25">
      <c r="A522" s="404" t="s">
        <v>2647</v>
      </c>
      <c r="B522" s="951" t="s">
        <v>2648</v>
      </c>
      <c r="C522" s="425" t="s">
        <v>52</v>
      </c>
      <c r="D522" s="426">
        <v>42636</v>
      </c>
      <c r="E522" s="427">
        <v>52340</v>
      </c>
      <c r="F522" s="428">
        <v>5.35</v>
      </c>
      <c r="G522" s="429">
        <f t="shared" si="162"/>
        <v>280019</v>
      </c>
      <c r="H522" s="430"/>
      <c r="I522" s="507">
        <v>42683</v>
      </c>
      <c r="J522" s="428">
        <v>5.03</v>
      </c>
      <c r="K522" s="432">
        <f t="shared" si="163"/>
        <v>263270.2</v>
      </c>
      <c r="L522" s="433">
        <f>SUM(K522-G522)</f>
        <v>-16748.799999999988</v>
      </c>
      <c r="M522" s="444">
        <v>0.76770000000000005</v>
      </c>
      <c r="N522" s="434">
        <f t="shared" si="164"/>
        <v>-12858.053759999992</v>
      </c>
      <c r="O522" s="350"/>
      <c r="P522" s="112"/>
    </row>
    <row r="523" spans="1:21" s="108" customFormat="1" ht="15" customHeight="1" x14ac:dyDescent="0.25">
      <c r="A523" s="404" t="s">
        <v>2724</v>
      </c>
      <c r="B523" s="951" t="s">
        <v>2104</v>
      </c>
      <c r="C523" s="425" t="s">
        <v>52</v>
      </c>
      <c r="D523" s="426">
        <v>42675</v>
      </c>
      <c r="E523" s="427">
        <v>46696</v>
      </c>
      <c r="F523" s="428">
        <v>3.44</v>
      </c>
      <c r="G523" s="429">
        <f t="shared" si="162"/>
        <v>160634.23999999999</v>
      </c>
      <c r="H523" s="430"/>
      <c r="I523" s="507">
        <v>42684</v>
      </c>
      <c r="J523" s="428">
        <v>3.22</v>
      </c>
      <c r="K523" s="432">
        <f t="shared" si="163"/>
        <v>150361.12</v>
      </c>
      <c r="L523" s="433">
        <f>SUM(K523-G523)</f>
        <v>-10273.119999999995</v>
      </c>
      <c r="M523" s="444">
        <v>0.76770000000000005</v>
      </c>
      <c r="N523" s="434">
        <f t="shared" si="164"/>
        <v>-7886.6742239999967</v>
      </c>
      <c r="O523" s="350"/>
      <c r="P523" s="112"/>
      <c r="Q523" s="106"/>
      <c r="R523" s="106"/>
      <c r="S523" s="106"/>
      <c r="T523" s="106"/>
      <c r="U523" s="106"/>
    </row>
    <row r="524" spans="1:21" s="108" customFormat="1" ht="15" customHeight="1" x14ac:dyDescent="0.25">
      <c r="A524" s="458" t="s">
        <v>1514</v>
      </c>
      <c r="B524" s="952" t="s">
        <v>1515</v>
      </c>
      <c r="C524" s="436" t="s">
        <v>77</v>
      </c>
      <c r="D524" s="437">
        <v>42677</v>
      </c>
      <c r="E524" s="438">
        <v>11942</v>
      </c>
      <c r="F524" s="439">
        <v>1.66</v>
      </c>
      <c r="G524" s="440">
        <f t="shared" si="162"/>
        <v>19823.719999999998</v>
      </c>
      <c r="H524" s="441"/>
      <c r="I524" s="507">
        <v>42681</v>
      </c>
      <c r="J524" s="439">
        <v>1.79</v>
      </c>
      <c r="K524" s="442">
        <f t="shared" si="163"/>
        <v>21376.18</v>
      </c>
      <c r="L524" s="443">
        <f>SUM(G524-K524)</f>
        <v>-1552.4600000000028</v>
      </c>
      <c r="M524" s="444">
        <v>0.76770000000000005</v>
      </c>
      <c r="N524" s="445">
        <f t="shared" si="164"/>
        <v>-1191.8235420000021</v>
      </c>
      <c r="O524" s="349"/>
      <c r="P524" s="113"/>
    </row>
    <row r="525" spans="1:21" s="108" customFormat="1" ht="15" customHeight="1" x14ac:dyDescent="0.25">
      <c r="A525" s="458" t="s">
        <v>2576</v>
      </c>
      <c r="B525" s="952" t="s">
        <v>2571</v>
      </c>
      <c r="C525" s="436" t="s">
        <v>77</v>
      </c>
      <c r="D525" s="437">
        <v>42650</v>
      </c>
      <c r="E525" s="438">
        <v>36183</v>
      </c>
      <c r="F525" s="439">
        <v>5.15</v>
      </c>
      <c r="G525" s="440">
        <f t="shared" si="162"/>
        <v>186342.45</v>
      </c>
      <c r="H525" s="441"/>
      <c r="I525" s="507">
        <v>42685</v>
      </c>
      <c r="J525" s="439">
        <v>4.4800000000000004</v>
      </c>
      <c r="K525" s="442">
        <f t="shared" si="163"/>
        <v>162099.84000000003</v>
      </c>
      <c r="L525" s="443">
        <f>SUM(G525-K525)</f>
        <v>24242.609999999986</v>
      </c>
      <c r="M525" s="444">
        <v>0.75471999999999995</v>
      </c>
      <c r="N525" s="434">
        <f t="shared" si="164"/>
        <v>18296.382619199987</v>
      </c>
      <c r="O525" s="349"/>
      <c r="P525" s="113"/>
    </row>
    <row r="526" spans="1:21" s="106" customFormat="1" ht="14.25" customHeight="1" x14ac:dyDescent="0.25">
      <c r="A526" s="458" t="s">
        <v>2649</v>
      </c>
      <c r="B526" s="952" t="s">
        <v>329</v>
      </c>
      <c r="C526" s="436" t="s">
        <v>77</v>
      </c>
      <c r="D526" s="437">
        <v>42632</v>
      </c>
      <c r="E526" s="438">
        <v>437095</v>
      </c>
      <c r="F526" s="439">
        <v>3.2</v>
      </c>
      <c r="G526" s="440">
        <f t="shared" ref="G526:G534" si="165">SUM(E526*F526)</f>
        <v>1398704</v>
      </c>
      <c r="H526" s="441"/>
      <c r="I526" s="507">
        <v>42688</v>
      </c>
      <c r="J526" s="439">
        <v>3.13</v>
      </c>
      <c r="K526" s="442">
        <f t="shared" ref="K526:K534" si="166">SUM(E526*J526)</f>
        <v>1368107.3499999999</v>
      </c>
      <c r="L526" s="443">
        <f>SUM(G526-K526)</f>
        <v>30596.65000000014</v>
      </c>
      <c r="M526" s="444">
        <v>0.75471999999999995</v>
      </c>
      <c r="N526" s="434">
        <f t="shared" ref="N526:N534" si="167">SUM(L526*M526)</f>
        <v>23091.903688000104</v>
      </c>
      <c r="O526" s="349"/>
      <c r="P526" s="113"/>
      <c r="Q526" s="108"/>
      <c r="R526" s="108"/>
      <c r="S526" s="108"/>
      <c r="T526" s="108"/>
      <c r="U526" s="108"/>
    </row>
    <row r="527" spans="1:21" s="106" customFormat="1" ht="15" customHeight="1" x14ac:dyDescent="0.25">
      <c r="A527" s="404" t="s">
        <v>2756</v>
      </c>
      <c r="B527" s="951" t="s">
        <v>338</v>
      </c>
      <c r="C527" s="425" t="s">
        <v>52</v>
      </c>
      <c r="D527" s="426">
        <v>42683</v>
      </c>
      <c r="E527" s="427">
        <v>203256</v>
      </c>
      <c r="F527" s="428">
        <v>1.34</v>
      </c>
      <c r="G527" s="429">
        <f t="shared" si="165"/>
        <v>272363.04000000004</v>
      </c>
      <c r="H527" s="430"/>
      <c r="I527" s="507">
        <v>42688</v>
      </c>
      <c r="J527" s="428">
        <v>1.1499999999999999</v>
      </c>
      <c r="K527" s="432">
        <f t="shared" si="166"/>
        <v>233744.4</v>
      </c>
      <c r="L527" s="433">
        <f>SUM(K527-G527)</f>
        <v>-38618.640000000043</v>
      </c>
      <c r="M527" s="444">
        <v>0.75471999999999995</v>
      </c>
      <c r="N527" s="434">
        <f t="shared" si="167"/>
        <v>-29146.25998080003</v>
      </c>
      <c r="O527" s="350"/>
      <c r="P527" s="112"/>
    </row>
    <row r="528" spans="1:21" s="108" customFormat="1" ht="15" customHeight="1" x14ac:dyDescent="0.25">
      <c r="A528" s="404" t="s">
        <v>2704</v>
      </c>
      <c r="B528" s="951" t="s">
        <v>1973</v>
      </c>
      <c r="C528" s="425" t="s">
        <v>52</v>
      </c>
      <c r="D528" s="426">
        <v>42668</v>
      </c>
      <c r="E528" s="427">
        <v>426812</v>
      </c>
      <c r="F528" s="428">
        <v>5.4</v>
      </c>
      <c r="G528" s="429">
        <f t="shared" si="165"/>
        <v>2304784.8000000003</v>
      </c>
      <c r="H528" s="430"/>
      <c r="I528" s="507">
        <v>42690</v>
      </c>
      <c r="J528" s="428">
        <v>5.83</v>
      </c>
      <c r="K528" s="432">
        <f t="shared" si="166"/>
        <v>2488313.96</v>
      </c>
      <c r="L528" s="433">
        <f>SUM(K528-G528)</f>
        <v>183529.15999999968</v>
      </c>
      <c r="M528" s="444">
        <v>0.75471999999999995</v>
      </c>
      <c r="N528" s="434">
        <f t="shared" si="167"/>
        <v>138513.12763519975</v>
      </c>
      <c r="O528" s="350"/>
      <c r="P528" s="112"/>
      <c r="Q528" s="106"/>
      <c r="R528" s="106"/>
      <c r="S528" s="106"/>
      <c r="T528" s="106"/>
      <c r="U528" s="106"/>
    </row>
    <row r="529" spans="1:21" s="106" customFormat="1" ht="15" customHeight="1" x14ac:dyDescent="0.25">
      <c r="A529" s="404" t="s">
        <v>2760</v>
      </c>
      <c r="B529" s="951" t="s">
        <v>2761</v>
      </c>
      <c r="C529" s="425" t="s">
        <v>52</v>
      </c>
      <c r="D529" s="426">
        <v>42688</v>
      </c>
      <c r="E529" s="427">
        <v>96294</v>
      </c>
      <c r="F529" s="428">
        <v>1.67</v>
      </c>
      <c r="G529" s="429">
        <f t="shared" si="165"/>
        <v>160810.97999999998</v>
      </c>
      <c r="H529" s="430"/>
      <c r="I529" s="507">
        <v>42690</v>
      </c>
      <c r="J529" s="428">
        <v>1.38</v>
      </c>
      <c r="K529" s="432">
        <f t="shared" si="166"/>
        <v>132885.72</v>
      </c>
      <c r="L529" s="433">
        <f>SUM(K529-G529)</f>
        <v>-27925.25999999998</v>
      </c>
      <c r="M529" s="408">
        <v>0.75470000000000004</v>
      </c>
      <c r="N529" s="434">
        <f t="shared" si="167"/>
        <v>-21075.193721999985</v>
      </c>
      <c r="O529" s="350"/>
      <c r="P529" s="112"/>
    </row>
    <row r="530" spans="1:21" s="108" customFormat="1" ht="15" customHeight="1" x14ac:dyDescent="0.25">
      <c r="A530" s="404" t="s">
        <v>2667</v>
      </c>
      <c r="B530" s="951" t="s">
        <v>1480</v>
      </c>
      <c r="C530" s="425" t="s">
        <v>52</v>
      </c>
      <c r="D530" s="426">
        <v>42647</v>
      </c>
      <c r="E530" s="427">
        <v>49904</v>
      </c>
      <c r="F530" s="428">
        <v>52.5</v>
      </c>
      <c r="G530" s="429">
        <f t="shared" si="165"/>
        <v>2619960</v>
      </c>
      <c r="H530" s="430"/>
      <c r="I530" s="507">
        <v>42691</v>
      </c>
      <c r="J530" s="428">
        <v>56.59</v>
      </c>
      <c r="K530" s="432">
        <f t="shared" si="166"/>
        <v>2824067.3600000003</v>
      </c>
      <c r="L530" s="433">
        <f>SUM(K530-G530)</f>
        <v>204107.36000000034</v>
      </c>
      <c r="M530" s="444">
        <v>0.75471999999999995</v>
      </c>
      <c r="N530" s="434">
        <f t="shared" si="167"/>
        <v>154043.90673920023</v>
      </c>
      <c r="O530" s="350"/>
      <c r="P530" s="112"/>
      <c r="Q530" s="106"/>
      <c r="R530" s="106"/>
      <c r="S530" s="106"/>
      <c r="T530" s="106"/>
      <c r="U530" s="106"/>
    </row>
    <row r="531" spans="1:21" s="106" customFormat="1" ht="15" customHeight="1" x14ac:dyDescent="0.25">
      <c r="A531" s="458" t="s">
        <v>2697</v>
      </c>
      <c r="B531" s="952" t="s">
        <v>1991</v>
      </c>
      <c r="C531" s="436" t="s">
        <v>77</v>
      </c>
      <c r="D531" s="437">
        <v>42660</v>
      </c>
      <c r="E531" s="438">
        <v>37562</v>
      </c>
      <c r="F531" s="439">
        <v>4.1900000000000004</v>
      </c>
      <c r="G531" s="440">
        <f t="shared" si="165"/>
        <v>157384.78000000003</v>
      </c>
      <c r="H531" s="441"/>
      <c r="I531" s="507">
        <v>42692</v>
      </c>
      <c r="J531" s="439">
        <v>3.68</v>
      </c>
      <c r="K531" s="442">
        <f t="shared" si="166"/>
        <v>138228.16</v>
      </c>
      <c r="L531" s="443">
        <f>SUM(G531-K531)</f>
        <v>19156.620000000024</v>
      </c>
      <c r="M531" s="444">
        <v>0.75471999999999995</v>
      </c>
      <c r="N531" s="434">
        <f t="shared" si="167"/>
        <v>14457.884246400017</v>
      </c>
      <c r="O531" s="349"/>
      <c r="P531" s="113"/>
      <c r="Q531" s="108"/>
      <c r="R531" s="108"/>
      <c r="S531" s="108"/>
      <c r="T531" s="108"/>
      <c r="U531" s="108"/>
    </row>
    <row r="532" spans="1:21" s="108" customFormat="1" ht="15" customHeight="1" x14ac:dyDescent="0.25">
      <c r="A532" s="404" t="s">
        <v>443</v>
      </c>
      <c r="B532" s="951" t="s">
        <v>444</v>
      </c>
      <c r="C532" s="425" t="s">
        <v>52</v>
      </c>
      <c r="D532" s="426">
        <v>42690</v>
      </c>
      <c r="E532" s="427">
        <v>46355</v>
      </c>
      <c r="F532" s="428">
        <v>0.38</v>
      </c>
      <c r="G532" s="429">
        <f t="shared" si="165"/>
        <v>17614.900000000001</v>
      </c>
      <c r="H532" s="430"/>
      <c r="I532" s="507">
        <v>42698</v>
      </c>
      <c r="J532" s="428">
        <v>0.35</v>
      </c>
      <c r="K532" s="432">
        <f t="shared" si="166"/>
        <v>16224.249999999998</v>
      </c>
      <c r="L532" s="433">
        <f>SUM(K532-G532)</f>
        <v>-1390.6500000000033</v>
      </c>
      <c r="M532" s="444">
        <v>0.74409999999999998</v>
      </c>
      <c r="N532" s="434">
        <f t="shared" si="167"/>
        <v>-1034.7826650000025</v>
      </c>
      <c r="O532" s="350"/>
      <c r="P532" s="112"/>
      <c r="Q532" s="106"/>
      <c r="R532" s="106"/>
      <c r="S532" s="106"/>
      <c r="T532" s="106"/>
      <c r="U532" s="106"/>
    </row>
    <row r="533" spans="1:21" s="108" customFormat="1" ht="15" customHeight="1" x14ac:dyDescent="0.25">
      <c r="A533" s="458" t="s">
        <v>324</v>
      </c>
      <c r="B533" s="952" t="s">
        <v>325</v>
      </c>
      <c r="C533" s="436" t="s">
        <v>77</v>
      </c>
      <c r="D533" s="437">
        <v>42625</v>
      </c>
      <c r="E533" s="438">
        <v>210159</v>
      </c>
      <c r="F533" s="439">
        <v>5.0599999999999996</v>
      </c>
      <c r="G533" s="440">
        <f t="shared" si="165"/>
        <v>1063404.5399999998</v>
      </c>
      <c r="H533" s="441"/>
      <c r="I533" s="507">
        <v>42698</v>
      </c>
      <c r="J533" s="439">
        <v>4.82</v>
      </c>
      <c r="K533" s="442">
        <f t="shared" si="166"/>
        <v>1012966.38</v>
      </c>
      <c r="L533" s="443">
        <f>SUM(G533-K533)</f>
        <v>50438.1599999998</v>
      </c>
      <c r="M533" s="444">
        <v>0.74409999999999998</v>
      </c>
      <c r="N533" s="434">
        <f t="shared" si="167"/>
        <v>37531.034855999853</v>
      </c>
      <c r="O533" s="349"/>
      <c r="P533" s="113"/>
    </row>
    <row r="534" spans="1:21" s="108" customFormat="1" ht="15" customHeight="1" x14ac:dyDescent="0.25">
      <c r="A534" s="458" t="s">
        <v>2737</v>
      </c>
      <c r="B534" s="952" t="s">
        <v>2272</v>
      </c>
      <c r="C534" s="436" t="s">
        <v>77</v>
      </c>
      <c r="D534" s="437">
        <v>42678</v>
      </c>
      <c r="E534" s="438">
        <v>74488</v>
      </c>
      <c r="F534" s="439">
        <v>5.54</v>
      </c>
      <c r="G534" s="440">
        <f t="shared" si="165"/>
        <v>412663.52</v>
      </c>
      <c r="H534" s="441"/>
      <c r="I534" s="507">
        <v>42699</v>
      </c>
      <c r="J534" s="439">
        <v>5.83</v>
      </c>
      <c r="K534" s="442">
        <f t="shared" si="166"/>
        <v>434265.04</v>
      </c>
      <c r="L534" s="443">
        <f>SUM(G534-K534)</f>
        <v>-21601.51999999996</v>
      </c>
      <c r="M534" s="444">
        <v>0.74409999999999998</v>
      </c>
      <c r="N534" s="445">
        <f t="shared" si="167"/>
        <v>-16073.69103199997</v>
      </c>
      <c r="O534" s="349"/>
      <c r="P534" s="113"/>
    </row>
    <row r="535" spans="1:21" s="106" customFormat="1" ht="15" customHeight="1" x14ac:dyDescent="0.25">
      <c r="A535" s="404" t="s">
        <v>2757</v>
      </c>
      <c r="B535" s="951" t="s">
        <v>2758</v>
      </c>
      <c r="C535" s="425" t="s">
        <v>52</v>
      </c>
      <c r="D535" s="426">
        <v>42688</v>
      </c>
      <c r="E535" s="427">
        <v>27850</v>
      </c>
      <c r="F535" s="428">
        <v>1.0349999999999999</v>
      </c>
      <c r="G535" s="429">
        <f t="shared" ref="G535:G542" si="168">SUM(E535*F535)</f>
        <v>28824.749999999996</v>
      </c>
      <c r="H535" s="430"/>
      <c r="I535" s="507">
        <v>42705</v>
      </c>
      <c r="J535" s="428">
        <v>0.97</v>
      </c>
      <c r="K535" s="432">
        <f t="shared" ref="K535:K542" si="169">SUM(E535*J535)</f>
        <v>27014.5</v>
      </c>
      <c r="L535" s="433">
        <f>SUM(K535-G535)</f>
        <v>-1810.2499999999964</v>
      </c>
      <c r="M535" s="444">
        <v>0.74409999999999998</v>
      </c>
      <c r="N535" s="434">
        <f t="shared" ref="N535:N542" si="170">SUM(L535*M535)</f>
        <v>-1347.0070249999972</v>
      </c>
      <c r="O535" s="350"/>
      <c r="P535" s="112"/>
    </row>
    <row r="536" spans="1:21" s="106" customFormat="1" ht="15" customHeight="1" x14ac:dyDescent="0.25">
      <c r="A536" s="404" t="s">
        <v>257</v>
      </c>
      <c r="B536" s="951" t="s">
        <v>258</v>
      </c>
      <c r="C536" s="425" t="s">
        <v>52</v>
      </c>
      <c r="D536" s="426">
        <v>42698</v>
      </c>
      <c r="E536" s="427">
        <v>213440</v>
      </c>
      <c r="F536" s="428">
        <v>14.64</v>
      </c>
      <c r="G536" s="429">
        <f t="shared" si="168"/>
        <v>3124761.6</v>
      </c>
      <c r="H536" s="430"/>
      <c r="I536" s="507">
        <v>42704</v>
      </c>
      <c r="J536" s="428">
        <v>14.28</v>
      </c>
      <c r="K536" s="432">
        <f t="shared" si="169"/>
        <v>3047923.1999999997</v>
      </c>
      <c r="L536" s="433">
        <f>SUM(K536-G536)</f>
        <v>-76838.400000000373</v>
      </c>
      <c r="M536" s="444">
        <v>0.74409999999999998</v>
      </c>
      <c r="N536" s="434">
        <f t="shared" si="170"/>
        <v>-57175.453440000274</v>
      </c>
      <c r="O536" s="350"/>
      <c r="P536" s="112"/>
    </row>
    <row r="537" spans="1:21" s="108" customFormat="1" ht="15" customHeight="1" x14ac:dyDescent="0.25">
      <c r="A537" s="404" t="s">
        <v>2645</v>
      </c>
      <c r="B537" s="951" t="s">
        <v>614</v>
      </c>
      <c r="C537" s="425" t="s">
        <v>52</v>
      </c>
      <c r="D537" s="426">
        <v>42696</v>
      </c>
      <c r="E537" s="427">
        <v>156096</v>
      </c>
      <c r="F537" s="428">
        <v>11.94</v>
      </c>
      <c r="G537" s="429">
        <f t="shared" si="168"/>
        <v>1863786.24</v>
      </c>
      <c r="H537" s="430"/>
      <c r="I537" s="507">
        <v>42709</v>
      </c>
      <c r="J537" s="428">
        <v>11.56</v>
      </c>
      <c r="K537" s="432">
        <f t="shared" si="169"/>
        <v>1804469.76</v>
      </c>
      <c r="L537" s="433">
        <f>SUM(K537-G537)</f>
        <v>-59316.479999999981</v>
      </c>
      <c r="M537" s="444">
        <v>0.74490000000000001</v>
      </c>
      <c r="N537" s="434">
        <f t="shared" si="170"/>
        <v>-44184.845951999989</v>
      </c>
      <c r="O537" s="350"/>
      <c r="P537" s="112"/>
      <c r="Q537" s="106"/>
      <c r="R537" s="106"/>
      <c r="S537" s="106"/>
      <c r="T537" s="106"/>
      <c r="U537" s="106"/>
    </row>
    <row r="538" spans="1:21" s="108" customFormat="1" ht="15.75" customHeight="1" x14ac:dyDescent="0.25">
      <c r="A538" s="404" t="s">
        <v>2768</v>
      </c>
      <c r="B538" s="951" t="s">
        <v>2769</v>
      </c>
      <c r="C538" s="425" t="s">
        <v>52</v>
      </c>
      <c r="D538" s="426">
        <v>42696</v>
      </c>
      <c r="E538" s="427">
        <v>57852</v>
      </c>
      <c r="F538" s="428">
        <v>10.49</v>
      </c>
      <c r="G538" s="429">
        <f t="shared" si="168"/>
        <v>606867.48</v>
      </c>
      <c r="H538" s="430"/>
      <c r="I538" s="507">
        <v>42710</v>
      </c>
      <c r="J538" s="428">
        <v>10.06</v>
      </c>
      <c r="K538" s="432">
        <f t="shared" si="169"/>
        <v>581991.12</v>
      </c>
      <c r="L538" s="433">
        <f>SUM(K538-G538)</f>
        <v>-24876.359999999986</v>
      </c>
      <c r="M538" s="444">
        <v>0.74490000000000001</v>
      </c>
      <c r="N538" s="434">
        <f t="shared" si="170"/>
        <v>-18530.400563999989</v>
      </c>
      <c r="O538" s="350"/>
      <c r="P538" s="112"/>
      <c r="Q538" s="106"/>
      <c r="R538" s="106"/>
      <c r="S538" s="106"/>
      <c r="T538" s="106"/>
      <c r="U538" s="106"/>
    </row>
    <row r="539" spans="1:21" s="106" customFormat="1" ht="15" customHeight="1" x14ac:dyDescent="0.25">
      <c r="A539" s="458" t="s">
        <v>2728</v>
      </c>
      <c r="B539" s="952" t="s">
        <v>2729</v>
      </c>
      <c r="C539" s="436" t="s">
        <v>77</v>
      </c>
      <c r="D539" s="437">
        <v>42677</v>
      </c>
      <c r="E539" s="438">
        <v>31739</v>
      </c>
      <c r="F539" s="439">
        <v>6.67</v>
      </c>
      <c r="G539" s="440">
        <f t="shared" si="168"/>
        <v>211699.13</v>
      </c>
      <c r="H539" s="441"/>
      <c r="I539" s="507">
        <v>42713</v>
      </c>
      <c r="J539" s="439">
        <v>6.48</v>
      </c>
      <c r="K539" s="442">
        <f t="shared" si="169"/>
        <v>205668.72</v>
      </c>
      <c r="L539" s="443">
        <f>SUM(G539-K539)</f>
        <v>6030.4100000000035</v>
      </c>
      <c r="M539" s="444">
        <v>0.74490000000000001</v>
      </c>
      <c r="N539" s="434">
        <f t="shared" si="170"/>
        <v>4492.0524090000026</v>
      </c>
      <c r="O539" s="349"/>
      <c r="P539" s="113"/>
      <c r="Q539" s="108"/>
      <c r="R539" s="108"/>
      <c r="S539" s="108"/>
      <c r="T539" s="108"/>
      <c r="U539" s="108"/>
    </row>
    <row r="540" spans="1:21" s="106" customFormat="1" ht="15" customHeight="1" x14ac:dyDescent="0.25">
      <c r="A540" s="458" t="s">
        <v>404</v>
      </c>
      <c r="B540" s="952" t="s">
        <v>405</v>
      </c>
      <c r="C540" s="436" t="s">
        <v>77</v>
      </c>
      <c r="D540" s="437">
        <v>42656</v>
      </c>
      <c r="E540" s="438">
        <v>103104</v>
      </c>
      <c r="F540" s="439">
        <v>9.68</v>
      </c>
      <c r="G540" s="440">
        <f t="shared" si="168"/>
        <v>998046.71999999997</v>
      </c>
      <c r="H540" s="441"/>
      <c r="I540" s="507">
        <v>42717</v>
      </c>
      <c r="J540" s="439">
        <v>9.4600000000000009</v>
      </c>
      <c r="K540" s="442">
        <f t="shared" si="169"/>
        <v>975363.84000000008</v>
      </c>
      <c r="L540" s="443">
        <f>SUM(G540-K540)</f>
        <v>22682.879999999888</v>
      </c>
      <c r="M540" s="444">
        <v>0.73740000000000006</v>
      </c>
      <c r="N540" s="434">
        <f t="shared" si="170"/>
        <v>16726.35571199992</v>
      </c>
      <c r="O540" s="349"/>
      <c r="P540" s="113"/>
      <c r="Q540" s="108"/>
      <c r="R540" s="108"/>
      <c r="S540" s="108"/>
      <c r="T540" s="108"/>
      <c r="U540" s="108"/>
    </row>
    <row r="541" spans="1:21" s="106" customFormat="1" ht="15" customHeight="1" x14ac:dyDescent="0.25">
      <c r="A541" s="404" t="s">
        <v>2721</v>
      </c>
      <c r="B541" s="951" t="s">
        <v>2722</v>
      </c>
      <c r="C541" s="425" t="s">
        <v>52</v>
      </c>
      <c r="D541" s="426">
        <v>42669</v>
      </c>
      <c r="E541" s="427">
        <v>349938</v>
      </c>
      <c r="F541" s="428">
        <v>0.52500000000000002</v>
      </c>
      <c r="G541" s="429">
        <f t="shared" si="168"/>
        <v>183717.45</v>
      </c>
      <c r="H541" s="430"/>
      <c r="I541" s="507">
        <v>42719</v>
      </c>
      <c r="J541" s="428">
        <v>0.52</v>
      </c>
      <c r="K541" s="432">
        <f t="shared" si="169"/>
        <v>181967.76</v>
      </c>
      <c r="L541" s="433">
        <f>SUM(K541-G541)</f>
        <v>-1749.6900000000023</v>
      </c>
      <c r="M541" s="444">
        <v>0.73740000000000006</v>
      </c>
      <c r="N541" s="434">
        <f t="shared" si="170"/>
        <v>-1290.2214060000017</v>
      </c>
      <c r="O541" s="350"/>
      <c r="P541" s="112"/>
    </row>
    <row r="542" spans="1:21" s="106" customFormat="1" ht="15" customHeight="1" x14ac:dyDescent="0.25">
      <c r="A542" s="404" t="s">
        <v>2723</v>
      </c>
      <c r="B542" s="951" t="s">
        <v>2507</v>
      </c>
      <c r="C542" s="425" t="s">
        <v>52</v>
      </c>
      <c r="D542" s="426">
        <v>42674</v>
      </c>
      <c r="E542" s="427">
        <v>94677</v>
      </c>
      <c r="F542" s="428">
        <v>3.5</v>
      </c>
      <c r="G542" s="429">
        <f t="shared" si="168"/>
        <v>331369.5</v>
      </c>
      <c r="H542" s="430"/>
      <c r="I542" s="507">
        <v>42719</v>
      </c>
      <c r="J542" s="428">
        <v>3.98</v>
      </c>
      <c r="K542" s="432">
        <f t="shared" si="169"/>
        <v>376814.46</v>
      </c>
      <c r="L542" s="433">
        <f>SUM(K542-G542)</f>
        <v>45444.960000000021</v>
      </c>
      <c r="M542" s="444">
        <v>0.73740000000000006</v>
      </c>
      <c r="N542" s="434">
        <f t="shared" si="170"/>
        <v>33511.113504000015</v>
      </c>
      <c r="O542" s="350"/>
      <c r="P542" s="112"/>
    </row>
    <row r="543" spans="1:21" s="106" customFormat="1" ht="15" customHeight="1" x14ac:dyDescent="0.25">
      <c r="A543" s="458" t="s">
        <v>2705</v>
      </c>
      <c r="B543" s="952" t="s">
        <v>2706</v>
      </c>
      <c r="C543" s="436" t="s">
        <v>77</v>
      </c>
      <c r="D543" s="437">
        <v>42667</v>
      </c>
      <c r="E543" s="438">
        <v>14346</v>
      </c>
      <c r="F543" s="439">
        <v>13.6</v>
      </c>
      <c r="G543" s="440">
        <f>SUM(E543*F543)</f>
        <v>195105.6</v>
      </c>
      <c r="H543" s="441"/>
      <c r="I543" s="507">
        <v>42723</v>
      </c>
      <c r="J543" s="439">
        <v>13.02</v>
      </c>
      <c r="K543" s="442">
        <f>SUM(E543*J543)</f>
        <v>186784.91999999998</v>
      </c>
      <c r="L543" s="443">
        <f>SUM(G543-K543)</f>
        <v>8320.6800000000221</v>
      </c>
      <c r="M543" s="444">
        <v>0.74873999999999996</v>
      </c>
      <c r="N543" s="434">
        <f>SUM(L543*M543)</f>
        <v>6230.0259432000166</v>
      </c>
      <c r="O543" s="349"/>
      <c r="P543" s="113"/>
      <c r="Q543" s="108"/>
      <c r="R543" s="108"/>
      <c r="S543" s="108"/>
      <c r="T543" s="108"/>
      <c r="U543" s="108"/>
    </row>
    <row r="544" spans="1:21" s="106" customFormat="1" ht="15" customHeight="1" x14ac:dyDescent="0.25">
      <c r="A544" s="404" t="s">
        <v>198</v>
      </c>
      <c r="B544" s="951" t="s">
        <v>199</v>
      </c>
      <c r="C544" s="425" t="s">
        <v>52</v>
      </c>
      <c r="D544" s="426">
        <v>42705</v>
      </c>
      <c r="E544" s="427">
        <v>31421</v>
      </c>
      <c r="F544" s="428">
        <v>2.37</v>
      </c>
      <c r="G544" s="429">
        <f>SUM(E544*F544)</f>
        <v>74467.77</v>
      </c>
      <c r="H544" s="430"/>
      <c r="I544" s="507">
        <v>42723</v>
      </c>
      <c r="J544" s="428">
        <v>2.2999999999999998</v>
      </c>
      <c r="K544" s="432">
        <f>SUM(E544*J544)</f>
        <v>72268.299999999988</v>
      </c>
      <c r="L544" s="433">
        <f>SUM(K544-G544)</f>
        <v>-2199.4700000000157</v>
      </c>
      <c r="M544" s="444">
        <v>0.74873999999999996</v>
      </c>
      <c r="N544" s="434">
        <f>SUM(L544*M544)</f>
        <v>-1646.8311678000116</v>
      </c>
      <c r="O544" s="350"/>
      <c r="P544" s="112"/>
    </row>
    <row r="545" spans="1:21" s="106" customFormat="1" ht="15" customHeight="1" x14ac:dyDescent="0.25">
      <c r="A545" s="458" t="s">
        <v>2508</v>
      </c>
      <c r="B545" s="952" t="s">
        <v>2509</v>
      </c>
      <c r="C545" s="436" t="s">
        <v>77</v>
      </c>
      <c r="D545" s="437">
        <v>42670</v>
      </c>
      <c r="E545" s="438">
        <v>98412</v>
      </c>
      <c r="F545" s="439">
        <v>2.2000000000000002</v>
      </c>
      <c r="G545" s="440">
        <f>SUM(E545*F545)</f>
        <v>216506.40000000002</v>
      </c>
      <c r="H545" s="441"/>
      <c r="I545" s="507">
        <v>42726</v>
      </c>
      <c r="J545" s="439">
        <v>2.165</v>
      </c>
      <c r="K545" s="442">
        <f>SUM(E545*J545)</f>
        <v>213061.98</v>
      </c>
      <c r="L545" s="443">
        <f>SUM(G545-K545)</f>
        <v>3444.4200000000128</v>
      </c>
      <c r="M545" s="444">
        <v>0.74873999999999996</v>
      </c>
      <c r="N545" s="434">
        <f>SUM(L545*M545)</f>
        <v>2578.9750308000093</v>
      </c>
      <c r="O545" s="349"/>
      <c r="P545" s="113"/>
      <c r="Q545" s="108"/>
      <c r="R545" s="108"/>
      <c r="S545" s="108"/>
      <c r="T545" s="108"/>
      <c r="U545" s="108"/>
    </row>
    <row r="546" spans="1:21" s="108" customFormat="1" ht="15" customHeight="1" x14ac:dyDescent="0.25">
      <c r="A546" s="458" t="s">
        <v>2725</v>
      </c>
      <c r="B546" s="952" t="s">
        <v>2726</v>
      </c>
      <c r="C546" s="436" t="s">
        <v>77</v>
      </c>
      <c r="D546" s="437">
        <v>42674</v>
      </c>
      <c r="E546" s="438">
        <v>46906</v>
      </c>
      <c r="F546" s="439">
        <v>1.0900000000000001</v>
      </c>
      <c r="G546" s="440">
        <f>SUM(E546*F546)</f>
        <v>51127.54</v>
      </c>
      <c r="H546" s="441"/>
      <c r="I546" s="507">
        <v>42725</v>
      </c>
      <c r="J546" s="439">
        <v>1.02</v>
      </c>
      <c r="K546" s="442">
        <f>SUM(E546*J546)</f>
        <v>47844.12</v>
      </c>
      <c r="L546" s="443">
        <f>SUM(G546-K546)</f>
        <v>3283.4199999999983</v>
      </c>
      <c r="M546" s="444">
        <v>0.74873999999999996</v>
      </c>
      <c r="N546" s="434">
        <f>SUM(L546*M546)</f>
        <v>2458.4278907999987</v>
      </c>
      <c r="O546" s="349"/>
      <c r="P546" s="113"/>
    </row>
    <row r="547" spans="1:21" s="108" customFormat="1" ht="15" customHeight="1" x14ac:dyDescent="0.25">
      <c r="A547" s="458" t="s">
        <v>352</v>
      </c>
      <c r="B547" s="952" t="s">
        <v>353</v>
      </c>
      <c r="C547" s="436" t="s">
        <v>77</v>
      </c>
      <c r="D547" s="437">
        <v>42688</v>
      </c>
      <c r="E547" s="438">
        <v>84452</v>
      </c>
      <c r="F547" s="439">
        <v>21.37</v>
      </c>
      <c r="G547" s="440">
        <f>SUM(E547*F547)</f>
        <v>1804739.24</v>
      </c>
      <c r="H547" s="441"/>
      <c r="I547" s="507">
        <v>42732</v>
      </c>
      <c r="J547" s="439">
        <v>18.68</v>
      </c>
      <c r="K547" s="442">
        <f>SUM(E547*J547)</f>
        <v>1577563.3599999999</v>
      </c>
      <c r="L547" s="443">
        <f>SUM(G547-K547)</f>
        <v>227175.88000000012</v>
      </c>
      <c r="M547" s="444">
        <v>0.72257000000000005</v>
      </c>
      <c r="N547" s="434">
        <f>SUM(L547*M547)</f>
        <v>164150.47561160009</v>
      </c>
      <c r="O547" s="349"/>
      <c r="P547" s="113"/>
    </row>
    <row r="548" spans="1:21" s="108" customFormat="1" ht="15" customHeight="1" x14ac:dyDescent="0.25">
      <c r="A548" s="458" t="s">
        <v>2772</v>
      </c>
      <c r="B548" s="952" t="s">
        <v>2773</v>
      </c>
      <c r="C548" s="436" t="s">
        <v>77</v>
      </c>
      <c r="D548" s="437">
        <v>42696</v>
      </c>
      <c r="E548" s="438">
        <v>15947</v>
      </c>
      <c r="F548" s="439">
        <v>2.95</v>
      </c>
      <c r="G548" s="440">
        <f>SUM(E548*F548)</f>
        <v>47043.65</v>
      </c>
      <c r="H548" s="441"/>
      <c r="I548" s="507">
        <v>42738</v>
      </c>
      <c r="J548" s="439">
        <v>2.25</v>
      </c>
      <c r="K548" s="442">
        <f>SUM(E548*J548)</f>
        <v>35880.75</v>
      </c>
      <c r="L548" s="443">
        <f>SUM(G548-K548)</f>
        <v>11162.900000000001</v>
      </c>
      <c r="M548" s="444">
        <v>0.72082999999999997</v>
      </c>
      <c r="N548" s="434">
        <f>SUM(L548*M548)</f>
        <v>8046.5532070000008</v>
      </c>
      <c r="O548" s="349"/>
      <c r="P548" s="113"/>
    </row>
    <row r="549" spans="1:21" s="108" customFormat="1" ht="15" customHeight="1" x14ac:dyDescent="0.25">
      <c r="A549" s="435"/>
      <c r="B549" s="571"/>
      <c r="C549" s="436"/>
      <c r="D549" s="437"/>
      <c r="E549" s="438"/>
      <c r="F549" s="439"/>
      <c r="G549" s="440"/>
      <c r="H549" s="441"/>
      <c r="I549" s="854"/>
      <c r="J549" s="439"/>
      <c r="K549" s="442"/>
      <c r="L549" s="443"/>
      <c r="M549" s="444"/>
      <c r="N549" s="445"/>
      <c r="O549" s="349"/>
      <c r="P549" s="113"/>
    </row>
    <row r="550" spans="1:21" s="108" customFormat="1" ht="15" customHeight="1" x14ac:dyDescent="0.25">
      <c r="A550" s="435"/>
      <c r="B550" s="571"/>
      <c r="C550" s="436"/>
      <c r="D550" s="437"/>
      <c r="E550" s="438"/>
      <c r="F550" s="439"/>
      <c r="G550" s="440"/>
      <c r="H550" s="441"/>
      <c r="I550" s="854"/>
      <c r="J550" s="439"/>
      <c r="K550" s="442"/>
      <c r="L550" s="443"/>
      <c r="M550" s="444"/>
      <c r="N550" s="445"/>
      <c r="O550" s="349"/>
      <c r="P550" s="113"/>
    </row>
    <row r="551" spans="1:21" ht="15" customHeight="1" x14ac:dyDescent="0.25">
      <c r="D551" s="495"/>
      <c r="G551" s="429"/>
      <c r="H551" s="478"/>
      <c r="J551" s="514"/>
      <c r="L551" s="433"/>
      <c r="M551" s="469"/>
      <c r="O551" s="353"/>
    </row>
    <row r="552" spans="1:21" s="14" customFormat="1" ht="16.5" thickBot="1" x14ac:dyDescent="0.3">
      <c r="A552" s="38" t="s">
        <v>34</v>
      </c>
      <c r="B552" s="38"/>
      <c r="C552" s="38"/>
      <c r="D552" s="38"/>
      <c r="E552" s="38"/>
      <c r="F552" s="39"/>
      <c r="G552" s="39"/>
      <c r="H552" s="40"/>
      <c r="I552" s="41"/>
      <c r="J552" s="40"/>
      <c r="K552" s="39"/>
      <c r="L552" s="279"/>
      <c r="M552" s="241"/>
      <c r="N552" s="228">
        <f>SUM(N46:N551)</f>
        <v>443234.77362927503</v>
      </c>
      <c r="O552" s="403"/>
      <c r="P552" s="109"/>
    </row>
    <row r="553" spans="1:21" ht="11.25" customHeight="1" thickTop="1" x14ac:dyDescent="0.25">
      <c r="A553" s="435"/>
      <c r="B553" s="435"/>
      <c r="C553" s="435"/>
      <c r="D553" s="515"/>
      <c r="E553" s="458"/>
      <c r="F553" s="447"/>
      <c r="G553" s="447"/>
      <c r="H553" s="515"/>
      <c r="I553" s="459"/>
      <c r="J553" s="515"/>
      <c r="K553" s="447"/>
      <c r="L553" s="448"/>
      <c r="M553" s="444"/>
      <c r="N553" s="449"/>
      <c r="O553" s="353"/>
    </row>
  </sheetData>
  <sortState ref="A14:U33">
    <sortCondition ref="B14:B33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61 L81:L82 L93 L101 L102 L113 L126:L127 L128 L139 L149:L150 L154 L161 L165:L168 L187 L225 L237 L25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869"/>
  <sheetViews>
    <sheetView zoomScaleNormal="100" workbookViewId="0">
      <selection activeCell="I13" sqref="I13:I45"/>
    </sheetView>
  </sheetViews>
  <sheetFormatPr defaultColWidth="9.140625" defaultRowHeight="11.25" customHeight="1" x14ac:dyDescent="0.25"/>
  <cols>
    <col min="1" max="1" width="26.140625" style="404" customWidth="1"/>
    <col min="2" max="2" width="7.42578125" style="14" customWidth="1"/>
    <col min="3" max="3" width="4.42578125" style="14" customWidth="1"/>
    <col min="4" max="4" width="13.28515625" style="404" customWidth="1"/>
    <col min="5" max="5" width="10" style="404" customWidth="1"/>
    <col min="6" max="6" width="11.140625" style="594" customWidth="1"/>
    <col min="7" max="7" width="17.85546875" style="595" customWidth="1"/>
    <col min="8" max="8" width="3.140625" style="404" customWidth="1"/>
    <col min="9" max="9" width="13" style="406" customWidth="1"/>
    <col min="10" max="10" width="10.42578125" style="594" customWidth="1"/>
    <col min="11" max="11" width="17" style="595" customWidth="1"/>
    <col min="12" max="12" width="15.5703125" style="596" customWidth="1"/>
    <col min="13" max="13" width="11.7109375" style="716" customWidth="1"/>
    <col min="14" max="14" width="15.5703125" style="410" customWidth="1"/>
    <col min="15" max="15" width="4.85546875" style="512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2"/>
      <c r="G2" s="583" t="s">
        <v>3</v>
      </c>
      <c r="H2" s="14"/>
      <c r="I2" s="584"/>
      <c r="J2" s="584"/>
      <c r="K2" s="585"/>
      <c r="L2" s="583"/>
      <c r="M2" s="583"/>
      <c r="N2" s="766"/>
      <c r="O2" s="586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2"/>
      <c r="G3" s="585"/>
      <c r="H3" s="14"/>
      <c r="I3" s="584"/>
      <c r="J3" s="582"/>
      <c r="K3" s="585"/>
      <c r="L3" s="587"/>
      <c r="M3" s="588"/>
      <c r="N3" s="419"/>
      <c r="O3" s="586"/>
      <c r="P3" s="301"/>
    </row>
    <row r="4" spans="1:16" s="7" customFormat="1" ht="16.5" thickBot="1" x14ac:dyDescent="0.3">
      <c r="A4" s="411">
        <f>SUM(K6+K56)</f>
        <v>4340230.4869999997</v>
      </c>
      <c r="B4" s="11"/>
      <c r="C4" s="11"/>
      <c r="D4" s="11"/>
      <c r="E4" s="11"/>
      <c r="F4" s="589"/>
      <c r="G4" s="590"/>
      <c r="H4" s="11"/>
      <c r="I4" s="591"/>
      <c r="J4" s="592"/>
      <c r="K4" s="590"/>
      <c r="L4" s="593"/>
      <c r="M4" s="593"/>
      <c r="N4" s="766"/>
      <c r="O4" s="11"/>
    </row>
    <row r="5" spans="1:16" s="11" customFormat="1" ht="16.5" thickTop="1" x14ac:dyDescent="0.25">
      <c r="A5" s="412"/>
      <c r="B5" s="14"/>
      <c r="C5" s="14"/>
      <c r="D5" s="418"/>
      <c r="E5" s="14"/>
      <c r="F5" s="582"/>
      <c r="G5" s="585"/>
      <c r="H5" s="476"/>
      <c r="I5" s="495"/>
      <c r="J5" s="594"/>
      <c r="K5" s="595"/>
      <c r="L5" s="596"/>
      <c r="M5" s="588"/>
      <c r="N5" s="410"/>
    </row>
    <row r="6" spans="1:16" s="14" customFormat="1" ht="15.75" x14ac:dyDescent="0.25">
      <c r="A6" s="597"/>
      <c r="B6" s="195"/>
      <c r="C6" s="195"/>
      <c r="D6" s="195"/>
      <c r="E6" s="195" t="s">
        <v>663</v>
      </c>
      <c r="F6" s="598"/>
      <c r="G6" s="199"/>
      <c r="H6" s="195"/>
      <c r="I6" s="198"/>
      <c r="J6" s="200"/>
      <c r="K6" s="217">
        <f>SUM(N51)</f>
        <v>3529048.299999998</v>
      </c>
      <c r="L6" s="599"/>
      <c r="M6" s="201"/>
      <c r="N6" s="270"/>
    </row>
    <row r="7" spans="1:16" s="2" customFormat="1" ht="15.75" x14ac:dyDescent="0.25">
      <c r="A7" s="404"/>
      <c r="B7" s="14" t="s">
        <v>667</v>
      </c>
      <c r="C7" s="14" t="s">
        <v>180</v>
      </c>
      <c r="D7" s="14" t="s">
        <v>17</v>
      </c>
      <c r="E7" s="14" t="s">
        <v>26</v>
      </c>
      <c r="F7" s="582" t="s">
        <v>19</v>
      </c>
      <c r="G7" s="585" t="s">
        <v>674</v>
      </c>
      <c r="H7" s="14"/>
      <c r="I7" s="418" t="s">
        <v>885</v>
      </c>
      <c r="J7" s="582" t="s">
        <v>680</v>
      </c>
      <c r="K7" s="585" t="s">
        <v>673</v>
      </c>
      <c r="L7" s="587" t="s">
        <v>889</v>
      </c>
      <c r="M7" s="588" t="s">
        <v>27</v>
      </c>
      <c r="N7" s="419" t="s">
        <v>15</v>
      </c>
      <c r="O7" s="14"/>
    </row>
    <row r="8" spans="1:16" s="2" customFormat="1" ht="15.75" x14ac:dyDescent="0.25">
      <c r="A8" s="404"/>
      <c r="B8" s="14" t="s">
        <v>0</v>
      </c>
      <c r="C8" s="14"/>
      <c r="D8" s="14" t="s">
        <v>25</v>
      </c>
      <c r="E8" s="14" t="s">
        <v>21</v>
      </c>
      <c r="F8" s="582" t="s">
        <v>672</v>
      </c>
      <c r="G8" s="585" t="s">
        <v>883</v>
      </c>
      <c r="H8" s="14"/>
      <c r="I8" s="418" t="s">
        <v>886</v>
      </c>
      <c r="J8" s="582" t="s">
        <v>887</v>
      </c>
      <c r="K8" s="585" t="s">
        <v>883</v>
      </c>
      <c r="L8" s="587" t="s">
        <v>883</v>
      </c>
      <c r="M8" s="588" t="s">
        <v>890</v>
      </c>
      <c r="N8" s="419" t="s">
        <v>883</v>
      </c>
      <c r="O8" s="14"/>
    </row>
    <row r="9" spans="1:16" s="2" customFormat="1" ht="17.25" customHeight="1" x14ac:dyDescent="0.25">
      <c r="A9" s="404"/>
      <c r="B9" s="14"/>
      <c r="C9" s="14"/>
      <c r="D9" s="14"/>
      <c r="E9" s="14"/>
      <c r="F9" s="582"/>
      <c r="G9" s="585"/>
      <c r="H9" s="14"/>
      <c r="I9" s="600"/>
      <c r="J9" s="582"/>
      <c r="K9" s="585"/>
      <c r="L9" s="587"/>
      <c r="M9" s="588" t="s">
        <v>883</v>
      </c>
      <c r="N9" s="419"/>
      <c r="O9" s="14"/>
    </row>
    <row r="10" spans="1:16" s="106" customFormat="1" ht="17.25" customHeight="1" x14ac:dyDescent="0.25">
      <c r="A10" s="14" t="s">
        <v>1836</v>
      </c>
      <c r="B10" s="527" t="s">
        <v>32</v>
      </c>
      <c r="C10" s="425" t="s">
        <v>52</v>
      </c>
      <c r="D10" s="426">
        <v>42664</v>
      </c>
      <c r="E10" s="427">
        <v>1</v>
      </c>
      <c r="F10" s="835">
        <v>1</v>
      </c>
      <c r="G10" s="906">
        <f>SUM(E10*F10)</f>
        <v>1</v>
      </c>
      <c r="H10" s="430"/>
      <c r="I10" s="431"/>
      <c r="J10" s="428">
        <v>1</v>
      </c>
      <c r="K10" s="432">
        <f>SUM(E10*J10)</f>
        <v>1</v>
      </c>
      <c r="L10" s="890">
        <f>SUM(K10-G10)</f>
        <v>0</v>
      </c>
      <c r="M10" s="408">
        <v>1</v>
      </c>
      <c r="N10" s="434">
        <f>SUM(L10*M10)</f>
        <v>0</v>
      </c>
      <c r="O10" s="350"/>
      <c r="P10" s="112"/>
    </row>
    <row r="11" spans="1:16" s="108" customFormat="1" ht="15" customHeight="1" x14ac:dyDescent="0.25">
      <c r="A11" s="435" t="s">
        <v>1565</v>
      </c>
      <c r="B11" s="566" t="s">
        <v>32</v>
      </c>
      <c r="C11" s="436" t="s">
        <v>77</v>
      </c>
      <c r="D11" s="437">
        <v>42371</v>
      </c>
      <c r="E11" s="438">
        <v>1</v>
      </c>
      <c r="F11" s="907">
        <v>1</v>
      </c>
      <c r="G11" s="953">
        <f>SUM(E11*F11)</f>
        <v>1</v>
      </c>
      <c r="H11" s="441"/>
      <c r="I11" s="431"/>
      <c r="J11" s="907">
        <v>1</v>
      </c>
      <c r="K11" s="515">
        <f>SUM(E11*J11)</f>
        <v>1</v>
      </c>
      <c r="L11" s="515">
        <f>SUM(G11-K11)</f>
        <v>0</v>
      </c>
      <c r="M11" s="612">
        <v>1</v>
      </c>
      <c r="N11" s="433">
        <f>SUM(L11*M11)</f>
        <v>0</v>
      </c>
      <c r="O11" s="613"/>
    </row>
    <row r="12" spans="1:16" s="108" customFormat="1" ht="15" customHeight="1" x14ac:dyDescent="0.25">
      <c r="A12" s="458"/>
      <c r="B12" s="566"/>
      <c r="C12" s="436"/>
      <c r="D12" s="426"/>
      <c r="E12" s="427"/>
      <c r="F12" s="614"/>
      <c r="G12" s="615"/>
      <c r="H12" s="430"/>
      <c r="I12" s="431"/>
      <c r="J12" s="784"/>
      <c r="K12" s="595"/>
      <c r="L12" s="596"/>
      <c r="M12" s="616"/>
      <c r="N12" s="443"/>
      <c r="O12" s="613"/>
    </row>
    <row r="13" spans="1:16" s="108" customFormat="1" ht="15" customHeight="1" x14ac:dyDescent="0.25">
      <c r="A13" s="14" t="s">
        <v>1644</v>
      </c>
      <c r="B13" s="527" t="s">
        <v>1645</v>
      </c>
      <c r="C13" s="425" t="s">
        <v>52</v>
      </c>
      <c r="D13" s="426">
        <v>42718</v>
      </c>
      <c r="E13" s="427">
        <v>107087</v>
      </c>
      <c r="F13" s="835">
        <v>62.2</v>
      </c>
      <c r="G13" s="906">
        <f>SUM(E13*F13)</f>
        <v>6660811.4000000004</v>
      </c>
      <c r="H13" s="430"/>
      <c r="I13" s="431">
        <v>61</v>
      </c>
      <c r="J13" s="428">
        <v>63.14</v>
      </c>
      <c r="K13" s="432">
        <f>SUM(E13*J13)</f>
        <v>6761473.1799999997</v>
      </c>
      <c r="L13" s="890">
        <f>SUM(K13-G13)</f>
        <v>100661.77999999933</v>
      </c>
      <c r="M13" s="408">
        <v>1</v>
      </c>
      <c r="N13" s="434">
        <f>SUM(L13*M13)</f>
        <v>100661.77999999933</v>
      </c>
      <c r="O13" s="350"/>
      <c r="P13" s="112"/>
    </row>
    <row r="14" spans="1:16" s="108" customFormat="1" ht="15" customHeight="1" x14ac:dyDescent="0.25">
      <c r="A14" s="435" t="s">
        <v>2258</v>
      </c>
      <c r="B14" s="566" t="s">
        <v>488</v>
      </c>
      <c r="C14" s="436" t="s">
        <v>77</v>
      </c>
      <c r="D14" s="437">
        <v>42740</v>
      </c>
      <c r="E14" s="438">
        <v>318650</v>
      </c>
      <c r="F14" s="907">
        <v>11.32</v>
      </c>
      <c r="G14" s="953">
        <f>SUM(E14*F14)</f>
        <v>3607118</v>
      </c>
      <c r="H14" s="441"/>
      <c r="I14" s="431">
        <v>12.07</v>
      </c>
      <c r="J14" s="907">
        <v>11.82</v>
      </c>
      <c r="K14" s="515">
        <f>SUM(E14*J14)</f>
        <v>3766443</v>
      </c>
      <c r="L14" s="515">
        <f>SUM(G14-K14)</f>
        <v>-159325</v>
      </c>
      <c r="M14" s="612">
        <v>1</v>
      </c>
      <c r="N14" s="433">
        <f>SUM(L14*M14)</f>
        <v>-159325</v>
      </c>
      <c r="O14" s="613"/>
    </row>
    <row r="15" spans="1:16" s="108" customFormat="1" ht="15" customHeight="1" x14ac:dyDescent="0.25">
      <c r="A15" s="435" t="s">
        <v>2810</v>
      </c>
      <c r="B15" s="566" t="s">
        <v>2198</v>
      </c>
      <c r="C15" s="436" t="s">
        <v>77</v>
      </c>
      <c r="D15" s="437">
        <v>42725</v>
      </c>
      <c r="E15" s="438">
        <v>60466</v>
      </c>
      <c r="F15" s="907">
        <v>123.4</v>
      </c>
      <c r="G15" s="953">
        <f>SUM(E15*F15)</f>
        <v>7461504.4000000004</v>
      </c>
      <c r="H15" s="441"/>
      <c r="I15" s="431">
        <v>127</v>
      </c>
      <c r="J15" s="907">
        <v>124.26</v>
      </c>
      <c r="K15" s="515">
        <f>SUM(E15*J15)</f>
        <v>7513505.1600000001</v>
      </c>
      <c r="L15" s="515">
        <f>SUM(G15-K15)</f>
        <v>-52000.759999999776</v>
      </c>
      <c r="M15" s="612">
        <v>1</v>
      </c>
      <c r="N15" s="433">
        <f>SUM(L15*M15)</f>
        <v>-52000.759999999776</v>
      </c>
      <c r="O15" s="613"/>
    </row>
    <row r="16" spans="1:16" s="106" customFormat="1" ht="17.25" customHeight="1" x14ac:dyDescent="0.25">
      <c r="A16" s="435" t="s">
        <v>2425</v>
      </c>
      <c r="B16" s="566" t="s">
        <v>1190</v>
      </c>
      <c r="C16" s="436" t="s">
        <v>77</v>
      </c>
      <c r="D16" s="437">
        <v>42740</v>
      </c>
      <c r="E16" s="438">
        <v>52377</v>
      </c>
      <c r="F16" s="907">
        <v>143.03</v>
      </c>
      <c r="G16" s="953">
        <f>SUM(E16*F16)</f>
        <v>7491482.3100000005</v>
      </c>
      <c r="H16" s="441"/>
      <c r="I16" s="431">
        <v>148.80000000000001</v>
      </c>
      <c r="J16" s="907">
        <v>144.36000000000001</v>
      </c>
      <c r="K16" s="515">
        <f>SUM(E16*J16)</f>
        <v>7561143.7200000007</v>
      </c>
      <c r="L16" s="515">
        <f>SUM(G16-K16)</f>
        <v>-69661.410000000149</v>
      </c>
      <c r="M16" s="612">
        <v>1</v>
      </c>
      <c r="N16" s="433">
        <f>SUM(L16*M16)</f>
        <v>-69661.410000000149</v>
      </c>
      <c r="O16" s="613"/>
      <c r="P16" s="108"/>
    </row>
    <row r="17" spans="1:16" s="106" customFormat="1" ht="17.25" customHeight="1" x14ac:dyDescent="0.25">
      <c r="A17" s="435" t="s">
        <v>2825</v>
      </c>
      <c r="B17" s="566" t="s">
        <v>2826</v>
      </c>
      <c r="C17" s="436" t="s">
        <v>77</v>
      </c>
      <c r="D17" s="437">
        <v>42734</v>
      </c>
      <c r="E17" s="438">
        <v>40542</v>
      </c>
      <c r="F17" s="907">
        <v>70.38</v>
      </c>
      <c r="G17" s="953">
        <f>SUM(E17*F17)</f>
        <v>2853345.96</v>
      </c>
      <c r="H17" s="441"/>
      <c r="I17" s="431">
        <v>72.900000000000006</v>
      </c>
      <c r="J17" s="907">
        <v>72.400000000000006</v>
      </c>
      <c r="K17" s="515">
        <f>SUM(E17*J17)</f>
        <v>2935240.8000000003</v>
      </c>
      <c r="L17" s="515">
        <f>SUM(G17-K17)</f>
        <v>-81894.840000000317</v>
      </c>
      <c r="M17" s="612">
        <v>1</v>
      </c>
      <c r="N17" s="433">
        <f>SUM(L17*M17)</f>
        <v>-81894.840000000317</v>
      </c>
      <c r="O17" s="613"/>
      <c r="P17" s="108"/>
    </row>
    <row r="18" spans="1:16" s="106" customFormat="1" ht="17.25" customHeight="1" x14ac:dyDescent="0.25">
      <c r="A18" s="435" t="s">
        <v>2843</v>
      </c>
      <c r="B18" s="566" t="s">
        <v>1282</v>
      </c>
      <c r="C18" s="436" t="s">
        <v>77</v>
      </c>
      <c r="D18" s="437">
        <v>42740</v>
      </c>
      <c r="E18" s="438">
        <v>79639</v>
      </c>
      <c r="F18" s="907">
        <v>162.37</v>
      </c>
      <c r="G18" s="953">
        <f>SUM(E18*F18)</f>
        <v>12930984.43</v>
      </c>
      <c r="H18" s="441"/>
      <c r="I18" s="431">
        <v>166.65</v>
      </c>
      <c r="J18" s="907">
        <v>163.41</v>
      </c>
      <c r="K18" s="515">
        <f>SUM(E18*J18)</f>
        <v>13013808.99</v>
      </c>
      <c r="L18" s="515">
        <f>SUM(G18-K18)</f>
        <v>-82824.560000000522</v>
      </c>
      <c r="M18" s="612">
        <v>1</v>
      </c>
      <c r="N18" s="433">
        <f>SUM(L18*M18)</f>
        <v>-82824.560000000522</v>
      </c>
      <c r="O18" s="613"/>
      <c r="P18" s="108"/>
    </row>
    <row r="19" spans="1:16" s="108" customFormat="1" ht="15" customHeight="1" x14ac:dyDescent="0.25">
      <c r="A19" s="14" t="s">
        <v>2842</v>
      </c>
      <c r="B19" s="527" t="s">
        <v>594</v>
      </c>
      <c r="C19" s="425" t="s">
        <v>52</v>
      </c>
      <c r="D19" s="426">
        <v>42739</v>
      </c>
      <c r="E19" s="427">
        <v>393058</v>
      </c>
      <c r="F19" s="835">
        <v>22.06</v>
      </c>
      <c r="G19" s="906">
        <f>SUM(E19*F19)</f>
        <v>8670859.4799999986</v>
      </c>
      <c r="H19" s="430"/>
      <c r="I19" s="431">
        <v>21.29</v>
      </c>
      <c r="J19" s="428">
        <v>22.15</v>
      </c>
      <c r="K19" s="432">
        <f>SUM(E19*J19)</f>
        <v>8706234.6999999993</v>
      </c>
      <c r="L19" s="890">
        <f>SUM(K19-G19)</f>
        <v>35375.220000000671</v>
      </c>
      <c r="M19" s="408">
        <v>1</v>
      </c>
      <c r="N19" s="434">
        <f>SUM(L19*M19)</f>
        <v>35375.220000000671</v>
      </c>
      <c r="O19" s="350"/>
      <c r="P19" s="112"/>
    </row>
    <row r="20" spans="1:16" s="106" customFormat="1" ht="17.25" customHeight="1" x14ac:dyDescent="0.25">
      <c r="A20" s="14" t="s">
        <v>970</v>
      </c>
      <c r="B20" s="527" t="s">
        <v>971</v>
      </c>
      <c r="C20" s="425" t="s">
        <v>52</v>
      </c>
      <c r="D20" s="426">
        <v>42587</v>
      </c>
      <c r="E20" s="427">
        <v>43517</v>
      </c>
      <c r="F20" s="835">
        <v>45.07</v>
      </c>
      <c r="G20" s="906">
        <f>SUM(E20*F20)</f>
        <v>1961311.19</v>
      </c>
      <c r="H20" s="430"/>
      <c r="I20" s="431">
        <v>57.7</v>
      </c>
      <c r="J20" s="428">
        <v>60.55</v>
      </c>
      <c r="K20" s="432">
        <f>SUM(E20*J20)</f>
        <v>2634954.35</v>
      </c>
      <c r="L20" s="890">
        <f>SUM(K20-G20)</f>
        <v>673643.16000000015</v>
      </c>
      <c r="M20" s="408">
        <v>1</v>
      </c>
      <c r="N20" s="434">
        <f>SUM(L20*M20)</f>
        <v>673643.16000000015</v>
      </c>
      <c r="O20" s="350"/>
      <c r="P20" s="112"/>
    </row>
    <row r="21" spans="1:16" s="108" customFormat="1" ht="15" customHeight="1" x14ac:dyDescent="0.25">
      <c r="A21" s="435" t="s">
        <v>526</v>
      </c>
      <c r="B21" s="994" t="s">
        <v>2753</v>
      </c>
      <c r="C21" s="436" t="s">
        <v>77</v>
      </c>
      <c r="D21" s="437">
        <v>42725</v>
      </c>
      <c r="E21" s="438">
        <v>73370</v>
      </c>
      <c r="F21" s="907">
        <v>120.26</v>
      </c>
      <c r="G21" s="953">
        <f>SUM(E21*F21)</f>
        <v>8823476.2000000011</v>
      </c>
      <c r="H21" s="441"/>
      <c r="I21" s="431">
        <v>120.67</v>
      </c>
      <c r="J21" s="907">
        <v>116.3</v>
      </c>
      <c r="K21" s="515">
        <f>SUM(E21*J21)</f>
        <v>8532931</v>
      </c>
      <c r="L21" s="515">
        <f>SUM(G21-K21)</f>
        <v>290545.20000000112</v>
      </c>
      <c r="M21" s="612">
        <v>1</v>
      </c>
      <c r="N21" s="433">
        <f>SUM(L21*M21)</f>
        <v>290545.20000000112</v>
      </c>
      <c r="O21" s="613"/>
    </row>
    <row r="22" spans="1:16" s="108" customFormat="1" ht="15" customHeight="1" x14ac:dyDescent="0.25">
      <c r="A22" s="435" t="s">
        <v>2805</v>
      </c>
      <c r="B22" s="566" t="s">
        <v>2397</v>
      </c>
      <c r="C22" s="436" t="s">
        <v>77</v>
      </c>
      <c r="D22" s="437">
        <v>42719</v>
      </c>
      <c r="E22" s="438">
        <v>61452</v>
      </c>
      <c r="F22" s="907">
        <v>138.52000000000001</v>
      </c>
      <c r="G22" s="953">
        <f>SUM(E22*F22)</f>
        <v>8512331.040000001</v>
      </c>
      <c r="H22" s="441"/>
      <c r="I22" s="431">
        <v>142</v>
      </c>
      <c r="J22" s="907">
        <v>138.72</v>
      </c>
      <c r="K22" s="515">
        <f>SUM(E22*J22)</f>
        <v>8524621.4399999995</v>
      </c>
      <c r="L22" s="515">
        <f>SUM(G22-K22)</f>
        <v>-12290.39999999851</v>
      </c>
      <c r="M22" s="612">
        <v>1</v>
      </c>
      <c r="N22" s="443">
        <f>SUM(L22*M22)</f>
        <v>-12290.39999999851</v>
      </c>
      <c r="O22" s="613"/>
    </row>
    <row r="23" spans="1:16" s="106" customFormat="1" ht="17.25" customHeight="1" x14ac:dyDescent="0.25">
      <c r="A23" s="435" t="s">
        <v>1219</v>
      </c>
      <c r="B23" s="566" t="s">
        <v>1220</v>
      </c>
      <c r="C23" s="436" t="s">
        <v>77</v>
      </c>
      <c r="D23" s="437">
        <v>42727</v>
      </c>
      <c r="E23" s="438">
        <v>62528</v>
      </c>
      <c r="F23" s="907">
        <v>117.18</v>
      </c>
      <c r="G23" s="953">
        <f>SUM(E23*F23)</f>
        <v>7327031.04</v>
      </c>
      <c r="H23" s="441"/>
      <c r="I23" s="431">
        <v>119.78</v>
      </c>
      <c r="J23" s="907">
        <v>116.7</v>
      </c>
      <c r="K23" s="515">
        <f>SUM(E23*J23)</f>
        <v>7297017.6000000006</v>
      </c>
      <c r="L23" s="515">
        <f>SUM(G23-K23)</f>
        <v>30013.439999999478</v>
      </c>
      <c r="M23" s="612">
        <v>1</v>
      </c>
      <c r="N23" s="433">
        <f>SUM(L23*M23)</f>
        <v>30013.439999999478</v>
      </c>
      <c r="O23" s="613"/>
      <c r="P23" s="108"/>
    </row>
    <row r="24" spans="1:16" s="108" customFormat="1" ht="15" customHeight="1" x14ac:dyDescent="0.25">
      <c r="A24" s="14" t="s">
        <v>2780</v>
      </c>
      <c r="B24" s="527" t="s">
        <v>1741</v>
      </c>
      <c r="C24" s="425" t="s">
        <v>52</v>
      </c>
      <c r="D24" s="426">
        <v>42664</v>
      </c>
      <c r="E24" s="427">
        <v>97281</v>
      </c>
      <c r="F24" s="835">
        <v>47.22</v>
      </c>
      <c r="G24" s="906">
        <f>SUM(E24*F24)</f>
        <v>4593608.82</v>
      </c>
      <c r="H24" s="430"/>
      <c r="I24" s="431">
        <v>45.45</v>
      </c>
      <c r="J24" s="428">
        <v>48.67</v>
      </c>
      <c r="K24" s="432">
        <f>SUM(E24*J24)</f>
        <v>4734666.2700000005</v>
      </c>
      <c r="L24" s="890">
        <f>SUM(K24-G24)</f>
        <v>141057.45000000019</v>
      </c>
      <c r="M24" s="408">
        <v>1</v>
      </c>
      <c r="N24" s="434">
        <f>SUM(L24*M24)</f>
        <v>141057.45000000019</v>
      </c>
      <c r="O24" s="350"/>
      <c r="P24" s="112"/>
    </row>
    <row r="25" spans="1:16" s="106" customFormat="1" ht="17.25" customHeight="1" x14ac:dyDescent="0.25">
      <c r="A25" s="435" t="s">
        <v>2821</v>
      </c>
      <c r="B25" s="566" t="s">
        <v>1028</v>
      </c>
      <c r="C25" s="436" t="s">
        <v>77</v>
      </c>
      <c r="D25" s="437">
        <v>42733</v>
      </c>
      <c r="E25" s="438">
        <v>64982</v>
      </c>
      <c r="F25" s="907">
        <v>117.92</v>
      </c>
      <c r="G25" s="953">
        <f>SUM(E25*F25)</f>
        <v>7662677.4400000004</v>
      </c>
      <c r="H25" s="441"/>
      <c r="I25" s="431">
        <v>120.59</v>
      </c>
      <c r="J25" s="907">
        <v>118.92</v>
      </c>
      <c r="K25" s="515">
        <f>SUM(E25*J25)</f>
        <v>7727659.4400000004</v>
      </c>
      <c r="L25" s="515">
        <f>SUM(G25-K25)</f>
        <v>-64982</v>
      </c>
      <c r="M25" s="612">
        <v>1</v>
      </c>
      <c r="N25" s="433">
        <f>SUM(L25*M25)</f>
        <v>-64982</v>
      </c>
      <c r="O25" s="613"/>
      <c r="P25" s="108"/>
    </row>
    <row r="26" spans="1:16" s="106" customFormat="1" ht="17.25" customHeight="1" x14ac:dyDescent="0.25">
      <c r="A26" s="435" t="s">
        <v>2827</v>
      </c>
      <c r="B26" s="566" t="s">
        <v>2202</v>
      </c>
      <c r="C26" s="436" t="s">
        <v>77</v>
      </c>
      <c r="D26" s="437">
        <v>42734</v>
      </c>
      <c r="E26" s="438">
        <v>128776</v>
      </c>
      <c r="F26" s="907">
        <v>46.94</v>
      </c>
      <c r="G26" s="953">
        <f>SUM(E26*F26)</f>
        <v>6044745.4399999995</v>
      </c>
      <c r="H26" s="441"/>
      <c r="I26" s="431">
        <v>48.45</v>
      </c>
      <c r="J26" s="907">
        <v>46.51</v>
      </c>
      <c r="K26" s="515">
        <f>SUM(E26*J26)</f>
        <v>5989371.7599999998</v>
      </c>
      <c r="L26" s="515">
        <f>SUM(G26-K26)</f>
        <v>55373.679999999702</v>
      </c>
      <c r="M26" s="612">
        <v>1</v>
      </c>
      <c r="N26" s="433">
        <f>SUM(L26*M26)</f>
        <v>55373.679999999702</v>
      </c>
      <c r="O26" s="613"/>
      <c r="P26" s="108"/>
    </row>
    <row r="27" spans="1:16" s="106" customFormat="1" ht="17.25" customHeight="1" x14ac:dyDescent="0.25">
      <c r="A27" s="435" t="s">
        <v>2811</v>
      </c>
      <c r="B27" s="566" t="s">
        <v>1292</v>
      </c>
      <c r="C27" s="436" t="s">
        <v>77</v>
      </c>
      <c r="D27" s="437">
        <v>42725</v>
      </c>
      <c r="E27" s="438">
        <v>46284</v>
      </c>
      <c r="F27" s="907">
        <v>192.41</v>
      </c>
      <c r="G27" s="953">
        <f>SUM(E27*F27)</f>
        <v>8905504.4399999995</v>
      </c>
      <c r="H27" s="441"/>
      <c r="I27" s="431">
        <v>192.49</v>
      </c>
      <c r="J27" s="907">
        <v>190.25</v>
      </c>
      <c r="K27" s="515">
        <f>SUM(E27*J27)</f>
        <v>8805531</v>
      </c>
      <c r="L27" s="515">
        <f>SUM(G27-K27)</f>
        <v>99973.439999999478</v>
      </c>
      <c r="M27" s="612">
        <v>1</v>
      </c>
      <c r="N27" s="433">
        <f>SUM(L27*M27)</f>
        <v>99973.439999999478</v>
      </c>
      <c r="O27" s="613"/>
      <c r="P27" s="108"/>
    </row>
    <row r="28" spans="1:16" s="108" customFormat="1" ht="15" customHeight="1" x14ac:dyDescent="0.25">
      <c r="A28" s="14" t="s">
        <v>2800</v>
      </c>
      <c r="B28" s="527" t="s">
        <v>562</v>
      </c>
      <c r="C28" s="425" t="s">
        <v>52</v>
      </c>
      <c r="D28" s="426">
        <v>42719</v>
      </c>
      <c r="E28" s="427">
        <v>148937</v>
      </c>
      <c r="F28" s="835">
        <v>31.94</v>
      </c>
      <c r="G28" s="906">
        <f>SUM(E28*F28)</f>
        <v>4757047.78</v>
      </c>
      <c r="H28" s="430"/>
      <c r="I28" s="431">
        <v>30.11</v>
      </c>
      <c r="J28" s="428">
        <v>31.03</v>
      </c>
      <c r="K28" s="432">
        <f>SUM(E28*J28)</f>
        <v>4621515.1100000003</v>
      </c>
      <c r="L28" s="890">
        <f>SUM(K28-G28)</f>
        <v>-135532.66999999993</v>
      </c>
      <c r="M28" s="408">
        <v>1</v>
      </c>
      <c r="N28" s="434">
        <f>SUM(L28*M28)</f>
        <v>-135532.66999999993</v>
      </c>
      <c r="O28" s="350"/>
      <c r="P28" s="112"/>
    </row>
    <row r="29" spans="1:16" s="108" customFormat="1" ht="15" customHeight="1" x14ac:dyDescent="0.25">
      <c r="A29" s="435" t="s">
        <v>516</v>
      </c>
      <c r="B29" s="566" t="s">
        <v>517</v>
      </c>
      <c r="C29" s="436" t="s">
        <v>77</v>
      </c>
      <c r="D29" s="437">
        <v>42726</v>
      </c>
      <c r="E29" s="438">
        <v>139809</v>
      </c>
      <c r="F29" s="907">
        <v>57.15</v>
      </c>
      <c r="G29" s="953">
        <f>SUM(E29*F29)</f>
        <v>7990084.3499999996</v>
      </c>
      <c r="H29" s="441"/>
      <c r="I29" s="431">
        <v>61.32</v>
      </c>
      <c r="J29" s="907">
        <v>59.1</v>
      </c>
      <c r="K29" s="515">
        <f>SUM(E29*J29)</f>
        <v>8262711.9000000004</v>
      </c>
      <c r="L29" s="515">
        <f>SUM(G29-K29)</f>
        <v>-272627.55000000075</v>
      </c>
      <c r="M29" s="612">
        <v>1</v>
      </c>
      <c r="N29" s="433">
        <f>SUM(L29*M29)</f>
        <v>-272627.55000000075</v>
      </c>
      <c r="O29" s="613"/>
    </row>
    <row r="30" spans="1:16" s="108" customFormat="1" ht="15" customHeight="1" x14ac:dyDescent="0.25">
      <c r="A30" s="14" t="s">
        <v>1467</v>
      </c>
      <c r="B30" s="527" t="s">
        <v>1466</v>
      </c>
      <c r="C30" s="425" t="s">
        <v>52</v>
      </c>
      <c r="D30" s="426">
        <v>42711</v>
      </c>
      <c r="E30" s="427">
        <v>67657</v>
      </c>
      <c r="F30" s="835">
        <v>116.1</v>
      </c>
      <c r="G30" s="906">
        <f>SUM(E30*F30)</f>
        <v>7854977.6999999993</v>
      </c>
      <c r="H30" s="430"/>
      <c r="I30" s="431">
        <v>115.02</v>
      </c>
      <c r="J30" s="428">
        <v>118.53</v>
      </c>
      <c r="K30" s="432">
        <f>SUM(E30*J30)</f>
        <v>8019384.21</v>
      </c>
      <c r="L30" s="890">
        <f>SUM(K30-G30)</f>
        <v>164406.51000000071</v>
      </c>
      <c r="M30" s="408">
        <v>1</v>
      </c>
      <c r="N30" s="434">
        <f>SUM(L30*M30)</f>
        <v>164406.51000000071</v>
      </c>
      <c r="O30" s="350"/>
      <c r="P30" s="112"/>
    </row>
    <row r="31" spans="1:16" s="108" customFormat="1" ht="15" customHeight="1" x14ac:dyDescent="0.25">
      <c r="A31" s="435" t="s">
        <v>476</v>
      </c>
      <c r="B31" s="566" t="s">
        <v>477</v>
      </c>
      <c r="C31" s="436" t="s">
        <v>77</v>
      </c>
      <c r="D31" s="437">
        <v>42740</v>
      </c>
      <c r="E31" s="438">
        <v>120322</v>
      </c>
      <c r="F31" s="907">
        <v>74.64</v>
      </c>
      <c r="G31" s="953">
        <f>SUM(E31*F31)</f>
        <v>8980834.0800000001</v>
      </c>
      <c r="H31" s="441"/>
      <c r="I31" s="431">
        <v>77.87</v>
      </c>
      <c r="J31" s="907">
        <v>75.06</v>
      </c>
      <c r="K31" s="515">
        <f>SUM(E31*J31)</f>
        <v>9031369.3200000003</v>
      </c>
      <c r="L31" s="515">
        <f>SUM(G31-K31)</f>
        <v>-50535.240000000224</v>
      </c>
      <c r="M31" s="612">
        <v>1</v>
      </c>
      <c r="N31" s="433">
        <f>SUM(L31*M31)</f>
        <v>-50535.240000000224</v>
      </c>
      <c r="O31" s="613"/>
    </row>
    <row r="32" spans="1:16" s="108" customFormat="1" ht="15" customHeight="1" x14ac:dyDescent="0.25">
      <c r="A32" s="435" t="s">
        <v>2844</v>
      </c>
      <c r="B32" s="566" t="s">
        <v>871</v>
      </c>
      <c r="C32" s="436" t="s">
        <v>77</v>
      </c>
      <c r="D32" s="437">
        <v>42740</v>
      </c>
      <c r="E32" s="438">
        <v>78992</v>
      </c>
      <c r="F32" s="907">
        <v>121.81</v>
      </c>
      <c r="G32" s="953">
        <f>SUM(E32*F32)</f>
        <v>9622015.5199999996</v>
      </c>
      <c r="H32" s="441"/>
      <c r="I32" s="431">
        <v>126.32</v>
      </c>
      <c r="J32" s="907">
        <v>122.88</v>
      </c>
      <c r="K32" s="515">
        <f>SUM(E32*J32)</f>
        <v>9706536.959999999</v>
      </c>
      <c r="L32" s="515">
        <f>SUM(G32-K32)</f>
        <v>-84521.439999999478</v>
      </c>
      <c r="M32" s="612">
        <v>1</v>
      </c>
      <c r="N32" s="433">
        <f>SUM(L32*M32)</f>
        <v>-84521.439999999478</v>
      </c>
      <c r="O32" s="613"/>
    </row>
    <row r="33" spans="1:16" s="108" customFormat="1" ht="15" customHeight="1" x14ac:dyDescent="0.25">
      <c r="A33" s="435" t="s">
        <v>2822</v>
      </c>
      <c r="B33" s="566" t="s">
        <v>2823</v>
      </c>
      <c r="C33" s="436" t="s">
        <v>77</v>
      </c>
      <c r="D33" s="437">
        <v>42732</v>
      </c>
      <c r="E33" s="438">
        <v>149925</v>
      </c>
      <c r="F33" s="907">
        <v>30.51</v>
      </c>
      <c r="G33" s="953">
        <f>SUM(E33*F33)</f>
        <v>4574211.75</v>
      </c>
      <c r="H33" s="441"/>
      <c r="I33" s="431">
        <v>31.83</v>
      </c>
      <c r="J33" s="907">
        <v>31.53</v>
      </c>
      <c r="K33" s="515">
        <f>SUM(E33*J33)</f>
        <v>4727135.25</v>
      </c>
      <c r="L33" s="515">
        <f>SUM(G33-K33)</f>
        <v>-152923.5</v>
      </c>
      <c r="M33" s="612">
        <v>1</v>
      </c>
      <c r="N33" s="433">
        <f>SUM(L33*M33)</f>
        <v>-152923.5</v>
      </c>
      <c r="O33" s="613"/>
    </row>
    <row r="34" spans="1:16" s="108" customFormat="1" ht="15" customHeight="1" x14ac:dyDescent="0.25">
      <c r="A34" s="435" t="s">
        <v>2215</v>
      </c>
      <c r="B34" s="566" t="s">
        <v>1857</v>
      </c>
      <c r="C34" s="436" t="s">
        <v>77</v>
      </c>
      <c r="D34" s="437">
        <v>42740</v>
      </c>
      <c r="E34" s="438">
        <v>101208</v>
      </c>
      <c r="F34" s="907">
        <v>70.64</v>
      </c>
      <c r="G34" s="953">
        <f>SUM(E34*F34)</f>
        <v>7149333.1200000001</v>
      </c>
      <c r="H34" s="441"/>
      <c r="I34" s="431">
        <v>73.92</v>
      </c>
      <c r="J34" s="907">
        <v>70.95</v>
      </c>
      <c r="K34" s="515">
        <f>SUM(E34*J34)</f>
        <v>7180707.6000000006</v>
      </c>
      <c r="L34" s="515">
        <f>SUM(G34-K34)</f>
        <v>-31374.480000000447</v>
      </c>
      <c r="M34" s="612">
        <v>1</v>
      </c>
      <c r="N34" s="433">
        <f>SUM(L34*M34)</f>
        <v>-31374.480000000447</v>
      </c>
      <c r="O34" s="613"/>
    </row>
    <row r="35" spans="1:16" s="108" customFormat="1" ht="15" customHeight="1" x14ac:dyDescent="0.25">
      <c r="A35" s="14" t="s">
        <v>2850</v>
      </c>
      <c r="B35" s="527" t="s">
        <v>621</v>
      </c>
      <c r="C35" s="425" t="s">
        <v>52</v>
      </c>
      <c r="D35" s="426">
        <v>42741</v>
      </c>
      <c r="E35" s="427">
        <v>103893</v>
      </c>
      <c r="F35" s="835">
        <v>107.77</v>
      </c>
      <c r="G35" s="906">
        <f>SUM(E35*F35)</f>
        <v>11196548.609999999</v>
      </c>
      <c r="H35" s="430"/>
      <c r="I35" s="431">
        <v>105.04</v>
      </c>
      <c r="J35" s="428">
        <v>108.13</v>
      </c>
      <c r="K35" s="432">
        <f>SUM(E35*J35)</f>
        <v>11233950.09</v>
      </c>
      <c r="L35" s="890">
        <f>SUM(K35-G35)</f>
        <v>37401.480000000447</v>
      </c>
      <c r="M35" s="408">
        <v>1</v>
      </c>
      <c r="N35" s="434">
        <f>SUM(L35*M35)</f>
        <v>37401.480000000447</v>
      </c>
      <c r="O35" s="350"/>
      <c r="P35" s="112"/>
    </row>
    <row r="36" spans="1:16" s="108" customFormat="1" ht="15" customHeight="1" x14ac:dyDescent="0.25">
      <c r="A36" s="435" t="s">
        <v>1532</v>
      </c>
      <c r="B36" s="566" t="s">
        <v>1531</v>
      </c>
      <c r="C36" s="436" t="s">
        <v>77</v>
      </c>
      <c r="D36" s="437">
        <v>42740</v>
      </c>
      <c r="E36" s="438">
        <v>43663</v>
      </c>
      <c r="F36" s="907">
        <v>82.5</v>
      </c>
      <c r="G36" s="953">
        <f>SUM(E36*F36)</f>
        <v>3602197.5</v>
      </c>
      <c r="H36" s="441"/>
      <c r="I36" s="431">
        <v>84.44</v>
      </c>
      <c r="J36" s="907">
        <v>82.89</v>
      </c>
      <c r="K36" s="515">
        <f>SUM(E36*J36)</f>
        <v>3619226.07</v>
      </c>
      <c r="L36" s="515">
        <f>SUM(G36-K36)</f>
        <v>-17028.569999999832</v>
      </c>
      <c r="M36" s="612">
        <v>1</v>
      </c>
      <c r="N36" s="433">
        <f>SUM(L36*M36)</f>
        <v>-17028.569999999832</v>
      </c>
      <c r="O36" s="613"/>
    </row>
    <row r="37" spans="1:16" s="108" customFormat="1" ht="15" customHeight="1" x14ac:dyDescent="0.25">
      <c r="A37" s="14" t="s">
        <v>2385</v>
      </c>
      <c r="B37" s="527" t="s">
        <v>1961</v>
      </c>
      <c r="C37" s="425" t="s">
        <v>52</v>
      </c>
      <c r="D37" s="426">
        <v>42692</v>
      </c>
      <c r="E37" s="427">
        <v>161977</v>
      </c>
      <c r="F37" s="835">
        <v>11.23</v>
      </c>
      <c r="G37" s="906">
        <f>SUM(E37*F37)</f>
        <v>1819001.71</v>
      </c>
      <c r="H37" s="430"/>
      <c r="I37" s="431">
        <v>14.45</v>
      </c>
      <c r="J37" s="428">
        <v>15.77</v>
      </c>
      <c r="K37" s="432">
        <f>SUM(E37*J37)</f>
        <v>2554377.29</v>
      </c>
      <c r="L37" s="890">
        <f>SUM(K37-G37)</f>
        <v>735375.58000000007</v>
      </c>
      <c r="M37" s="408">
        <v>1</v>
      </c>
      <c r="N37" s="434">
        <f>SUM(L37*M37)</f>
        <v>735375.58000000007</v>
      </c>
      <c r="O37" s="350"/>
      <c r="P37" s="112"/>
    </row>
    <row r="38" spans="1:16" s="108" customFormat="1" ht="15" customHeight="1" x14ac:dyDescent="0.25">
      <c r="A38" s="435" t="s">
        <v>2828</v>
      </c>
      <c r="B38" s="566" t="s">
        <v>1401</v>
      </c>
      <c r="C38" s="436" t="s">
        <v>77</v>
      </c>
      <c r="D38" s="437">
        <v>42734</v>
      </c>
      <c r="E38" s="438">
        <v>199510</v>
      </c>
      <c r="F38" s="907">
        <v>55.76</v>
      </c>
      <c r="G38" s="953">
        <f>SUM(E38*F38)</f>
        <v>11124677.6</v>
      </c>
      <c r="H38" s="441"/>
      <c r="I38" s="431">
        <v>57.42</v>
      </c>
      <c r="J38" s="907">
        <v>57.13</v>
      </c>
      <c r="K38" s="515">
        <f>SUM(E38*J38)</f>
        <v>11398006.300000001</v>
      </c>
      <c r="L38" s="515">
        <f>SUM(G38-K38)</f>
        <v>-273328.70000000112</v>
      </c>
      <c r="M38" s="612">
        <v>1</v>
      </c>
      <c r="N38" s="433">
        <f>SUM(L38*M38)</f>
        <v>-273328.70000000112</v>
      </c>
      <c r="O38" s="613"/>
    </row>
    <row r="39" spans="1:16" s="108" customFormat="1" ht="15" customHeight="1" x14ac:dyDescent="0.25">
      <c r="A39" s="14" t="s">
        <v>2802</v>
      </c>
      <c r="B39" s="527" t="s">
        <v>1892</v>
      </c>
      <c r="C39" s="425" t="s">
        <v>52</v>
      </c>
      <c r="D39" s="426">
        <v>42718</v>
      </c>
      <c r="E39" s="427">
        <v>135698</v>
      </c>
      <c r="F39" s="835">
        <v>48.86</v>
      </c>
      <c r="G39" s="906">
        <f>SUM(E39*F39)</f>
        <v>6630204.2800000003</v>
      </c>
      <c r="H39" s="430"/>
      <c r="I39" s="431">
        <v>47.59</v>
      </c>
      <c r="J39" s="428">
        <v>49.01</v>
      </c>
      <c r="K39" s="432">
        <f>SUM(E39*J39)</f>
        <v>6650558.9799999995</v>
      </c>
      <c r="L39" s="890">
        <f>SUM(K39-G39)</f>
        <v>20354.699999999255</v>
      </c>
      <c r="M39" s="408">
        <v>1</v>
      </c>
      <c r="N39" s="434">
        <f>SUM(L39*M39)</f>
        <v>20354.699999999255</v>
      </c>
      <c r="O39" s="350"/>
      <c r="P39" s="112"/>
    </row>
    <row r="40" spans="1:16" s="108" customFormat="1" ht="15" customHeight="1" x14ac:dyDescent="0.25">
      <c r="A40" s="435" t="s">
        <v>2718</v>
      </c>
      <c r="B40" s="566" t="s">
        <v>2719</v>
      </c>
      <c r="C40" s="436" t="s">
        <v>77</v>
      </c>
      <c r="D40" s="437">
        <v>42670</v>
      </c>
      <c r="E40" s="438">
        <v>41263</v>
      </c>
      <c r="F40" s="907">
        <v>105.31</v>
      </c>
      <c r="G40" s="953">
        <f>SUM(E40*F40)</f>
        <v>4345406.53</v>
      </c>
      <c r="H40" s="441"/>
      <c r="I40" s="431">
        <v>100.75</v>
      </c>
      <c r="J40" s="907">
        <v>99.79</v>
      </c>
      <c r="K40" s="515">
        <f>SUM(E40*J40)</f>
        <v>4117634.7700000005</v>
      </c>
      <c r="L40" s="515">
        <f>SUM(G40-K40)</f>
        <v>227771.75999999978</v>
      </c>
      <c r="M40" s="612">
        <v>1</v>
      </c>
      <c r="N40" s="433">
        <f>SUM(L40*M40)</f>
        <v>227771.75999999978</v>
      </c>
      <c r="O40" s="613"/>
    </row>
    <row r="41" spans="1:16" s="108" customFormat="1" ht="15" customHeight="1" x14ac:dyDescent="0.25">
      <c r="A41" s="435" t="s">
        <v>2788</v>
      </c>
      <c r="B41" s="566" t="s">
        <v>2789</v>
      </c>
      <c r="C41" s="436" t="s">
        <v>77</v>
      </c>
      <c r="D41" s="437">
        <v>42711</v>
      </c>
      <c r="E41" s="438">
        <v>76512</v>
      </c>
      <c r="F41" s="907">
        <v>28.79</v>
      </c>
      <c r="G41" s="953">
        <f>SUM(E41*F41)</f>
        <v>2202780.48</v>
      </c>
      <c r="H41" s="441"/>
      <c r="I41" s="431">
        <v>27.56</v>
      </c>
      <c r="J41" s="907">
        <v>27.04</v>
      </c>
      <c r="K41" s="515">
        <f>SUM(E41*J41)</f>
        <v>2068884.48</v>
      </c>
      <c r="L41" s="515">
        <f>SUM(G41-K41)</f>
        <v>133896</v>
      </c>
      <c r="M41" s="612">
        <v>1</v>
      </c>
      <c r="N41" s="433">
        <f>SUM(L41*M41)</f>
        <v>133896</v>
      </c>
      <c r="O41" s="613"/>
    </row>
    <row r="42" spans="1:16" s="108" customFormat="1" ht="15" customHeight="1" x14ac:dyDescent="0.25">
      <c r="A42" s="14" t="s">
        <v>2682</v>
      </c>
      <c r="B42" s="527" t="s">
        <v>2683</v>
      </c>
      <c r="C42" s="425" t="s">
        <v>52</v>
      </c>
      <c r="D42" s="426">
        <v>42648</v>
      </c>
      <c r="E42" s="427">
        <v>60016</v>
      </c>
      <c r="F42" s="835">
        <v>36.090000000000003</v>
      </c>
      <c r="G42" s="906">
        <f>SUM(E42*F42)</f>
        <v>2165977.4400000004</v>
      </c>
      <c r="H42" s="430"/>
      <c r="I42" s="431">
        <v>43.15</v>
      </c>
      <c r="J42" s="428">
        <v>44.88</v>
      </c>
      <c r="K42" s="432">
        <f>SUM(E42*J42)</f>
        <v>2693518.08</v>
      </c>
      <c r="L42" s="890">
        <f>SUM(K42-G42)</f>
        <v>527540.63999999966</v>
      </c>
      <c r="M42" s="408">
        <v>1</v>
      </c>
      <c r="N42" s="434">
        <f>SUM(L42*M42)</f>
        <v>527540.63999999966</v>
      </c>
      <c r="O42" s="350"/>
      <c r="P42" s="112"/>
    </row>
    <row r="43" spans="1:16" s="108" customFormat="1" ht="15" customHeight="1" x14ac:dyDescent="0.25">
      <c r="A43" s="14" t="s">
        <v>1988</v>
      </c>
      <c r="B43" s="527" t="s">
        <v>480</v>
      </c>
      <c r="C43" s="425" t="s">
        <v>52</v>
      </c>
      <c r="D43" s="426">
        <v>42718</v>
      </c>
      <c r="E43" s="427">
        <v>79171</v>
      </c>
      <c r="F43" s="835">
        <v>111.12</v>
      </c>
      <c r="G43" s="906">
        <f>SUM(E43*F43)</f>
        <v>8797481.5199999996</v>
      </c>
      <c r="H43" s="430"/>
      <c r="I43" s="431">
        <v>109.34</v>
      </c>
      <c r="J43" s="428">
        <v>112.55</v>
      </c>
      <c r="K43" s="432">
        <f>SUM(E43*J43)</f>
        <v>8910696.0499999989</v>
      </c>
      <c r="L43" s="890">
        <f>SUM(K43-G43)</f>
        <v>113214.52999999933</v>
      </c>
      <c r="M43" s="408">
        <v>1</v>
      </c>
      <c r="N43" s="434">
        <f>SUM(L43*M43)</f>
        <v>113214.52999999933</v>
      </c>
      <c r="O43" s="350"/>
      <c r="P43" s="112"/>
    </row>
    <row r="44" spans="1:16" s="108" customFormat="1" ht="15" customHeight="1" x14ac:dyDescent="0.25">
      <c r="A44" s="435" t="s">
        <v>2845</v>
      </c>
      <c r="B44" s="566" t="s">
        <v>1025</v>
      </c>
      <c r="C44" s="436" t="s">
        <v>77</v>
      </c>
      <c r="D44" s="437">
        <v>42740</v>
      </c>
      <c r="E44" s="438">
        <v>101208</v>
      </c>
      <c r="F44" s="907">
        <v>58.4</v>
      </c>
      <c r="G44" s="953">
        <f>SUM(E44*F44)</f>
        <v>5910547.2000000002</v>
      </c>
      <c r="H44" s="441"/>
      <c r="I44" s="431">
        <v>61.49</v>
      </c>
      <c r="J44" s="907">
        <v>57.93</v>
      </c>
      <c r="K44" s="515">
        <f>SUM(E44*J44)</f>
        <v>5862979.4400000004</v>
      </c>
      <c r="L44" s="515">
        <f>SUM(G44-K44)</f>
        <v>47567.759999999776</v>
      </c>
      <c r="M44" s="612">
        <v>1</v>
      </c>
      <c r="N44" s="433">
        <f>SUM(L44*M44)</f>
        <v>47567.759999999776</v>
      </c>
      <c r="O44" s="613"/>
    </row>
    <row r="45" spans="1:16" s="108" customFormat="1" ht="15" customHeight="1" x14ac:dyDescent="0.25">
      <c r="A45" s="14" t="s">
        <v>2684</v>
      </c>
      <c r="B45" s="527" t="s">
        <v>928</v>
      </c>
      <c r="C45" s="425" t="s">
        <v>52</v>
      </c>
      <c r="D45" s="426">
        <v>42647</v>
      </c>
      <c r="E45" s="427">
        <v>147027</v>
      </c>
      <c r="F45" s="835">
        <v>31.66</v>
      </c>
      <c r="G45" s="906">
        <f>SUM(E45*F45)</f>
        <v>4654874.82</v>
      </c>
      <c r="H45" s="430"/>
      <c r="I45" s="431">
        <v>41.79</v>
      </c>
      <c r="J45" s="428">
        <v>43.47</v>
      </c>
      <c r="K45" s="432">
        <f>SUM(E45*J45)</f>
        <v>6391263.6899999995</v>
      </c>
      <c r="L45" s="890">
        <f>SUM(K45-G45)</f>
        <v>1736388.8699999992</v>
      </c>
      <c r="M45" s="408">
        <v>1</v>
      </c>
      <c r="N45" s="434">
        <f>SUM(L45*M45)</f>
        <v>1736388.8699999992</v>
      </c>
      <c r="O45" s="350"/>
      <c r="P45" s="112"/>
    </row>
    <row r="46" spans="1:16" s="108" customFormat="1" ht="15" customHeight="1" x14ac:dyDescent="0.25">
      <c r="A46" s="14"/>
      <c r="B46" s="527"/>
      <c r="C46" s="425"/>
      <c r="D46" s="426"/>
      <c r="E46" s="427"/>
      <c r="F46" s="835"/>
      <c r="G46" s="906"/>
      <c r="H46" s="430"/>
      <c r="I46" s="431"/>
      <c r="J46" s="428"/>
      <c r="K46" s="432"/>
      <c r="L46" s="433"/>
      <c r="M46" s="408"/>
      <c r="N46" s="434"/>
      <c r="O46" s="350"/>
      <c r="P46" s="112"/>
    </row>
    <row r="47" spans="1:16" s="108" customFormat="1" ht="15" customHeight="1" x14ac:dyDescent="0.25">
      <c r="A47" s="404"/>
      <c r="B47" s="572"/>
      <c r="C47" s="14"/>
      <c r="D47" s="404"/>
      <c r="E47" s="404"/>
      <c r="F47" s="594"/>
      <c r="G47" s="595"/>
      <c r="H47" s="404"/>
      <c r="I47" s="406"/>
      <c r="J47" s="594"/>
      <c r="K47" s="595"/>
      <c r="L47" s="596"/>
      <c r="M47" s="716"/>
      <c r="N47" s="410"/>
      <c r="O47" s="512"/>
      <c r="P47" s="307"/>
    </row>
    <row r="48" spans="1:16" ht="15" customHeight="1" x14ac:dyDescent="0.25"/>
    <row r="49" spans="1:16" s="106" customFormat="1" ht="15" customHeight="1" x14ac:dyDescent="0.25">
      <c r="A49" s="14"/>
      <c r="B49" s="947"/>
      <c r="C49" s="425"/>
      <c r="D49" s="426"/>
      <c r="E49" s="427"/>
      <c r="F49" s="835"/>
      <c r="G49" s="906"/>
      <c r="H49" s="430"/>
      <c r="I49" s="854"/>
      <c r="J49" s="428"/>
      <c r="K49" s="432"/>
      <c r="L49" s="433"/>
      <c r="M49" s="408"/>
      <c r="N49" s="434"/>
      <c r="O49" s="350"/>
      <c r="P49" s="112"/>
    </row>
    <row r="50" spans="1:16" s="106" customFormat="1" ht="15" customHeight="1" x14ac:dyDescent="0.25">
      <c r="A50" s="14"/>
      <c r="B50" s="947"/>
      <c r="C50" s="425"/>
      <c r="D50" s="426"/>
      <c r="E50" s="427"/>
      <c r="F50" s="835"/>
      <c r="G50" s="906"/>
      <c r="H50" s="430"/>
      <c r="I50" s="854"/>
      <c r="J50" s="428"/>
      <c r="K50" s="432"/>
      <c r="L50" s="433"/>
      <c r="M50" s="408"/>
      <c r="N50" s="434"/>
      <c r="O50" s="350"/>
      <c r="P50" s="112"/>
    </row>
    <row r="51" spans="1:16" s="14" customFormat="1" ht="23.25" customHeight="1" thickBot="1" x14ac:dyDescent="0.3">
      <c r="A51" s="637" t="s">
        <v>664</v>
      </c>
      <c r="B51" s="34"/>
      <c r="C51" s="34"/>
      <c r="D51" s="34"/>
      <c r="E51" s="34"/>
      <c r="F51" s="141"/>
      <c r="G51" s="121"/>
      <c r="H51" s="36"/>
      <c r="I51" s="37"/>
      <c r="J51" s="141"/>
      <c r="K51" s="121"/>
      <c r="L51" s="638"/>
      <c r="M51" s="159"/>
      <c r="N51" s="227">
        <f>SUM(N14:N50)</f>
        <v>3529048.299999998</v>
      </c>
    </row>
    <row r="52" spans="1:16" s="14" customFormat="1" ht="16.5" thickTop="1" x14ac:dyDescent="0.25">
      <c r="A52" s="601"/>
      <c r="B52" s="46"/>
      <c r="C52" s="46"/>
      <c r="D52" s="46"/>
      <c r="E52" s="46"/>
      <c r="F52" s="142"/>
      <c r="G52" s="122"/>
      <c r="H52" s="48"/>
      <c r="I52" s="49"/>
      <c r="J52" s="142"/>
      <c r="K52" s="122"/>
      <c r="L52" s="639"/>
      <c r="M52" s="160"/>
      <c r="N52" s="276"/>
    </row>
    <row r="53" spans="1:16" ht="11.25" customHeight="1" x14ac:dyDescent="0.25">
      <c r="A53" s="452"/>
      <c r="B53" s="450"/>
      <c r="C53" s="450"/>
      <c r="D53" s="451"/>
      <c r="E53" s="452"/>
      <c r="F53" s="640"/>
      <c r="G53" s="641"/>
      <c r="H53" s="451"/>
      <c r="I53" s="454"/>
      <c r="J53" s="640"/>
      <c r="K53" s="641"/>
      <c r="L53" s="642"/>
      <c r="M53" s="643"/>
      <c r="N53" s="455"/>
    </row>
    <row r="54" spans="1:16" ht="11.25" customHeight="1" x14ac:dyDescent="0.25">
      <c r="A54" s="452"/>
      <c r="B54" s="450"/>
      <c r="C54" s="450"/>
      <c r="D54" s="452"/>
      <c r="E54" s="452"/>
      <c r="F54" s="640"/>
      <c r="G54" s="641"/>
      <c r="H54" s="452"/>
      <c r="I54" s="454"/>
      <c r="J54" s="640"/>
      <c r="K54" s="641"/>
      <c r="L54" s="642"/>
      <c r="M54" s="643"/>
      <c r="N54" s="455"/>
    </row>
    <row r="55" spans="1:16" ht="11.25" customHeight="1" x14ac:dyDescent="0.25">
      <c r="A55" s="458"/>
      <c r="B55" s="435"/>
      <c r="C55" s="435"/>
      <c r="D55" s="458"/>
      <c r="E55" s="458"/>
      <c r="F55" s="634"/>
      <c r="G55" s="610"/>
      <c r="H55" s="458"/>
      <c r="I55" s="459"/>
      <c r="J55" s="634"/>
      <c r="K55" s="610"/>
      <c r="L55" s="611"/>
      <c r="M55" s="636"/>
      <c r="N55" s="448"/>
    </row>
    <row r="56" spans="1:16" s="22" customFormat="1" ht="18.75" x14ac:dyDescent="0.3">
      <c r="A56" s="644"/>
      <c r="B56" s="461"/>
      <c r="C56" s="461"/>
      <c r="D56" s="461"/>
      <c r="E56" s="461" t="s">
        <v>665</v>
      </c>
      <c r="F56" s="645"/>
      <c r="G56" s="646"/>
      <c r="H56" s="461"/>
      <c r="I56" s="463"/>
      <c r="J56" s="647"/>
      <c r="K56" s="226">
        <f>SUM(N866)</f>
        <v>811182.18700000201</v>
      </c>
      <c r="L56" s="648"/>
      <c r="M56" s="221"/>
      <c r="N56" s="464"/>
      <c r="O56" s="404"/>
    </row>
    <row r="57" spans="1:16" s="2" customFormat="1" ht="15" customHeight="1" x14ac:dyDescent="0.25">
      <c r="A57" s="404"/>
      <c r="B57" s="14" t="s">
        <v>667</v>
      </c>
      <c r="C57" s="14" t="s">
        <v>180</v>
      </c>
      <c r="D57" s="14" t="s">
        <v>17</v>
      </c>
      <c r="E57" s="14" t="s">
        <v>26</v>
      </c>
      <c r="F57" s="582" t="s">
        <v>19</v>
      </c>
      <c r="G57" s="585" t="s">
        <v>674</v>
      </c>
      <c r="H57" s="14"/>
      <c r="I57" s="418" t="s">
        <v>18</v>
      </c>
      <c r="J57" s="582" t="s">
        <v>680</v>
      </c>
      <c r="K57" s="585" t="s">
        <v>673</v>
      </c>
      <c r="L57" s="587" t="s">
        <v>889</v>
      </c>
      <c r="M57" s="588" t="s">
        <v>27</v>
      </c>
      <c r="N57" s="419" t="s">
        <v>15</v>
      </c>
      <c r="O57" s="14"/>
    </row>
    <row r="58" spans="1:16" s="2" customFormat="1" ht="15" customHeight="1" x14ac:dyDescent="0.25">
      <c r="A58" s="404"/>
      <c r="B58" s="14" t="s">
        <v>0</v>
      </c>
      <c r="C58" s="14"/>
      <c r="D58" s="14" t="s">
        <v>25</v>
      </c>
      <c r="E58" s="14" t="s">
        <v>21</v>
      </c>
      <c r="F58" s="582" t="s">
        <v>672</v>
      </c>
      <c r="G58" s="585" t="s">
        <v>883</v>
      </c>
      <c r="H58" s="14"/>
      <c r="I58" s="418" t="s">
        <v>7</v>
      </c>
      <c r="J58" s="582" t="s">
        <v>887</v>
      </c>
      <c r="K58" s="585" t="s">
        <v>883</v>
      </c>
      <c r="L58" s="587" t="s">
        <v>883</v>
      </c>
      <c r="M58" s="588" t="s">
        <v>890</v>
      </c>
      <c r="N58" s="419" t="s">
        <v>883</v>
      </c>
      <c r="O58" s="14"/>
    </row>
    <row r="59" spans="1:16" s="519" customFormat="1" ht="15" customHeight="1" x14ac:dyDescent="0.25">
      <c r="A59" s="649"/>
      <c r="B59" s="573"/>
      <c r="C59" s="573"/>
      <c r="D59" s="573"/>
      <c r="E59" s="573"/>
      <c r="F59" s="650"/>
      <c r="G59" s="651"/>
      <c r="H59" s="573"/>
      <c r="I59" s="652"/>
      <c r="J59" s="650"/>
      <c r="K59" s="651"/>
      <c r="L59" s="653"/>
      <c r="M59" s="654" t="s">
        <v>883</v>
      </c>
      <c r="N59" s="768"/>
      <c r="O59" s="573"/>
    </row>
    <row r="60" spans="1:16" s="520" customFormat="1" ht="15" customHeight="1" x14ac:dyDescent="0.25">
      <c r="A60" s="655"/>
      <c r="B60" s="574"/>
      <c r="C60" s="574"/>
      <c r="D60" s="656"/>
      <c r="E60" s="657"/>
      <c r="F60" s="658"/>
      <c r="G60" s="659"/>
      <c r="H60" s="660"/>
      <c r="I60" s="661"/>
      <c r="J60" s="658"/>
      <c r="K60" s="662"/>
      <c r="L60" s="663"/>
      <c r="M60" s="664"/>
      <c r="N60" s="769"/>
      <c r="O60" s="665"/>
    </row>
    <row r="61" spans="1:16" s="520" customFormat="1" ht="15" customHeight="1" x14ac:dyDescent="0.25">
      <c r="A61" s="655" t="s">
        <v>367</v>
      </c>
      <c r="B61" s="574" t="s">
        <v>368</v>
      </c>
      <c r="C61" s="574" t="s">
        <v>77</v>
      </c>
      <c r="D61" s="666">
        <v>40798</v>
      </c>
      <c r="E61" s="655">
        <v>500</v>
      </c>
      <c r="F61" s="667">
        <v>25.03</v>
      </c>
      <c r="G61" s="668">
        <f t="shared" ref="G61:G67" si="0">SUM(E61*F61)</f>
        <v>12515</v>
      </c>
      <c r="H61" s="669"/>
      <c r="I61" s="656">
        <v>40843</v>
      </c>
      <c r="J61" s="667">
        <v>26.785</v>
      </c>
      <c r="K61" s="670">
        <f t="shared" ref="K61:K67" si="1">SUM(E61*J61)</f>
        <v>13392.5</v>
      </c>
      <c r="L61" s="663">
        <f t="shared" ref="L61:L66" si="2">SUM(G61-K61)</f>
        <v>-877.5</v>
      </c>
      <c r="M61" s="671">
        <v>1</v>
      </c>
      <c r="N61" s="770">
        <f t="shared" ref="N61:N66" si="3">SUM(G61-K61)*M61</f>
        <v>-877.5</v>
      </c>
      <c r="O61" s="665"/>
    </row>
    <row r="62" spans="1:16" s="520" customFormat="1" ht="15" customHeight="1" x14ac:dyDescent="0.25">
      <c r="A62" s="655" t="s">
        <v>369</v>
      </c>
      <c r="B62" s="574" t="s">
        <v>370</v>
      </c>
      <c r="C62" s="574" t="s">
        <v>77</v>
      </c>
      <c r="D62" s="666">
        <v>40808</v>
      </c>
      <c r="E62" s="655">
        <v>136</v>
      </c>
      <c r="F62" s="667">
        <v>81.93</v>
      </c>
      <c r="G62" s="668">
        <f t="shared" si="0"/>
        <v>11142.480000000001</v>
      </c>
      <c r="H62" s="669"/>
      <c r="I62" s="656">
        <v>40834</v>
      </c>
      <c r="J62" s="667">
        <v>85.99</v>
      </c>
      <c r="K62" s="670">
        <f t="shared" si="1"/>
        <v>11694.64</v>
      </c>
      <c r="L62" s="663">
        <f t="shared" si="2"/>
        <v>-552.15999999999804</v>
      </c>
      <c r="M62" s="671">
        <v>1</v>
      </c>
      <c r="N62" s="770">
        <f t="shared" si="3"/>
        <v>-552.15999999999804</v>
      </c>
      <c r="O62" s="665"/>
    </row>
    <row r="63" spans="1:16" s="520" customFormat="1" ht="15" customHeight="1" x14ac:dyDescent="0.25">
      <c r="A63" s="655" t="s">
        <v>371</v>
      </c>
      <c r="B63" s="574" t="s">
        <v>372</v>
      </c>
      <c r="C63" s="574" t="s">
        <v>77</v>
      </c>
      <c r="D63" s="666">
        <v>40808</v>
      </c>
      <c r="E63" s="655">
        <v>376</v>
      </c>
      <c r="F63" s="667">
        <v>24.11</v>
      </c>
      <c r="G63" s="668">
        <f t="shared" si="0"/>
        <v>9065.36</v>
      </c>
      <c r="H63" s="669"/>
      <c r="I63" s="656">
        <v>40844</v>
      </c>
      <c r="J63" s="667">
        <v>25.45</v>
      </c>
      <c r="K63" s="670">
        <f t="shared" si="1"/>
        <v>9569.1999999999989</v>
      </c>
      <c r="L63" s="663">
        <f t="shared" si="2"/>
        <v>-503.83999999999833</v>
      </c>
      <c r="M63" s="671">
        <v>1</v>
      </c>
      <c r="N63" s="770">
        <f t="shared" si="3"/>
        <v>-503.83999999999833</v>
      </c>
      <c r="O63" s="665"/>
    </row>
    <row r="64" spans="1:16" s="520" customFormat="1" ht="15" customHeight="1" x14ac:dyDescent="0.25">
      <c r="A64" s="655" t="s">
        <v>373</v>
      </c>
      <c r="B64" s="574" t="s">
        <v>374</v>
      </c>
      <c r="C64" s="574" t="s">
        <v>77</v>
      </c>
      <c r="D64" s="666">
        <v>40808</v>
      </c>
      <c r="E64" s="655">
        <v>1020</v>
      </c>
      <c r="F64" s="667">
        <v>9.3219999999999992</v>
      </c>
      <c r="G64" s="668">
        <f t="shared" si="0"/>
        <v>9508.4399999999987</v>
      </c>
      <c r="H64" s="669"/>
      <c r="I64" s="656">
        <v>40821</v>
      </c>
      <c r="J64" s="667">
        <v>10.3</v>
      </c>
      <c r="K64" s="670">
        <f t="shared" si="1"/>
        <v>10506</v>
      </c>
      <c r="L64" s="672">
        <f t="shared" si="2"/>
        <v>-997.56000000000131</v>
      </c>
      <c r="M64" s="671">
        <v>1</v>
      </c>
      <c r="N64" s="770">
        <f t="shared" si="3"/>
        <v>-997.56000000000131</v>
      </c>
      <c r="O64" s="665"/>
    </row>
    <row r="65" spans="1:15" s="520" customFormat="1" ht="15" customHeight="1" x14ac:dyDescent="0.25">
      <c r="A65" s="655" t="s">
        <v>375</v>
      </c>
      <c r="B65" s="574" t="s">
        <v>376</v>
      </c>
      <c r="C65" s="574" t="s">
        <v>77</v>
      </c>
      <c r="D65" s="666">
        <v>40798</v>
      </c>
      <c r="E65" s="655">
        <v>2777</v>
      </c>
      <c r="F65" s="667">
        <v>3.66</v>
      </c>
      <c r="G65" s="668">
        <f t="shared" si="0"/>
        <v>10163.82</v>
      </c>
      <c r="H65" s="669"/>
      <c r="I65" s="673"/>
      <c r="J65" s="667">
        <v>3.13</v>
      </c>
      <c r="K65" s="670">
        <f t="shared" si="1"/>
        <v>8692.01</v>
      </c>
      <c r="L65" s="663">
        <f t="shared" si="2"/>
        <v>1471.8099999999995</v>
      </c>
      <c r="M65" s="671">
        <v>1</v>
      </c>
      <c r="N65" s="770">
        <f t="shared" si="3"/>
        <v>1471.8099999999995</v>
      </c>
      <c r="O65" s="665"/>
    </row>
    <row r="66" spans="1:15" s="520" customFormat="1" ht="15" customHeight="1" x14ac:dyDescent="0.25">
      <c r="A66" s="655" t="s">
        <v>367</v>
      </c>
      <c r="B66" s="574" t="s">
        <v>368</v>
      </c>
      <c r="C66" s="574" t="s">
        <v>77</v>
      </c>
      <c r="D66" s="666">
        <v>40798</v>
      </c>
      <c r="E66" s="655">
        <v>500</v>
      </c>
      <c r="F66" s="667">
        <v>25.03</v>
      </c>
      <c r="G66" s="668">
        <f t="shared" si="0"/>
        <v>12515</v>
      </c>
      <c r="H66" s="669"/>
      <c r="I66" s="673"/>
      <c r="J66" s="667">
        <v>24</v>
      </c>
      <c r="K66" s="670">
        <f t="shared" si="1"/>
        <v>12000</v>
      </c>
      <c r="L66" s="663">
        <f t="shared" si="2"/>
        <v>515</v>
      </c>
      <c r="M66" s="671">
        <v>1</v>
      </c>
      <c r="N66" s="770">
        <f t="shared" si="3"/>
        <v>515</v>
      </c>
      <c r="O66" s="665"/>
    </row>
    <row r="67" spans="1:15" s="520" customFormat="1" ht="15" customHeight="1" x14ac:dyDescent="0.25">
      <c r="A67" s="657" t="s">
        <v>474</v>
      </c>
      <c r="B67" s="575" t="s">
        <v>475</v>
      </c>
      <c r="C67" s="575" t="s">
        <v>52</v>
      </c>
      <c r="D67" s="656">
        <v>40918</v>
      </c>
      <c r="E67" s="657">
        <v>435</v>
      </c>
      <c r="F67" s="658">
        <v>52.31</v>
      </c>
      <c r="G67" s="659">
        <f t="shared" si="0"/>
        <v>22754.850000000002</v>
      </c>
      <c r="H67" s="660"/>
      <c r="I67" s="656">
        <v>40991</v>
      </c>
      <c r="J67" s="658">
        <v>52.88</v>
      </c>
      <c r="K67" s="662">
        <f t="shared" si="1"/>
        <v>23002.800000000003</v>
      </c>
      <c r="L67" s="663">
        <f t="shared" ref="L67:L92" si="4">SUM(K67-G67)</f>
        <v>247.95000000000073</v>
      </c>
      <c r="M67" s="671">
        <v>1</v>
      </c>
      <c r="N67" s="770">
        <f t="shared" ref="N67:N92" si="5">SUM(K67-G67)*M67</f>
        <v>247.95000000000073</v>
      </c>
      <c r="O67" s="665"/>
    </row>
    <row r="68" spans="1:15" s="520" customFormat="1" ht="15" customHeight="1" x14ac:dyDescent="0.25">
      <c r="A68" s="657" t="s">
        <v>476</v>
      </c>
      <c r="B68" s="575" t="s">
        <v>477</v>
      </c>
      <c r="C68" s="575" t="s">
        <v>52</v>
      </c>
      <c r="D68" s="656">
        <v>40947</v>
      </c>
      <c r="E68" s="657">
        <v>403</v>
      </c>
      <c r="F68" s="658">
        <v>38.35</v>
      </c>
      <c r="G68" s="659">
        <f t="shared" ref="G68:G116" si="6">SUM(E68*F68)</f>
        <v>15455.050000000001</v>
      </c>
      <c r="H68" s="660"/>
      <c r="I68" s="656">
        <v>40973</v>
      </c>
      <c r="J68" s="658">
        <v>38.549999999999997</v>
      </c>
      <c r="K68" s="662">
        <f t="shared" ref="K68:K116" si="7">SUM(E68*J68)</f>
        <v>15535.65</v>
      </c>
      <c r="L68" s="663">
        <f t="shared" si="4"/>
        <v>80.599999999998545</v>
      </c>
      <c r="M68" s="671">
        <v>1</v>
      </c>
      <c r="N68" s="770">
        <f t="shared" si="5"/>
        <v>80.599999999998545</v>
      </c>
      <c r="O68" s="665"/>
    </row>
    <row r="69" spans="1:15" s="520" customFormat="1" ht="15" customHeight="1" x14ac:dyDescent="0.25">
      <c r="A69" s="657" t="s">
        <v>478</v>
      </c>
      <c r="B69" s="575" t="s">
        <v>479</v>
      </c>
      <c r="C69" s="575" t="s">
        <v>52</v>
      </c>
      <c r="D69" s="656">
        <v>40948</v>
      </c>
      <c r="E69" s="657">
        <v>141</v>
      </c>
      <c r="F69" s="658">
        <v>87.76</v>
      </c>
      <c r="G69" s="659">
        <f t="shared" si="6"/>
        <v>12374.16</v>
      </c>
      <c r="H69" s="660"/>
      <c r="I69" s="656">
        <v>40973</v>
      </c>
      <c r="J69" s="658">
        <v>82.06</v>
      </c>
      <c r="K69" s="662">
        <f t="shared" si="7"/>
        <v>11570.460000000001</v>
      </c>
      <c r="L69" s="663">
        <f t="shared" si="4"/>
        <v>-803.69999999999891</v>
      </c>
      <c r="M69" s="671">
        <v>1</v>
      </c>
      <c r="N69" s="770">
        <f t="shared" si="5"/>
        <v>-803.69999999999891</v>
      </c>
      <c r="O69" s="665"/>
    </row>
    <row r="70" spans="1:15" s="520" customFormat="1" ht="15" customHeight="1" x14ac:dyDescent="0.25">
      <c r="A70" s="657" t="s">
        <v>1288</v>
      </c>
      <c r="B70" s="575" t="s">
        <v>480</v>
      </c>
      <c r="C70" s="575" t="s">
        <v>52</v>
      </c>
      <c r="D70" s="656">
        <v>40948</v>
      </c>
      <c r="E70" s="657">
        <v>203</v>
      </c>
      <c r="F70" s="658">
        <v>82.74</v>
      </c>
      <c r="G70" s="659">
        <f t="shared" si="6"/>
        <v>16796.219999999998</v>
      </c>
      <c r="H70" s="660"/>
      <c r="I70" s="656">
        <v>40974</v>
      </c>
      <c r="J70" s="658">
        <v>81.150000000000006</v>
      </c>
      <c r="K70" s="662">
        <f t="shared" si="7"/>
        <v>16473.45</v>
      </c>
      <c r="L70" s="663">
        <f t="shared" si="4"/>
        <v>-322.7699999999968</v>
      </c>
      <c r="M70" s="671">
        <v>1</v>
      </c>
      <c r="N70" s="770">
        <f t="shared" si="5"/>
        <v>-322.7699999999968</v>
      </c>
      <c r="O70" s="665"/>
    </row>
    <row r="71" spans="1:15" s="520" customFormat="1" ht="15" customHeight="1" x14ac:dyDescent="0.25">
      <c r="A71" s="657" t="s">
        <v>481</v>
      </c>
      <c r="B71" s="575" t="s">
        <v>482</v>
      </c>
      <c r="C71" s="575" t="s">
        <v>52</v>
      </c>
      <c r="D71" s="656">
        <v>40786</v>
      </c>
      <c r="E71" s="657">
        <v>609</v>
      </c>
      <c r="F71" s="658">
        <v>30.22</v>
      </c>
      <c r="G71" s="659">
        <f t="shared" si="6"/>
        <v>18403.98</v>
      </c>
      <c r="H71" s="660"/>
      <c r="I71" s="656">
        <v>40974</v>
      </c>
      <c r="J71" s="658">
        <v>31.29</v>
      </c>
      <c r="K71" s="662">
        <f t="shared" si="7"/>
        <v>19055.61</v>
      </c>
      <c r="L71" s="663">
        <f t="shared" si="4"/>
        <v>651.63000000000102</v>
      </c>
      <c r="M71" s="671">
        <v>1</v>
      </c>
      <c r="N71" s="770">
        <f t="shared" si="5"/>
        <v>651.63000000000102</v>
      </c>
      <c r="O71" s="665"/>
    </row>
    <row r="72" spans="1:15" s="520" customFormat="1" ht="15" customHeight="1" x14ac:dyDescent="0.25">
      <c r="A72" s="657" t="s">
        <v>483</v>
      </c>
      <c r="B72" s="575" t="s">
        <v>484</v>
      </c>
      <c r="C72" s="575" t="s">
        <v>52</v>
      </c>
      <c r="D72" s="656">
        <v>40913</v>
      </c>
      <c r="E72" s="657">
        <v>505</v>
      </c>
      <c r="F72" s="658">
        <v>38.64</v>
      </c>
      <c r="G72" s="659">
        <f t="shared" si="6"/>
        <v>19513.2</v>
      </c>
      <c r="H72" s="660"/>
      <c r="I72" s="656">
        <v>40974</v>
      </c>
      <c r="J72" s="658">
        <v>37.43</v>
      </c>
      <c r="K72" s="662">
        <f t="shared" si="7"/>
        <v>18902.150000000001</v>
      </c>
      <c r="L72" s="663">
        <f t="shared" si="4"/>
        <v>-611.04999999999927</v>
      </c>
      <c r="M72" s="671">
        <v>1</v>
      </c>
      <c r="N72" s="770">
        <f>SUM(K72-G72)*M72</f>
        <v>-611.04999999999927</v>
      </c>
      <c r="O72" s="665"/>
    </row>
    <row r="73" spans="1:15" s="520" customFormat="1" ht="15" customHeight="1" x14ac:dyDescent="0.25">
      <c r="A73" s="657" t="s">
        <v>485</v>
      </c>
      <c r="B73" s="575" t="s">
        <v>486</v>
      </c>
      <c r="C73" s="575" t="s">
        <v>52</v>
      </c>
      <c r="D73" s="656">
        <v>40953</v>
      </c>
      <c r="E73" s="657">
        <v>485</v>
      </c>
      <c r="F73" s="658">
        <v>29.5</v>
      </c>
      <c r="G73" s="659">
        <f t="shared" si="6"/>
        <v>14307.5</v>
      </c>
      <c r="H73" s="660"/>
      <c r="I73" s="656">
        <v>40974</v>
      </c>
      <c r="J73" s="658">
        <v>28.52</v>
      </c>
      <c r="K73" s="662">
        <f t="shared" si="7"/>
        <v>13832.199999999999</v>
      </c>
      <c r="L73" s="663">
        <f t="shared" si="4"/>
        <v>-475.30000000000109</v>
      </c>
      <c r="M73" s="671">
        <v>1</v>
      </c>
      <c r="N73" s="770">
        <f t="shared" si="5"/>
        <v>-475.30000000000109</v>
      </c>
      <c r="O73" s="665"/>
    </row>
    <row r="74" spans="1:15" s="520" customFormat="1" ht="15" customHeight="1" x14ac:dyDescent="0.25">
      <c r="A74" s="657" t="s">
        <v>487</v>
      </c>
      <c r="B74" s="575" t="s">
        <v>488</v>
      </c>
      <c r="C74" s="575" t="s">
        <v>52</v>
      </c>
      <c r="D74" s="656">
        <v>40962</v>
      </c>
      <c r="E74" s="657">
        <v>1510</v>
      </c>
      <c r="F74" s="658">
        <v>13.82</v>
      </c>
      <c r="G74" s="659">
        <f t="shared" si="6"/>
        <v>20868.2</v>
      </c>
      <c r="H74" s="660"/>
      <c r="I74" s="656">
        <v>40974</v>
      </c>
      <c r="J74" s="658">
        <v>13.17</v>
      </c>
      <c r="K74" s="662">
        <f t="shared" si="7"/>
        <v>19886.7</v>
      </c>
      <c r="L74" s="663">
        <f t="shared" si="4"/>
        <v>-981.5</v>
      </c>
      <c r="M74" s="671">
        <v>1</v>
      </c>
      <c r="N74" s="770">
        <f t="shared" si="5"/>
        <v>-981.5</v>
      </c>
      <c r="O74" s="665"/>
    </row>
    <row r="75" spans="1:15" s="520" customFormat="1" ht="15" customHeight="1" x14ac:dyDescent="0.25">
      <c r="A75" s="657" t="s">
        <v>489</v>
      </c>
      <c r="B75" s="575" t="s">
        <v>490</v>
      </c>
      <c r="C75" s="575" t="s">
        <v>52</v>
      </c>
      <c r="D75" s="656">
        <v>40953</v>
      </c>
      <c r="E75" s="657">
        <v>421</v>
      </c>
      <c r="F75" s="658">
        <v>54.32</v>
      </c>
      <c r="G75" s="659">
        <f t="shared" si="6"/>
        <v>22868.720000000001</v>
      </c>
      <c r="H75" s="660"/>
      <c r="I75" s="656">
        <v>40989</v>
      </c>
      <c r="J75" s="658">
        <v>53.96</v>
      </c>
      <c r="K75" s="662">
        <f t="shared" si="7"/>
        <v>22717.16</v>
      </c>
      <c r="L75" s="663">
        <f t="shared" si="4"/>
        <v>-151.56000000000131</v>
      </c>
      <c r="M75" s="671">
        <v>1</v>
      </c>
      <c r="N75" s="770">
        <f t="shared" si="5"/>
        <v>-151.56000000000131</v>
      </c>
      <c r="O75" s="665"/>
    </row>
    <row r="76" spans="1:15" s="520" customFormat="1" ht="15" customHeight="1" x14ac:dyDescent="0.25">
      <c r="A76" s="657" t="s">
        <v>1289</v>
      </c>
      <c r="B76" s="575" t="s">
        <v>491</v>
      </c>
      <c r="C76" s="575" t="s">
        <v>52</v>
      </c>
      <c r="D76" s="656">
        <v>40980</v>
      </c>
      <c r="E76" s="674">
        <v>819</v>
      </c>
      <c r="F76" s="658">
        <v>59.32</v>
      </c>
      <c r="G76" s="659">
        <f t="shared" si="6"/>
        <v>48583.08</v>
      </c>
      <c r="H76" s="660"/>
      <c r="I76" s="656">
        <v>40988</v>
      </c>
      <c r="J76" s="658">
        <v>58.1</v>
      </c>
      <c r="K76" s="662">
        <f t="shared" si="7"/>
        <v>47583.9</v>
      </c>
      <c r="L76" s="663">
        <f t="shared" si="4"/>
        <v>-999.18000000000029</v>
      </c>
      <c r="M76" s="671">
        <v>1</v>
      </c>
      <c r="N76" s="770">
        <f t="shared" si="5"/>
        <v>-999.18000000000029</v>
      </c>
      <c r="O76" s="665"/>
    </row>
    <row r="77" spans="1:15" s="520" customFormat="1" ht="15" customHeight="1" x14ac:dyDescent="0.25">
      <c r="A77" s="657" t="s">
        <v>492</v>
      </c>
      <c r="B77" s="575" t="s">
        <v>493</v>
      </c>
      <c r="C77" s="575" t="s">
        <v>52</v>
      </c>
      <c r="D77" s="656">
        <v>40987</v>
      </c>
      <c r="E77" s="657">
        <v>685</v>
      </c>
      <c r="F77" s="658">
        <v>94.58</v>
      </c>
      <c r="G77" s="659">
        <f t="shared" si="6"/>
        <v>64787.299999999996</v>
      </c>
      <c r="H77" s="660"/>
      <c r="I77" s="656">
        <v>40990</v>
      </c>
      <c r="J77" s="658">
        <v>93.12</v>
      </c>
      <c r="K77" s="662">
        <f t="shared" si="7"/>
        <v>63787.200000000004</v>
      </c>
      <c r="L77" s="663">
        <f t="shared" si="4"/>
        <v>-1000.0999999999913</v>
      </c>
      <c r="M77" s="671">
        <v>1</v>
      </c>
      <c r="N77" s="770">
        <f t="shared" si="5"/>
        <v>-1000.0999999999913</v>
      </c>
      <c r="O77" s="665"/>
    </row>
    <row r="78" spans="1:15" s="520" customFormat="1" ht="15" customHeight="1" x14ac:dyDescent="0.25">
      <c r="A78" s="657" t="s">
        <v>494</v>
      </c>
      <c r="B78" s="575" t="s">
        <v>495</v>
      </c>
      <c r="C78" s="575" t="s">
        <v>52</v>
      </c>
      <c r="D78" s="656">
        <v>40980</v>
      </c>
      <c r="E78" s="657">
        <v>555</v>
      </c>
      <c r="F78" s="658">
        <v>110.9</v>
      </c>
      <c r="G78" s="659">
        <f t="shared" si="6"/>
        <v>61549.5</v>
      </c>
      <c r="H78" s="660"/>
      <c r="I78" s="656">
        <v>40988</v>
      </c>
      <c r="J78" s="658">
        <v>109.1</v>
      </c>
      <c r="K78" s="662">
        <f t="shared" si="7"/>
        <v>60550.5</v>
      </c>
      <c r="L78" s="663">
        <f t="shared" si="4"/>
        <v>-999</v>
      </c>
      <c r="M78" s="671">
        <v>1</v>
      </c>
      <c r="N78" s="770">
        <f t="shared" si="5"/>
        <v>-999</v>
      </c>
      <c r="O78" s="665"/>
    </row>
    <row r="79" spans="1:15" s="520" customFormat="1" ht="15" customHeight="1" x14ac:dyDescent="0.25">
      <c r="A79" s="657" t="s">
        <v>496</v>
      </c>
      <c r="B79" s="575" t="s">
        <v>497</v>
      </c>
      <c r="C79" s="575" t="s">
        <v>52</v>
      </c>
      <c r="D79" s="656">
        <v>40940</v>
      </c>
      <c r="E79" s="657">
        <v>1220</v>
      </c>
      <c r="F79" s="658">
        <v>45.78</v>
      </c>
      <c r="G79" s="659">
        <f t="shared" si="6"/>
        <v>55851.6</v>
      </c>
      <c r="H79" s="660"/>
      <c r="I79" s="656">
        <v>40991</v>
      </c>
      <c r="J79" s="658">
        <v>49.55</v>
      </c>
      <c r="K79" s="662">
        <f t="shared" si="7"/>
        <v>60451</v>
      </c>
      <c r="L79" s="663">
        <f t="shared" si="4"/>
        <v>4599.4000000000015</v>
      </c>
      <c r="M79" s="671">
        <v>1</v>
      </c>
      <c r="N79" s="770">
        <f t="shared" si="5"/>
        <v>4599.4000000000015</v>
      </c>
      <c r="O79" s="665"/>
    </row>
    <row r="80" spans="1:15" s="520" customFormat="1" ht="15" customHeight="1" x14ac:dyDescent="0.25">
      <c r="A80" s="657" t="s">
        <v>498</v>
      </c>
      <c r="B80" s="575" t="s">
        <v>499</v>
      </c>
      <c r="C80" s="575" t="s">
        <v>52</v>
      </c>
      <c r="D80" s="656">
        <v>40994</v>
      </c>
      <c r="E80" s="657">
        <v>455</v>
      </c>
      <c r="F80" s="658">
        <v>151.1</v>
      </c>
      <c r="G80" s="659">
        <f t="shared" si="6"/>
        <v>68750.5</v>
      </c>
      <c r="H80" s="660"/>
      <c r="I80" s="656">
        <v>40996</v>
      </c>
      <c r="J80" s="658">
        <v>148.9</v>
      </c>
      <c r="K80" s="662">
        <f t="shared" si="7"/>
        <v>67749.5</v>
      </c>
      <c r="L80" s="663">
        <f t="shared" si="4"/>
        <v>-1001</v>
      </c>
      <c r="M80" s="671">
        <v>1</v>
      </c>
      <c r="N80" s="770">
        <f t="shared" si="5"/>
        <v>-1001</v>
      </c>
      <c r="O80" s="665"/>
    </row>
    <row r="81" spans="1:15" s="520" customFormat="1" ht="15" customHeight="1" x14ac:dyDescent="0.25">
      <c r="A81" s="649" t="s">
        <v>500</v>
      </c>
      <c r="B81" s="575" t="s">
        <v>501</v>
      </c>
      <c r="C81" s="575" t="s">
        <v>52</v>
      </c>
      <c r="D81" s="656">
        <v>41001</v>
      </c>
      <c r="E81" s="657">
        <v>813</v>
      </c>
      <c r="F81" s="658">
        <v>74.27</v>
      </c>
      <c r="G81" s="659">
        <f t="shared" si="6"/>
        <v>60381.509999999995</v>
      </c>
      <c r="H81" s="660"/>
      <c r="I81" s="656">
        <v>41002</v>
      </c>
      <c r="J81" s="658">
        <v>73.069999999999993</v>
      </c>
      <c r="K81" s="662">
        <f t="shared" si="7"/>
        <v>59405.909999999996</v>
      </c>
      <c r="L81" s="663">
        <f t="shared" si="4"/>
        <v>-975.59999999999854</v>
      </c>
      <c r="M81" s="671">
        <v>1</v>
      </c>
      <c r="N81" s="770">
        <f t="shared" si="5"/>
        <v>-975.59999999999854</v>
      </c>
      <c r="O81" s="665"/>
    </row>
    <row r="82" spans="1:15" s="520" customFormat="1" ht="15" customHeight="1" x14ac:dyDescent="0.25">
      <c r="A82" s="649" t="s">
        <v>502</v>
      </c>
      <c r="B82" s="575" t="s">
        <v>503</v>
      </c>
      <c r="C82" s="575" t="s">
        <v>52</v>
      </c>
      <c r="D82" s="656">
        <v>40981</v>
      </c>
      <c r="E82" s="657">
        <v>595</v>
      </c>
      <c r="F82" s="658">
        <v>20.440000000000001</v>
      </c>
      <c r="G82" s="659">
        <f t="shared" si="6"/>
        <v>12161.800000000001</v>
      </c>
      <c r="H82" s="660"/>
      <c r="I82" s="656">
        <v>41004</v>
      </c>
      <c r="J82" s="658">
        <v>18.760000000000002</v>
      </c>
      <c r="K82" s="662">
        <f t="shared" si="7"/>
        <v>11162.2</v>
      </c>
      <c r="L82" s="663">
        <f t="shared" si="4"/>
        <v>-999.60000000000036</v>
      </c>
      <c r="M82" s="671">
        <v>1</v>
      </c>
      <c r="N82" s="770">
        <f t="shared" si="5"/>
        <v>-999.60000000000036</v>
      </c>
      <c r="O82" s="665"/>
    </row>
    <row r="83" spans="1:15" s="520" customFormat="1" ht="15" customHeight="1" x14ac:dyDescent="0.25">
      <c r="A83" s="657" t="s">
        <v>504</v>
      </c>
      <c r="B83" s="575" t="s">
        <v>505</v>
      </c>
      <c r="C83" s="575" t="s">
        <v>52</v>
      </c>
      <c r="D83" s="656">
        <v>41008</v>
      </c>
      <c r="E83" s="657">
        <v>847</v>
      </c>
      <c r="F83" s="658">
        <v>25.98</v>
      </c>
      <c r="G83" s="659">
        <f t="shared" si="6"/>
        <v>22005.06</v>
      </c>
      <c r="H83" s="660"/>
      <c r="I83" s="656">
        <v>41009</v>
      </c>
      <c r="J83" s="658">
        <v>25.89</v>
      </c>
      <c r="K83" s="662">
        <f t="shared" si="7"/>
        <v>21928.83</v>
      </c>
      <c r="L83" s="663">
        <f t="shared" si="4"/>
        <v>-76.229999999999563</v>
      </c>
      <c r="M83" s="671">
        <v>1</v>
      </c>
      <c r="N83" s="770">
        <f t="shared" si="5"/>
        <v>-76.229999999999563</v>
      </c>
      <c r="O83" s="665"/>
    </row>
    <row r="84" spans="1:15" s="520" customFormat="1" ht="15" customHeight="1" x14ac:dyDescent="0.25">
      <c r="A84" s="649" t="s">
        <v>506</v>
      </c>
      <c r="B84" s="575" t="s">
        <v>507</v>
      </c>
      <c r="C84" s="575" t="s">
        <v>52</v>
      </c>
      <c r="D84" s="656">
        <v>40980</v>
      </c>
      <c r="E84" s="657">
        <v>758</v>
      </c>
      <c r="F84" s="658">
        <v>51.27</v>
      </c>
      <c r="G84" s="659">
        <f t="shared" si="6"/>
        <v>38862.660000000003</v>
      </c>
      <c r="H84" s="660"/>
      <c r="I84" s="656">
        <v>41009</v>
      </c>
      <c r="J84" s="658">
        <v>51.36</v>
      </c>
      <c r="K84" s="662">
        <f t="shared" si="7"/>
        <v>38930.879999999997</v>
      </c>
      <c r="L84" s="663">
        <f t="shared" si="4"/>
        <v>68.219999999993888</v>
      </c>
      <c r="M84" s="671">
        <v>1</v>
      </c>
      <c r="N84" s="770">
        <f t="shared" si="5"/>
        <v>68.219999999993888</v>
      </c>
      <c r="O84" s="665"/>
    </row>
    <row r="85" spans="1:15" s="520" customFormat="1" ht="15" customHeight="1" x14ac:dyDescent="0.25">
      <c r="A85" s="649" t="s">
        <v>508</v>
      </c>
      <c r="B85" s="575" t="s">
        <v>509</v>
      </c>
      <c r="C85" s="575" t="s">
        <v>52</v>
      </c>
      <c r="D85" s="656">
        <v>40980</v>
      </c>
      <c r="E85" s="657">
        <v>588</v>
      </c>
      <c r="F85" s="658">
        <v>112.1</v>
      </c>
      <c r="G85" s="659">
        <f t="shared" si="6"/>
        <v>65914.8</v>
      </c>
      <c r="H85" s="660"/>
      <c r="I85" s="656">
        <v>41009</v>
      </c>
      <c r="J85" s="658">
        <v>111.1</v>
      </c>
      <c r="K85" s="662">
        <f t="shared" si="7"/>
        <v>65326.799999999996</v>
      </c>
      <c r="L85" s="663">
        <f t="shared" si="4"/>
        <v>-588.00000000000728</v>
      </c>
      <c r="M85" s="671">
        <v>1</v>
      </c>
      <c r="N85" s="770">
        <f t="shared" si="5"/>
        <v>-588.00000000000728</v>
      </c>
      <c r="O85" s="665"/>
    </row>
    <row r="86" spans="1:15" s="520" customFormat="1" ht="15" customHeight="1" x14ac:dyDescent="0.25">
      <c r="A86" s="649" t="s">
        <v>510</v>
      </c>
      <c r="B86" s="575" t="s">
        <v>511</v>
      </c>
      <c r="C86" s="575" t="s">
        <v>52</v>
      </c>
      <c r="D86" s="656">
        <v>40980</v>
      </c>
      <c r="E86" s="657">
        <v>1220</v>
      </c>
      <c r="F86" s="658">
        <v>36.880000000000003</v>
      </c>
      <c r="G86" s="659">
        <f t="shared" si="6"/>
        <v>44993.600000000006</v>
      </c>
      <c r="H86" s="660"/>
      <c r="I86" s="656">
        <v>41009</v>
      </c>
      <c r="J86" s="658">
        <v>36.06</v>
      </c>
      <c r="K86" s="662">
        <f t="shared" si="7"/>
        <v>43993.200000000004</v>
      </c>
      <c r="L86" s="663">
        <f t="shared" si="4"/>
        <v>-1000.4000000000015</v>
      </c>
      <c r="M86" s="671">
        <v>1</v>
      </c>
      <c r="N86" s="770">
        <f t="shared" si="5"/>
        <v>-1000.4000000000015</v>
      </c>
      <c r="O86" s="665"/>
    </row>
    <row r="87" spans="1:15" s="520" customFormat="1" ht="15" customHeight="1" x14ac:dyDescent="0.25">
      <c r="A87" s="649" t="s">
        <v>512</v>
      </c>
      <c r="B87" s="575" t="s">
        <v>513</v>
      </c>
      <c r="C87" s="575" t="s">
        <v>52</v>
      </c>
      <c r="D87" s="656">
        <v>40980</v>
      </c>
      <c r="E87" s="657">
        <v>424</v>
      </c>
      <c r="F87" s="658">
        <v>54.51</v>
      </c>
      <c r="G87" s="659">
        <f t="shared" si="6"/>
        <v>23112.239999999998</v>
      </c>
      <c r="H87" s="660"/>
      <c r="I87" s="656">
        <v>41009</v>
      </c>
      <c r="J87" s="658">
        <v>53.48</v>
      </c>
      <c r="K87" s="662">
        <f t="shared" si="7"/>
        <v>22675.52</v>
      </c>
      <c r="L87" s="663">
        <f t="shared" si="4"/>
        <v>-436.71999999999753</v>
      </c>
      <c r="M87" s="671">
        <v>1</v>
      </c>
      <c r="N87" s="770">
        <f t="shared" si="5"/>
        <v>-436.71999999999753</v>
      </c>
      <c r="O87" s="665"/>
    </row>
    <row r="88" spans="1:15" s="520" customFormat="1" ht="15" customHeight="1" x14ac:dyDescent="0.25">
      <c r="A88" s="649" t="s">
        <v>514</v>
      </c>
      <c r="B88" s="575" t="s">
        <v>515</v>
      </c>
      <c r="C88" s="575" t="s">
        <v>52</v>
      </c>
      <c r="D88" s="656">
        <v>40980</v>
      </c>
      <c r="E88" s="657">
        <v>120</v>
      </c>
      <c r="F88" s="658">
        <v>139.5</v>
      </c>
      <c r="G88" s="659">
        <f t="shared" si="6"/>
        <v>16740</v>
      </c>
      <c r="H88" s="660"/>
      <c r="I88" s="656">
        <v>41009</v>
      </c>
      <c r="J88" s="658">
        <v>134.30000000000001</v>
      </c>
      <c r="K88" s="662">
        <f t="shared" si="7"/>
        <v>16116.000000000002</v>
      </c>
      <c r="L88" s="663">
        <f t="shared" si="4"/>
        <v>-623.99999999999818</v>
      </c>
      <c r="M88" s="671">
        <v>1</v>
      </c>
      <c r="N88" s="770">
        <f t="shared" si="5"/>
        <v>-623.99999999999818</v>
      </c>
      <c r="O88" s="665"/>
    </row>
    <row r="89" spans="1:15" s="520" customFormat="1" ht="15" customHeight="1" x14ac:dyDescent="0.25">
      <c r="A89" s="649" t="s">
        <v>516</v>
      </c>
      <c r="B89" s="575" t="s">
        <v>517</v>
      </c>
      <c r="C89" s="575" t="s">
        <v>52</v>
      </c>
      <c r="D89" s="656">
        <v>40980</v>
      </c>
      <c r="E89" s="657">
        <v>1923</v>
      </c>
      <c r="F89" s="658">
        <v>47.14</v>
      </c>
      <c r="G89" s="659">
        <f t="shared" si="6"/>
        <v>90650.22</v>
      </c>
      <c r="H89" s="660"/>
      <c r="I89" s="656">
        <v>41009</v>
      </c>
      <c r="J89" s="658">
        <v>46.95</v>
      </c>
      <c r="K89" s="662">
        <f t="shared" si="7"/>
        <v>90284.85</v>
      </c>
      <c r="L89" s="663">
        <f t="shared" si="4"/>
        <v>-365.36999999999534</v>
      </c>
      <c r="M89" s="671">
        <v>1</v>
      </c>
      <c r="N89" s="770">
        <f t="shared" si="5"/>
        <v>-365.36999999999534</v>
      </c>
      <c r="O89" s="665"/>
    </row>
    <row r="90" spans="1:15" s="520" customFormat="1" ht="15" customHeight="1" x14ac:dyDescent="0.25">
      <c r="A90" s="649" t="s">
        <v>518</v>
      </c>
      <c r="B90" s="575" t="s">
        <v>519</v>
      </c>
      <c r="C90" s="575" t="s">
        <v>52</v>
      </c>
      <c r="D90" s="656">
        <v>40980</v>
      </c>
      <c r="E90" s="657">
        <v>746</v>
      </c>
      <c r="F90" s="658">
        <v>42.66</v>
      </c>
      <c r="G90" s="659">
        <f t="shared" si="6"/>
        <v>31824.359999999997</v>
      </c>
      <c r="H90" s="660"/>
      <c r="I90" s="656">
        <v>41009</v>
      </c>
      <c r="J90" s="658">
        <v>41.69</v>
      </c>
      <c r="K90" s="662">
        <f t="shared" si="7"/>
        <v>31100.739999999998</v>
      </c>
      <c r="L90" s="663">
        <f t="shared" si="4"/>
        <v>-723.61999999999898</v>
      </c>
      <c r="M90" s="671">
        <v>1</v>
      </c>
      <c r="N90" s="770">
        <f t="shared" si="5"/>
        <v>-723.61999999999898</v>
      </c>
      <c r="O90" s="665"/>
    </row>
    <row r="91" spans="1:15" s="520" customFormat="1" ht="15" customHeight="1" x14ac:dyDescent="0.25">
      <c r="A91" s="649" t="s">
        <v>520</v>
      </c>
      <c r="B91" s="575" t="s">
        <v>521</v>
      </c>
      <c r="C91" s="575" t="s">
        <v>52</v>
      </c>
      <c r="D91" s="656">
        <v>40918</v>
      </c>
      <c r="E91" s="657">
        <v>369</v>
      </c>
      <c r="F91" s="658">
        <v>28.71</v>
      </c>
      <c r="G91" s="659">
        <f t="shared" si="6"/>
        <v>10593.99</v>
      </c>
      <c r="H91" s="660"/>
      <c r="I91" s="656">
        <v>41009</v>
      </c>
      <c r="J91" s="658">
        <v>30.39</v>
      </c>
      <c r="K91" s="662">
        <f t="shared" si="7"/>
        <v>11213.91</v>
      </c>
      <c r="L91" s="663">
        <f t="shared" si="4"/>
        <v>619.92000000000007</v>
      </c>
      <c r="M91" s="671">
        <v>1</v>
      </c>
      <c r="N91" s="770">
        <f t="shared" si="5"/>
        <v>619.92000000000007</v>
      </c>
      <c r="O91" s="665"/>
    </row>
    <row r="92" spans="1:15" s="520" customFormat="1" ht="15" customHeight="1" x14ac:dyDescent="0.25">
      <c r="A92" s="649" t="s">
        <v>522</v>
      </c>
      <c r="B92" s="575" t="s">
        <v>523</v>
      </c>
      <c r="C92" s="575" t="s">
        <v>52</v>
      </c>
      <c r="D92" s="656">
        <v>40983</v>
      </c>
      <c r="E92" s="657">
        <v>1042</v>
      </c>
      <c r="F92" s="658">
        <v>30.88</v>
      </c>
      <c r="G92" s="659">
        <f t="shared" si="6"/>
        <v>32176.959999999999</v>
      </c>
      <c r="H92" s="660"/>
      <c r="I92" s="656">
        <v>41009</v>
      </c>
      <c r="J92" s="658">
        <v>29.92</v>
      </c>
      <c r="K92" s="662">
        <f t="shared" si="7"/>
        <v>31176.640000000003</v>
      </c>
      <c r="L92" s="663">
        <f t="shared" si="4"/>
        <v>-1000.3199999999961</v>
      </c>
      <c r="M92" s="671">
        <v>1</v>
      </c>
      <c r="N92" s="770">
        <f t="shared" si="5"/>
        <v>-1000.3199999999961</v>
      </c>
      <c r="O92" s="665"/>
    </row>
    <row r="93" spans="1:15" s="520" customFormat="1" ht="15" customHeight="1" x14ac:dyDescent="0.25">
      <c r="A93" s="655" t="s">
        <v>524</v>
      </c>
      <c r="B93" s="574" t="s">
        <v>525</v>
      </c>
      <c r="C93" s="574" t="s">
        <v>77</v>
      </c>
      <c r="D93" s="666">
        <v>41008</v>
      </c>
      <c r="E93" s="655">
        <v>1281</v>
      </c>
      <c r="F93" s="667">
        <v>12.77</v>
      </c>
      <c r="G93" s="668">
        <f>SUM(E93*F93)</f>
        <v>16358.369999999999</v>
      </c>
      <c r="H93" s="669"/>
      <c r="I93" s="666">
        <v>41011</v>
      </c>
      <c r="J93" s="667">
        <v>13.55</v>
      </c>
      <c r="K93" s="670">
        <f>SUM(E93*J93)</f>
        <v>17357.55</v>
      </c>
      <c r="L93" s="672">
        <f>SUM(G93-K93)</f>
        <v>-999.18000000000029</v>
      </c>
      <c r="M93" s="671">
        <v>1</v>
      </c>
      <c r="N93" s="770">
        <f>SUM(G93-K93)*M93</f>
        <v>-999.18000000000029</v>
      </c>
      <c r="O93" s="665"/>
    </row>
    <row r="94" spans="1:15" s="520" customFormat="1" ht="15" customHeight="1" x14ac:dyDescent="0.25">
      <c r="A94" s="649" t="s">
        <v>526</v>
      </c>
      <c r="B94" s="575" t="s">
        <v>527</v>
      </c>
      <c r="C94" s="575" t="s">
        <v>52</v>
      </c>
      <c r="D94" s="656">
        <v>40994</v>
      </c>
      <c r="E94" s="657">
        <v>337</v>
      </c>
      <c r="F94" s="658">
        <v>64.97</v>
      </c>
      <c r="G94" s="659">
        <f t="shared" si="6"/>
        <v>21894.89</v>
      </c>
      <c r="H94" s="660"/>
      <c r="I94" s="656">
        <v>41015</v>
      </c>
      <c r="J94" s="658">
        <v>62.35</v>
      </c>
      <c r="K94" s="662">
        <f t="shared" si="7"/>
        <v>21011.95</v>
      </c>
      <c r="L94" s="663">
        <f t="shared" ref="L94:L112" si="8">SUM(K94-G94)</f>
        <v>-882.93999999999869</v>
      </c>
      <c r="M94" s="671">
        <v>1</v>
      </c>
      <c r="N94" s="770">
        <f t="shared" ref="N94:N112" si="9">SUM(K94-G94)*M94</f>
        <v>-882.93999999999869</v>
      </c>
      <c r="O94" s="665"/>
    </row>
    <row r="95" spans="1:15" s="520" customFormat="1" ht="15" customHeight="1" x14ac:dyDescent="0.25">
      <c r="A95" s="649" t="s">
        <v>457</v>
      </c>
      <c r="B95" s="575" t="s">
        <v>458</v>
      </c>
      <c r="C95" s="575" t="s">
        <v>52</v>
      </c>
      <c r="D95" s="656">
        <v>40898</v>
      </c>
      <c r="E95" s="657">
        <v>490</v>
      </c>
      <c r="F95" s="658">
        <v>44.21</v>
      </c>
      <c r="G95" s="659">
        <f t="shared" si="6"/>
        <v>21662.9</v>
      </c>
      <c r="H95" s="660"/>
      <c r="I95" s="656">
        <v>41015</v>
      </c>
      <c r="J95" s="658">
        <v>43.46</v>
      </c>
      <c r="K95" s="662">
        <f t="shared" si="7"/>
        <v>21295.4</v>
      </c>
      <c r="L95" s="663">
        <f t="shared" si="8"/>
        <v>-367.5</v>
      </c>
      <c r="M95" s="671">
        <v>1</v>
      </c>
      <c r="N95" s="770">
        <f t="shared" si="9"/>
        <v>-367.5</v>
      </c>
      <c r="O95" s="665"/>
    </row>
    <row r="96" spans="1:15" s="520" customFormat="1" ht="15" customHeight="1" x14ac:dyDescent="0.25">
      <c r="A96" s="649" t="s">
        <v>528</v>
      </c>
      <c r="B96" s="575" t="s">
        <v>529</v>
      </c>
      <c r="C96" s="575" t="s">
        <v>52</v>
      </c>
      <c r="D96" s="656">
        <v>40953</v>
      </c>
      <c r="E96" s="657">
        <v>65</v>
      </c>
      <c r="F96" s="658">
        <v>572.12</v>
      </c>
      <c r="G96" s="659">
        <f t="shared" si="6"/>
        <v>37187.800000000003</v>
      </c>
      <c r="H96" s="660"/>
      <c r="I96" s="656">
        <v>41015</v>
      </c>
      <c r="J96" s="658">
        <v>709.6</v>
      </c>
      <c r="K96" s="662">
        <f t="shared" si="7"/>
        <v>46124</v>
      </c>
      <c r="L96" s="663">
        <f t="shared" si="8"/>
        <v>8936.1999999999971</v>
      </c>
      <c r="M96" s="671">
        <v>1</v>
      </c>
      <c r="N96" s="770">
        <f t="shared" si="9"/>
        <v>8936.1999999999971</v>
      </c>
      <c r="O96" s="665"/>
    </row>
    <row r="97" spans="1:15" s="520" customFormat="1" ht="15" customHeight="1" x14ac:dyDescent="0.25">
      <c r="A97" s="649" t="s">
        <v>530</v>
      </c>
      <c r="B97" s="575" t="s">
        <v>531</v>
      </c>
      <c r="C97" s="575" t="s">
        <v>52</v>
      </c>
      <c r="D97" s="656">
        <v>40948</v>
      </c>
      <c r="E97" s="657">
        <v>473</v>
      </c>
      <c r="F97" s="658">
        <v>61.12</v>
      </c>
      <c r="G97" s="659">
        <f t="shared" si="6"/>
        <v>28909.759999999998</v>
      </c>
      <c r="H97" s="660"/>
      <c r="I97" s="656">
        <v>41015</v>
      </c>
      <c r="J97" s="658">
        <v>65.540000000000006</v>
      </c>
      <c r="K97" s="662">
        <f t="shared" si="7"/>
        <v>31000.420000000002</v>
      </c>
      <c r="L97" s="663">
        <f t="shared" si="8"/>
        <v>2090.6600000000035</v>
      </c>
      <c r="M97" s="671">
        <v>1</v>
      </c>
      <c r="N97" s="770">
        <f t="shared" si="9"/>
        <v>2090.6600000000035</v>
      </c>
      <c r="O97" s="665"/>
    </row>
    <row r="98" spans="1:15" s="520" customFormat="1" ht="15" customHeight="1" x14ac:dyDescent="0.25">
      <c r="A98" s="649" t="s">
        <v>532</v>
      </c>
      <c r="B98" s="575" t="s">
        <v>533</v>
      </c>
      <c r="C98" s="575" t="s">
        <v>52</v>
      </c>
      <c r="D98" s="656">
        <v>41031</v>
      </c>
      <c r="E98" s="657">
        <v>3846</v>
      </c>
      <c r="F98" s="658">
        <v>22.17</v>
      </c>
      <c r="G98" s="659">
        <f t="shared" si="6"/>
        <v>85265.82</v>
      </c>
      <c r="H98" s="660"/>
      <c r="I98" s="656">
        <v>41033</v>
      </c>
      <c r="J98" s="658">
        <v>21.91</v>
      </c>
      <c r="K98" s="662">
        <f t="shared" si="7"/>
        <v>84265.86</v>
      </c>
      <c r="L98" s="663">
        <f t="shared" si="8"/>
        <v>-999.9600000000064</v>
      </c>
      <c r="M98" s="671">
        <v>1</v>
      </c>
      <c r="N98" s="770">
        <f t="shared" si="9"/>
        <v>-999.9600000000064</v>
      </c>
      <c r="O98" s="665"/>
    </row>
    <row r="99" spans="1:15" s="520" customFormat="1" ht="15" customHeight="1" x14ac:dyDescent="0.25">
      <c r="A99" s="649" t="s">
        <v>534</v>
      </c>
      <c r="B99" s="575" t="s">
        <v>535</v>
      </c>
      <c r="C99" s="575" t="s">
        <v>52</v>
      </c>
      <c r="D99" s="656">
        <v>41026</v>
      </c>
      <c r="E99" s="657">
        <v>714</v>
      </c>
      <c r="F99" s="658">
        <v>55.7</v>
      </c>
      <c r="G99" s="659">
        <f t="shared" si="6"/>
        <v>39769.800000000003</v>
      </c>
      <c r="H99" s="660"/>
      <c r="I99" s="656">
        <v>41033</v>
      </c>
      <c r="J99" s="658">
        <v>54.32</v>
      </c>
      <c r="K99" s="662">
        <f t="shared" si="7"/>
        <v>38784.480000000003</v>
      </c>
      <c r="L99" s="663">
        <f t="shared" si="8"/>
        <v>-985.31999999999971</v>
      </c>
      <c r="M99" s="671">
        <v>1</v>
      </c>
      <c r="N99" s="770">
        <f t="shared" si="9"/>
        <v>-985.31999999999971</v>
      </c>
      <c r="O99" s="665"/>
    </row>
    <row r="100" spans="1:15" s="520" customFormat="1" ht="15" customHeight="1" x14ac:dyDescent="0.25">
      <c r="A100" s="649" t="s">
        <v>536</v>
      </c>
      <c r="B100" s="575" t="s">
        <v>537</v>
      </c>
      <c r="C100" s="575" t="s">
        <v>52</v>
      </c>
      <c r="D100" s="656">
        <v>40940</v>
      </c>
      <c r="E100" s="657">
        <v>455</v>
      </c>
      <c r="F100" s="658">
        <v>83.53</v>
      </c>
      <c r="G100" s="659">
        <f t="shared" si="6"/>
        <v>38006.15</v>
      </c>
      <c r="H100" s="660"/>
      <c r="I100" s="656">
        <v>41033</v>
      </c>
      <c r="J100" s="658">
        <v>88.71</v>
      </c>
      <c r="K100" s="662">
        <f t="shared" si="7"/>
        <v>40363.049999999996</v>
      </c>
      <c r="L100" s="663">
        <f t="shared" si="8"/>
        <v>2356.8999999999942</v>
      </c>
      <c r="M100" s="671">
        <v>1</v>
      </c>
      <c r="N100" s="770">
        <f t="shared" si="9"/>
        <v>2356.8999999999942</v>
      </c>
      <c r="O100" s="665"/>
    </row>
    <row r="101" spans="1:15" s="520" customFormat="1" ht="15" customHeight="1" x14ac:dyDescent="0.25">
      <c r="A101" s="649" t="s">
        <v>538</v>
      </c>
      <c r="B101" s="575" t="s">
        <v>539</v>
      </c>
      <c r="C101" s="575" t="s">
        <v>52</v>
      </c>
      <c r="D101" s="656">
        <v>40917</v>
      </c>
      <c r="E101" s="657">
        <v>450</v>
      </c>
      <c r="F101" s="658">
        <v>37.22</v>
      </c>
      <c r="G101" s="659">
        <f t="shared" si="6"/>
        <v>16749</v>
      </c>
      <c r="H101" s="660"/>
      <c r="I101" s="656">
        <v>41033</v>
      </c>
      <c r="J101" s="658">
        <v>41.23</v>
      </c>
      <c r="K101" s="662">
        <f t="shared" si="7"/>
        <v>18553.5</v>
      </c>
      <c r="L101" s="663">
        <f t="shared" si="8"/>
        <v>1804.5</v>
      </c>
      <c r="M101" s="671">
        <v>1</v>
      </c>
      <c r="N101" s="770">
        <f t="shared" si="9"/>
        <v>1804.5</v>
      </c>
      <c r="O101" s="665"/>
    </row>
    <row r="102" spans="1:15" s="520" customFormat="1" ht="15" customHeight="1" x14ac:dyDescent="0.25">
      <c r="A102" s="649" t="s">
        <v>540</v>
      </c>
      <c r="B102" s="575" t="s">
        <v>541</v>
      </c>
      <c r="C102" s="575" t="s">
        <v>52</v>
      </c>
      <c r="D102" s="656">
        <v>41030</v>
      </c>
      <c r="E102" s="657">
        <v>1020</v>
      </c>
      <c r="F102" s="658">
        <v>33.89</v>
      </c>
      <c r="G102" s="659">
        <f t="shared" si="6"/>
        <v>34567.800000000003</v>
      </c>
      <c r="H102" s="660"/>
      <c r="I102" s="656">
        <v>41043</v>
      </c>
      <c r="J102" s="658">
        <v>32.909999999999997</v>
      </c>
      <c r="K102" s="662">
        <f t="shared" si="7"/>
        <v>33568.199999999997</v>
      </c>
      <c r="L102" s="663">
        <f t="shared" si="8"/>
        <v>-999.60000000000582</v>
      </c>
      <c r="M102" s="671">
        <v>1</v>
      </c>
      <c r="N102" s="770">
        <f t="shared" si="9"/>
        <v>-999.60000000000582</v>
      </c>
      <c r="O102" s="665"/>
    </row>
    <row r="103" spans="1:15" s="520" customFormat="1" ht="15" customHeight="1" x14ac:dyDescent="0.25">
      <c r="A103" s="649" t="s">
        <v>542</v>
      </c>
      <c r="B103" s="575" t="s">
        <v>543</v>
      </c>
      <c r="C103" s="575" t="s">
        <v>52</v>
      </c>
      <c r="D103" s="656">
        <v>40945</v>
      </c>
      <c r="E103" s="657">
        <v>634</v>
      </c>
      <c r="F103" s="658">
        <v>29.97</v>
      </c>
      <c r="G103" s="659">
        <f t="shared" si="6"/>
        <v>19000.98</v>
      </c>
      <c r="H103" s="660"/>
      <c r="I103" s="656">
        <v>41044</v>
      </c>
      <c r="J103" s="658">
        <v>31.58</v>
      </c>
      <c r="K103" s="662">
        <f t="shared" si="7"/>
        <v>20021.719999999998</v>
      </c>
      <c r="L103" s="663">
        <f t="shared" si="8"/>
        <v>1020.739999999998</v>
      </c>
      <c r="M103" s="671">
        <v>1</v>
      </c>
      <c r="N103" s="770">
        <f t="shared" si="9"/>
        <v>1020.739999999998</v>
      </c>
      <c r="O103" s="665"/>
    </row>
    <row r="104" spans="1:15" s="520" customFormat="1" ht="15" customHeight="1" x14ac:dyDescent="0.25">
      <c r="A104" s="657" t="s">
        <v>544</v>
      </c>
      <c r="B104" s="575" t="s">
        <v>545</v>
      </c>
      <c r="C104" s="575" t="s">
        <v>52</v>
      </c>
      <c r="D104" s="656">
        <v>40945</v>
      </c>
      <c r="E104" s="657">
        <v>388</v>
      </c>
      <c r="F104" s="658">
        <v>28.52</v>
      </c>
      <c r="G104" s="659">
        <f t="shared" si="6"/>
        <v>11065.76</v>
      </c>
      <c r="H104" s="660"/>
      <c r="I104" s="656">
        <v>41044</v>
      </c>
      <c r="J104" s="658">
        <v>31.09</v>
      </c>
      <c r="K104" s="662">
        <f t="shared" si="7"/>
        <v>12062.92</v>
      </c>
      <c r="L104" s="663">
        <f t="shared" si="8"/>
        <v>997.15999999999985</v>
      </c>
      <c r="M104" s="671">
        <v>1</v>
      </c>
      <c r="N104" s="770">
        <f t="shared" si="9"/>
        <v>997.15999999999985</v>
      </c>
      <c r="O104" s="665"/>
    </row>
    <row r="105" spans="1:15" s="520" customFormat="1" ht="15" customHeight="1" x14ac:dyDescent="0.25">
      <c r="A105" s="649" t="s">
        <v>546</v>
      </c>
      <c r="B105" s="575" t="s">
        <v>547</v>
      </c>
      <c r="C105" s="575" t="s">
        <v>52</v>
      </c>
      <c r="D105" s="656">
        <v>40981</v>
      </c>
      <c r="E105" s="657">
        <v>980</v>
      </c>
      <c r="F105" s="658">
        <v>54.31</v>
      </c>
      <c r="G105" s="659">
        <f t="shared" si="6"/>
        <v>53223.8</v>
      </c>
      <c r="H105" s="660"/>
      <c r="I105" s="656">
        <v>41045</v>
      </c>
      <c r="J105" s="658">
        <v>57.53</v>
      </c>
      <c r="K105" s="662">
        <f t="shared" si="7"/>
        <v>56379.4</v>
      </c>
      <c r="L105" s="663">
        <f t="shared" si="8"/>
        <v>3155.5999999999985</v>
      </c>
      <c r="M105" s="671">
        <v>1</v>
      </c>
      <c r="N105" s="770">
        <f t="shared" si="9"/>
        <v>3155.5999999999985</v>
      </c>
      <c r="O105" s="665"/>
    </row>
    <row r="106" spans="1:15" s="520" customFormat="1" ht="15" customHeight="1" x14ac:dyDescent="0.25">
      <c r="A106" s="657" t="s">
        <v>548</v>
      </c>
      <c r="B106" s="575" t="s">
        <v>549</v>
      </c>
      <c r="C106" s="575" t="s">
        <v>52</v>
      </c>
      <c r="D106" s="656">
        <v>41015</v>
      </c>
      <c r="E106" s="657">
        <v>300</v>
      </c>
      <c r="F106" s="658">
        <v>142.4</v>
      </c>
      <c r="G106" s="659">
        <f t="shared" si="6"/>
        <v>42720</v>
      </c>
      <c r="H106" s="660"/>
      <c r="I106" s="656">
        <v>41045</v>
      </c>
      <c r="J106" s="658">
        <v>142.9</v>
      </c>
      <c r="K106" s="662">
        <f t="shared" si="7"/>
        <v>42870</v>
      </c>
      <c r="L106" s="663">
        <f t="shared" si="8"/>
        <v>150</v>
      </c>
      <c r="M106" s="671">
        <v>1</v>
      </c>
      <c r="N106" s="770">
        <f t="shared" si="9"/>
        <v>150</v>
      </c>
      <c r="O106" s="665"/>
    </row>
    <row r="107" spans="1:15" s="520" customFormat="1" ht="15" customHeight="1" x14ac:dyDescent="0.25">
      <c r="A107" s="649" t="s">
        <v>550</v>
      </c>
      <c r="B107" s="575" t="s">
        <v>551</v>
      </c>
      <c r="C107" s="575" t="s">
        <v>52</v>
      </c>
      <c r="D107" s="656">
        <v>40945</v>
      </c>
      <c r="E107" s="657">
        <v>376</v>
      </c>
      <c r="F107" s="658">
        <v>91.38</v>
      </c>
      <c r="G107" s="659">
        <f t="shared" si="6"/>
        <v>34358.879999999997</v>
      </c>
      <c r="H107" s="660"/>
      <c r="I107" s="656">
        <v>41046</v>
      </c>
      <c r="J107" s="658">
        <v>90.62</v>
      </c>
      <c r="K107" s="662">
        <f t="shared" si="7"/>
        <v>34073.120000000003</v>
      </c>
      <c r="L107" s="663">
        <f t="shared" si="8"/>
        <v>-285.75999999999476</v>
      </c>
      <c r="M107" s="671">
        <v>1</v>
      </c>
      <c r="N107" s="770">
        <f t="shared" si="9"/>
        <v>-285.75999999999476</v>
      </c>
      <c r="O107" s="665"/>
    </row>
    <row r="108" spans="1:15" s="520" customFormat="1" ht="15" customHeight="1" x14ac:dyDescent="0.25">
      <c r="A108" s="657" t="s">
        <v>552</v>
      </c>
      <c r="B108" s="575" t="s">
        <v>553</v>
      </c>
      <c r="C108" s="575" t="s">
        <v>52</v>
      </c>
      <c r="D108" s="656">
        <v>41039</v>
      </c>
      <c r="E108" s="657">
        <v>400</v>
      </c>
      <c r="F108" s="658">
        <v>100.9</v>
      </c>
      <c r="G108" s="659">
        <f t="shared" si="6"/>
        <v>40360</v>
      </c>
      <c r="H108" s="660"/>
      <c r="I108" s="656">
        <v>41046</v>
      </c>
      <c r="J108" s="658">
        <v>98.39</v>
      </c>
      <c r="K108" s="662">
        <f t="shared" si="7"/>
        <v>39356</v>
      </c>
      <c r="L108" s="663">
        <f t="shared" si="8"/>
        <v>-1004</v>
      </c>
      <c r="M108" s="671">
        <v>1</v>
      </c>
      <c r="N108" s="770">
        <f t="shared" si="9"/>
        <v>-1004</v>
      </c>
      <c r="O108" s="665"/>
    </row>
    <row r="109" spans="1:15" s="520" customFormat="1" ht="15" customHeight="1" x14ac:dyDescent="0.25">
      <c r="A109" s="657" t="s">
        <v>554</v>
      </c>
      <c r="B109" s="575" t="s">
        <v>477</v>
      </c>
      <c r="C109" s="575" t="s">
        <v>52</v>
      </c>
      <c r="D109" s="656">
        <v>41030</v>
      </c>
      <c r="E109" s="657">
        <v>414</v>
      </c>
      <c r="F109" s="658">
        <v>43.19</v>
      </c>
      <c r="G109" s="659">
        <f t="shared" si="6"/>
        <v>17880.66</v>
      </c>
      <c r="H109" s="660"/>
      <c r="I109" s="656">
        <v>41046</v>
      </c>
      <c r="J109" s="658">
        <v>40.97</v>
      </c>
      <c r="K109" s="662">
        <f t="shared" si="7"/>
        <v>16961.579999999998</v>
      </c>
      <c r="L109" s="663">
        <f t="shared" si="8"/>
        <v>-919.08000000000175</v>
      </c>
      <c r="M109" s="671">
        <v>1</v>
      </c>
      <c r="N109" s="770">
        <f t="shared" si="9"/>
        <v>-919.08000000000175</v>
      </c>
      <c r="O109" s="665"/>
    </row>
    <row r="110" spans="1:15" s="520" customFormat="1" ht="15" customHeight="1" x14ac:dyDescent="0.25">
      <c r="A110" s="657" t="s">
        <v>555</v>
      </c>
      <c r="B110" s="575" t="s">
        <v>556</v>
      </c>
      <c r="C110" s="575" t="s">
        <v>52</v>
      </c>
      <c r="D110" s="656">
        <v>40945</v>
      </c>
      <c r="E110" s="657">
        <v>332</v>
      </c>
      <c r="F110" s="658">
        <v>59.13</v>
      </c>
      <c r="G110" s="659">
        <f t="shared" si="6"/>
        <v>19631.16</v>
      </c>
      <c r="H110" s="660"/>
      <c r="I110" s="656">
        <v>41046</v>
      </c>
      <c r="J110" s="658">
        <v>68.98</v>
      </c>
      <c r="K110" s="662">
        <f t="shared" si="7"/>
        <v>22901.360000000001</v>
      </c>
      <c r="L110" s="663">
        <f t="shared" si="8"/>
        <v>3270.2000000000007</v>
      </c>
      <c r="M110" s="671">
        <v>1</v>
      </c>
      <c r="N110" s="770">
        <f t="shared" si="9"/>
        <v>3270.2000000000007</v>
      </c>
      <c r="O110" s="665"/>
    </row>
    <row r="111" spans="1:15" s="520" customFormat="1" ht="15" customHeight="1" x14ac:dyDescent="0.25">
      <c r="A111" s="657" t="s">
        <v>557</v>
      </c>
      <c r="B111" s="575" t="s">
        <v>558</v>
      </c>
      <c r="C111" s="575" t="s">
        <v>52</v>
      </c>
      <c r="D111" s="656">
        <v>41039</v>
      </c>
      <c r="E111" s="657">
        <v>1428</v>
      </c>
      <c r="F111" s="658">
        <v>34.29</v>
      </c>
      <c r="G111" s="659">
        <f t="shared" si="6"/>
        <v>48966.119999999995</v>
      </c>
      <c r="H111" s="660"/>
      <c r="I111" s="656">
        <v>41047</v>
      </c>
      <c r="J111" s="658">
        <v>33.590000000000003</v>
      </c>
      <c r="K111" s="662">
        <f t="shared" si="7"/>
        <v>47966.520000000004</v>
      </c>
      <c r="L111" s="663">
        <f t="shared" si="8"/>
        <v>-999.59999999999127</v>
      </c>
      <c r="M111" s="671">
        <v>1</v>
      </c>
      <c r="N111" s="770">
        <f t="shared" si="9"/>
        <v>-999.59999999999127</v>
      </c>
      <c r="O111" s="665"/>
    </row>
    <row r="112" spans="1:15" s="520" customFormat="1" ht="15" customHeight="1" x14ac:dyDescent="0.25">
      <c r="A112" s="655" t="s">
        <v>559</v>
      </c>
      <c r="B112" s="574" t="s">
        <v>560</v>
      </c>
      <c r="C112" s="574" t="s">
        <v>77</v>
      </c>
      <c r="D112" s="666">
        <v>41043</v>
      </c>
      <c r="E112" s="655">
        <v>602</v>
      </c>
      <c r="F112" s="667">
        <v>54.91</v>
      </c>
      <c r="G112" s="668">
        <f>SUM(E112*F112)</f>
        <v>33055.82</v>
      </c>
      <c r="H112" s="669"/>
      <c r="I112" s="666">
        <v>41051</v>
      </c>
      <c r="J112" s="667">
        <v>56.83</v>
      </c>
      <c r="K112" s="670">
        <f>SUM(E112*J112)</f>
        <v>34211.659999999996</v>
      </c>
      <c r="L112" s="663">
        <f t="shared" si="8"/>
        <v>1155.8399999999965</v>
      </c>
      <c r="M112" s="671">
        <v>1</v>
      </c>
      <c r="N112" s="770">
        <f t="shared" si="9"/>
        <v>1155.8399999999965</v>
      </c>
      <c r="O112" s="665"/>
    </row>
    <row r="113" spans="1:15" s="520" customFormat="1" ht="15" customHeight="1" x14ac:dyDescent="0.25">
      <c r="A113" s="657" t="s">
        <v>561</v>
      </c>
      <c r="B113" s="575" t="s">
        <v>562</v>
      </c>
      <c r="C113" s="575" t="s">
        <v>52</v>
      </c>
      <c r="D113" s="656">
        <v>41039</v>
      </c>
      <c r="E113" s="657">
        <v>1071</v>
      </c>
      <c r="F113" s="658">
        <v>47.21</v>
      </c>
      <c r="G113" s="659">
        <f t="shared" si="6"/>
        <v>50561.91</v>
      </c>
      <c r="H113" s="660"/>
      <c r="I113" s="656">
        <v>41052</v>
      </c>
      <c r="J113" s="658">
        <v>46.89</v>
      </c>
      <c r="K113" s="662">
        <f t="shared" si="7"/>
        <v>50219.19</v>
      </c>
      <c r="L113" s="663">
        <f>SUM(K113-G113)</f>
        <v>-342.72000000000116</v>
      </c>
      <c r="M113" s="671">
        <v>1</v>
      </c>
      <c r="N113" s="770">
        <f>SUM(G113-K113)*M113</f>
        <v>342.72000000000116</v>
      </c>
      <c r="O113" s="665"/>
    </row>
    <row r="114" spans="1:15" s="520" customFormat="1" ht="15" customHeight="1" x14ac:dyDescent="0.25">
      <c r="A114" s="655" t="s">
        <v>563</v>
      </c>
      <c r="B114" s="574" t="s">
        <v>564</v>
      </c>
      <c r="C114" s="574" t="s">
        <v>77</v>
      </c>
      <c r="D114" s="666">
        <v>41044</v>
      </c>
      <c r="E114" s="655">
        <v>909</v>
      </c>
      <c r="F114" s="667">
        <v>31.06</v>
      </c>
      <c r="G114" s="668">
        <f>SUM(E114*F114)</f>
        <v>28233.539999999997</v>
      </c>
      <c r="H114" s="669"/>
      <c r="I114" s="666">
        <v>41058</v>
      </c>
      <c r="J114" s="667">
        <v>32.159999999999997</v>
      </c>
      <c r="K114" s="670">
        <f>SUM(E114*J114)</f>
        <v>29233.439999999999</v>
      </c>
      <c r="L114" s="672">
        <f>SUM(G114-K114)</f>
        <v>-999.90000000000146</v>
      </c>
      <c r="M114" s="671">
        <v>1</v>
      </c>
      <c r="N114" s="770">
        <f>SUM(G114-K114)*M114</f>
        <v>-999.90000000000146</v>
      </c>
      <c r="O114" s="665"/>
    </row>
    <row r="115" spans="1:15" s="520" customFormat="1" ht="15" customHeight="1" x14ac:dyDescent="0.25">
      <c r="A115" s="649" t="s">
        <v>565</v>
      </c>
      <c r="B115" s="575" t="s">
        <v>566</v>
      </c>
      <c r="C115" s="575" t="s">
        <v>52</v>
      </c>
      <c r="D115" s="656">
        <v>40945</v>
      </c>
      <c r="E115" s="657">
        <v>333</v>
      </c>
      <c r="F115" s="658">
        <v>52.76</v>
      </c>
      <c r="G115" s="659">
        <f t="shared" si="6"/>
        <v>17569.079999999998</v>
      </c>
      <c r="H115" s="660"/>
      <c r="I115" s="656">
        <v>41061</v>
      </c>
      <c r="J115" s="658">
        <v>55.26</v>
      </c>
      <c r="K115" s="662">
        <f t="shared" si="7"/>
        <v>18401.579999999998</v>
      </c>
      <c r="L115" s="663">
        <f>SUM(K115-G115)</f>
        <v>832.5</v>
      </c>
      <c r="M115" s="671">
        <v>1</v>
      </c>
      <c r="N115" s="770">
        <f>SUM(K115-G115)*M115</f>
        <v>832.5</v>
      </c>
      <c r="O115" s="665"/>
    </row>
    <row r="116" spans="1:15" s="520" customFormat="1" ht="15" customHeight="1" x14ac:dyDescent="0.25">
      <c r="A116" s="657" t="s">
        <v>567</v>
      </c>
      <c r="B116" s="575" t="s">
        <v>568</v>
      </c>
      <c r="C116" s="575" t="s">
        <v>52</v>
      </c>
      <c r="D116" s="656">
        <v>41029</v>
      </c>
      <c r="E116" s="657">
        <v>649</v>
      </c>
      <c r="F116" s="658">
        <v>65.319999999999993</v>
      </c>
      <c r="G116" s="659">
        <f t="shared" si="6"/>
        <v>42392.679999999993</v>
      </c>
      <c r="H116" s="660"/>
      <c r="I116" s="656">
        <v>41061</v>
      </c>
      <c r="J116" s="658">
        <v>63.78</v>
      </c>
      <c r="K116" s="662">
        <f t="shared" si="7"/>
        <v>41393.22</v>
      </c>
      <c r="L116" s="663">
        <f>SUM(K116-G116)</f>
        <v>-999.45999999999185</v>
      </c>
      <c r="M116" s="671">
        <v>1</v>
      </c>
      <c r="N116" s="770">
        <f>SUM(K116-G116)*M116</f>
        <v>-999.45999999999185</v>
      </c>
      <c r="O116" s="665"/>
    </row>
    <row r="117" spans="1:15" s="520" customFormat="1" ht="15" customHeight="1" x14ac:dyDescent="0.25">
      <c r="A117" s="655" t="s">
        <v>569</v>
      </c>
      <c r="B117" s="574" t="s">
        <v>570</v>
      </c>
      <c r="C117" s="574" t="s">
        <v>77</v>
      </c>
      <c r="D117" s="666">
        <v>41058</v>
      </c>
      <c r="E117" s="655">
        <v>632</v>
      </c>
      <c r="F117" s="667">
        <v>36.69</v>
      </c>
      <c r="G117" s="668">
        <f>SUM(E117*F117)</f>
        <v>23188.079999999998</v>
      </c>
      <c r="H117" s="669"/>
      <c r="I117" s="666">
        <v>41067</v>
      </c>
      <c r="J117" s="667">
        <v>38.03</v>
      </c>
      <c r="K117" s="670">
        <f>SUM(E117*J117)</f>
        <v>24034.959999999999</v>
      </c>
      <c r="L117" s="672">
        <f>SUM(G117-K117)</f>
        <v>-846.88000000000102</v>
      </c>
      <c r="M117" s="671">
        <v>1</v>
      </c>
      <c r="N117" s="770">
        <f>SUM(G117-K117)*M117</f>
        <v>-846.88000000000102</v>
      </c>
      <c r="O117" s="665"/>
    </row>
    <row r="118" spans="1:15" s="520" customFormat="1" ht="15" customHeight="1" x14ac:dyDescent="0.25">
      <c r="A118" s="655" t="s">
        <v>500</v>
      </c>
      <c r="B118" s="574" t="s">
        <v>501</v>
      </c>
      <c r="C118" s="574" t="s">
        <v>77</v>
      </c>
      <c r="D118" s="666">
        <v>41064</v>
      </c>
      <c r="E118" s="655">
        <v>472</v>
      </c>
      <c r="F118" s="667">
        <v>61.71</v>
      </c>
      <c r="G118" s="668">
        <f>SUM(E118*F118)</f>
        <v>29127.119999999999</v>
      </c>
      <c r="H118" s="669"/>
      <c r="I118" s="666">
        <v>41067</v>
      </c>
      <c r="J118" s="667">
        <v>64.13</v>
      </c>
      <c r="K118" s="670">
        <f>SUM(E118*J118)</f>
        <v>30269.359999999997</v>
      </c>
      <c r="L118" s="672">
        <f>SUM(G118-K118)</f>
        <v>-1142.239999999998</v>
      </c>
      <c r="M118" s="671">
        <v>1</v>
      </c>
      <c r="N118" s="770">
        <f>SUM(G118-K118)*M118</f>
        <v>-1142.239999999998</v>
      </c>
      <c r="O118" s="665"/>
    </row>
    <row r="119" spans="1:15" s="520" customFormat="1" ht="15" customHeight="1" x14ac:dyDescent="0.25">
      <c r="A119" s="655" t="s">
        <v>571</v>
      </c>
      <c r="B119" s="574" t="s">
        <v>572</v>
      </c>
      <c r="C119" s="574" t="s">
        <v>77</v>
      </c>
      <c r="D119" s="666">
        <v>41064</v>
      </c>
      <c r="E119" s="655">
        <v>202</v>
      </c>
      <c r="F119" s="667">
        <v>120.3</v>
      </c>
      <c r="G119" s="668">
        <f>SUM(E119*F119)</f>
        <v>24300.6</v>
      </c>
      <c r="H119" s="669"/>
      <c r="I119" s="666">
        <v>41108</v>
      </c>
      <c r="J119" s="667">
        <v>127.7</v>
      </c>
      <c r="K119" s="670">
        <f>SUM(E119*J119)</f>
        <v>25795.4</v>
      </c>
      <c r="L119" s="672">
        <f>SUM(G119-K119)</f>
        <v>-1494.8000000000029</v>
      </c>
      <c r="M119" s="671">
        <v>1</v>
      </c>
      <c r="N119" s="770">
        <f>SUM(G119-K119)*M119</f>
        <v>-1494.8000000000029</v>
      </c>
      <c r="O119" s="665"/>
    </row>
    <row r="120" spans="1:15" s="520" customFormat="1" ht="15" customHeight="1" x14ac:dyDescent="0.25">
      <c r="A120" s="655" t="s">
        <v>573</v>
      </c>
      <c r="B120" s="574" t="s">
        <v>574</v>
      </c>
      <c r="C120" s="574" t="s">
        <v>77</v>
      </c>
      <c r="D120" s="666">
        <v>41072</v>
      </c>
      <c r="E120" s="655">
        <v>467</v>
      </c>
      <c r="F120" s="667">
        <v>38.33</v>
      </c>
      <c r="G120" s="668">
        <f>SUM(E120*F120)</f>
        <v>17900.11</v>
      </c>
      <c r="H120" s="669"/>
      <c r="I120" s="666">
        <v>41109</v>
      </c>
      <c r="J120" s="667">
        <v>40.47</v>
      </c>
      <c r="K120" s="670">
        <f>SUM(E120*J120)</f>
        <v>18899.489999999998</v>
      </c>
      <c r="L120" s="672">
        <f>SUM(G120-K120)</f>
        <v>-999.37999999999738</v>
      </c>
      <c r="M120" s="671">
        <v>1</v>
      </c>
      <c r="N120" s="770">
        <f>SUM(G120-K120)*M120</f>
        <v>-999.37999999999738</v>
      </c>
      <c r="O120" s="665"/>
    </row>
    <row r="121" spans="1:15" s="520" customFormat="1" ht="15" customHeight="1" x14ac:dyDescent="0.25">
      <c r="A121" s="649" t="s">
        <v>504</v>
      </c>
      <c r="B121" s="575" t="s">
        <v>505</v>
      </c>
      <c r="C121" s="575" t="s">
        <v>52</v>
      </c>
      <c r="D121" s="656">
        <v>41065</v>
      </c>
      <c r="E121" s="657">
        <v>999</v>
      </c>
      <c r="F121" s="658">
        <v>28.24</v>
      </c>
      <c r="G121" s="659">
        <f>SUM(E121*F121)</f>
        <v>28211.759999999998</v>
      </c>
      <c r="H121" s="660"/>
      <c r="I121" s="656">
        <v>41085</v>
      </c>
      <c r="J121" s="658">
        <v>27.62</v>
      </c>
      <c r="K121" s="662">
        <f>SUM(E121*J121)</f>
        <v>27592.38</v>
      </c>
      <c r="L121" s="663">
        <f>SUM(K121-G121)</f>
        <v>-619.37999999999738</v>
      </c>
      <c r="M121" s="671">
        <v>1</v>
      </c>
      <c r="N121" s="770">
        <f>SUM(K121-G121)*M121</f>
        <v>-619.37999999999738</v>
      </c>
      <c r="O121" s="665"/>
    </row>
    <row r="122" spans="1:15" s="520" customFormat="1" ht="15" customHeight="1" x14ac:dyDescent="0.25">
      <c r="A122" s="655" t="s">
        <v>575</v>
      </c>
      <c r="B122" s="574" t="s">
        <v>576</v>
      </c>
      <c r="C122" s="574" t="s">
        <v>77</v>
      </c>
      <c r="D122" s="666">
        <v>41043</v>
      </c>
      <c r="E122" s="655">
        <v>658</v>
      </c>
      <c r="F122" s="667">
        <v>29.26</v>
      </c>
      <c r="G122" s="668">
        <f t="shared" ref="G122:G127" si="10">SUM(E122*F122)</f>
        <v>19253.080000000002</v>
      </c>
      <c r="H122" s="669"/>
      <c r="I122" s="666">
        <v>41088</v>
      </c>
      <c r="J122" s="667">
        <v>29.92</v>
      </c>
      <c r="K122" s="670">
        <f t="shared" ref="K122:K127" si="11">SUM(E122*J122)</f>
        <v>19687.36</v>
      </c>
      <c r="L122" s="672">
        <f t="shared" ref="L122:L127" si="12">SUM(G122-K122)</f>
        <v>-434.27999999999884</v>
      </c>
      <c r="M122" s="671">
        <v>1</v>
      </c>
      <c r="N122" s="770">
        <f t="shared" ref="N122:N127" si="13">SUM(G122-K122)*M122</f>
        <v>-434.27999999999884</v>
      </c>
      <c r="O122" s="665"/>
    </row>
    <row r="123" spans="1:15" s="520" customFormat="1" ht="15" customHeight="1" x14ac:dyDescent="0.25">
      <c r="A123" s="655" t="s">
        <v>577</v>
      </c>
      <c r="B123" s="574" t="s">
        <v>578</v>
      </c>
      <c r="C123" s="574" t="s">
        <v>77</v>
      </c>
      <c r="D123" s="666">
        <v>41064</v>
      </c>
      <c r="E123" s="655">
        <v>998</v>
      </c>
      <c r="F123" s="667">
        <v>11.65</v>
      </c>
      <c r="G123" s="668">
        <f t="shared" si="10"/>
        <v>11626.7</v>
      </c>
      <c r="H123" s="669"/>
      <c r="I123" s="666">
        <v>41089</v>
      </c>
      <c r="J123" s="667">
        <v>12.91</v>
      </c>
      <c r="K123" s="670">
        <f t="shared" si="11"/>
        <v>12884.18</v>
      </c>
      <c r="L123" s="672">
        <f t="shared" si="12"/>
        <v>-1257.4799999999996</v>
      </c>
      <c r="M123" s="671">
        <v>1</v>
      </c>
      <c r="N123" s="770">
        <f t="shared" si="13"/>
        <v>-1257.4799999999996</v>
      </c>
      <c r="O123" s="665"/>
    </row>
    <row r="124" spans="1:15" s="520" customFormat="1" ht="15" customHeight="1" x14ac:dyDescent="0.25">
      <c r="A124" s="655" t="s">
        <v>579</v>
      </c>
      <c r="B124" s="574" t="s">
        <v>541</v>
      </c>
      <c r="C124" s="574" t="s">
        <v>77</v>
      </c>
      <c r="D124" s="666">
        <v>41085</v>
      </c>
      <c r="E124" s="655">
        <v>1339</v>
      </c>
      <c r="F124" s="667">
        <v>30.87</v>
      </c>
      <c r="G124" s="668">
        <f t="shared" si="10"/>
        <v>41334.93</v>
      </c>
      <c r="H124" s="669"/>
      <c r="I124" s="666">
        <v>41089</v>
      </c>
      <c r="J124" s="667">
        <v>31.95</v>
      </c>
      <c r="K124" s="670">
        <f t="shared" si="11"/>
        <v>42781.049999999996</v>
      </c>
      <c r="L124" s="672">
        <f t="shared" si="12"/>
        <v>-1446.1199999999953</v>
      </c>
      <c r="M124" s="671">
        <v>1</v>
      </c>
      <c r="N124" s="770">
        <f t="shared" si="13"/>
        <v>-1446.1199999999953</v>
      </c>
      <c r="O124" s="665"/>
    </row>
    <row r="125" spans="1:15" s="520" customFormat="1" ht="15" customHeight="1" x14ac:dyDescent="0.25">
      <c r="A125" s="655" t="s">
        <v>580</v>
      </c>
      <c r="B125" s="574" t="s">
        <v>581</v>
      </c>
      <c r="C125" s="574" t="s">
        <v>77</v>
      </c>
      <c r="D125" s="666">
        <v>41043</v>
      </c>
      <c r="E125" s="655">
        <v>590</v>
      </c>
      <c r="F125" s="667">
        <v>48.43</v>
      </c>
      <c r="G125" s="668">
        <f t="shared" si="10"/>
        <v>28573.7</v>
      </c>
      <c r="H125" s="669"/>
      <c r="I125" s="666">
        <v>41093</v>
      </c>
      <c r="J125" s="667">
        <v>50.97</v>
      </c>
      <c r="K125" s="670">
        <f t="shared" si="11"/>
        <v>30072.3</v>
      </c>
      <c r="L125" s="672">
        <f t="shared" si="12"/>
        <v>-1498.5999999999985</v>
      </c>
      <c r="M125" s="671">
        <v>1</v>
      </c>
      <c r="N125" s="770">
        <f t="shared" si="13"/>
        <v>-1498.5999999999985</v>
      </c>
      <c r="O125" s="665"/>
    </row>
    <row r="126" spans="1:15" s="520" customFormat="1" ht="15" customHeight="1" x14ac:dyDescent="0.25">
      <c r="A126" s="655" t="s">
        <v>582</v>
      </c>
      <c r="B126" s="574" t="s">
        <v>583</v>
      </c>
      <c r="C126" s="574" t="s">
        <v>77</v>
      </c>
      <c r="D126" s="666">
        <v>41086</v>
      </c>
      <c r="E126" s="655">
        <v>735</v>
      </c>
      <c r="F126" s="667">
        <v>74.010000000000005</v>
      </c>
      <c r="G126" s="668">
        <f t="shared" si="10"/>
        <v>54397.350000000006</v>
      </c>
      <c r="H126" s="669"/>
      <c r="I126" s="666">
        <v>41093</v>
      </c>
      <c r="J126" s="667">
        <v>76.05</v>
      </c>
      <c r="K126" s="670">
        <f t="shared" si="11"/>
        <v>55896.75</v>
      </c>
      <c r="L126" s="672">
        <f t="shared" si="12"/>
        <v>-1499.3999999999942</v>
      </c>
      <c r="M126" s="671">
        <v>1</v>
      </c>
      <c r="N126" s="770">
        <f t="shared" si="13"/>
        <v>-1499.3999999999942</v>
      </c>
      <c r="O126" s="665"/>
    </row>
    <row r="127" spans="1:15" s="520" customFormat="1" ht="15" customHeight="1" x14ac:dyDescent="0.25">
      <c r="A127" s="655" t="s">
        <v>371</v>
      </c>
      <c r="B127" s="574" t="s">
        <v>372</v>
      </c>
      <c r="C127" s="574" t="s">
        <v>77</v>
      </c>
      <c r="D127" s="666">
        <v>41044</v>
      </c>
      <c r="E127" s="655">
        <v>568</v>
      </c>
      <c r="F127" s="667">
        <v>23.96</v>
      </c>
      <c r="G127" s="668">
        <f t="shared" si="10"/>
        <v>13609.28</v>
      </c>
      <c r="H127" s="669"/>
      <c r="I127" s="666">
        <v>41094</v>
      </c>
      <c r="J127" s="667">
        <v>21.12</v>
      </c>
      <c r="K127" s="670">
        <f t="shared" si="11"/>
        <v>11996.16</v>
      </c>
      <c r="L127" s="663">
        <f t="shared" si="12"/>
        <v>1613.1200000000008</v>
      </c>
      <c r="M127" s="671">
        <v>1</v>
      </c>
      <c r="N127" s="770">
        <f t="shared" si="13"/>
        <v>1613.1200000000008</v>
      </c>
      <c r="O127" s="665"/>
    </row>
    <row r="128" spans="1:15" s="520" customFormat="1" ht="15" customHeight="1" x14ac:dyDescent="0.25">
      <c r="A128" s="657" t="s">
        <v>584</v>
      </c>
      <c r="B128" s="575" t="s">
        <v>368</v>
      </c>
      <c r="C128" s="575" t="s">
        <v>52</v>
      </c>
      <c r="D128" s="656">
        <v>41100</v>
      </c>
      <c r="E128" s="657">
        <v>847</v>
      </c>
      <c r="F128" s="658">
        <v>34.74</v>
      </c>
      <c r="G128" s="659">
        <f t="shared" ref="G128:G134" si="14">SUM(E128*F128)</f>
        <v>29424.780000000002</v>
      </c>
      <c r="H128" s="660"/>
      <c r="I128" s="656">
        <v>41103</v>
      </c>
      <c r="J128" s="658">
        <v>33.56</v>
      </c>
      <c r="K128" s="662">
        <f t="shared" ref="K128:K134" si="15">SUM(E128*J128)</f>
        <v>28425.320000000003</v>
      </c>
      <c r="L128" s="663">
        <f>SUM(K128-G128)</f>
        <v>-999.45999999999913</v>
      </c>
      <c r="M128" s="671">
        <v>1</v>
      </c>
      <c r="N128" s="770">
        <f>SUM(K128-G128)*M128</f>
        <v>-999.45999999999913</v>
      </c>
      <c r="O128" s="665"/>
    </row>
    <row r="129" spans="1:15" s="520" customFormat="1" ht="15" customHeight="1" x14ac:dyDescent="0.25">
      <c r="A129" s="655" t="s">
        <v>585</v>
      </c>
      <c r="B129" s="574" t="s">
        <v>586</v>
      </c>
      <c r="C129" s="574" t="s">
        <v>77</v>
      </c>
      <c r="D129" s="666">
        <v>41072</v>
      </c>
      <c r="E129" s="655">
        <v>372</v>
      </c>
      <c r="F129" s="667">
        <v>51.03</v>
      </c>
      <c r="G129" s="668">
        <f t="shared" si="14"/>
        <v>18983.16</v>
      </c>
      <c r="H129" s="669"/>
      <c r="I129" s="666">
        <v>41108</v>
      </c>
      <c r="J129" s="667">
        <v>55.11</v>
      </c>
      <c r="K129" s="670">
        <f t="shared" si="15"/>
        <v>20500.919999999998</v>
      </c>
      <c r="L129" s="672">
        <f>SUM(G129-K129)</f>
        <v>-1517.7599999999984</v>
      </c>
      <c r="M129" s="671">
        <v>1</v>
      </c>
      <c r="N129" s="770">
        <f>SUM(G129-K129)*M129</f>
        <v>-1517.7599999999984</v>
      </c>
      <c r="O129" s="665"/>
    </row>
    <row r="130" spans="1:15" s="520" customFormat="1" ht="15" customHeight="1" x14ac:dyDescent="0.25">
      <c r="A130" s="649" t="s">
        <v>587</v>
      </c>
      <c r="B130" s="575" t="s">
        <v>588</v>
      </c>
      <c r="C130" s="575" t="s">
        <v>52</v>
      </c>
      <c r="D130" s="656">
        <v>40945</v>
      </c>
      <c r="E130" s="657">
        <v>1020</v>
      </c>
      <c r="F130" s="658">
        <v>22.07</v>
      </c>
      <c r="G130" s="659">
        <f t="shared" si="14"/>
        <v>22511.4</v>
      </c>
      <c r="H130" s="660"/>
      <c r="I130" s="656">
        <v>41126</v>
      </c>
      <c r="J130" s="658">
        <v>23.82</v>
      </c>
      <c r="K130" s="662">
        <f t="shared" si="15"/>
        <v>24296.400000000001</v>
      </c>
      <c r="L130" s="663">
        <f>SUM(K130-G130)</f>
        <v>1785</v>
      </c>
      <c r="M130" s="671">
        <v>1</v>
      </c>
      <c r="N130" s="770">
        <f>SUM(K130-G130)*M130</f>
        <v>1785</v>
      </c>
      <c r="O130" s="665"/>
    </row>
    <row r="131" spans="1:15" s="520" customFormat="1" ht="15" customHeight="1" x14ac:dyDescent="0.25">
      <c r="A131" s="655" t="s">
        <v>589</v>
      </c>
      <c r="B131" s="574" t="s">
        <v>590</v>
      </c>
      <c r="C131" s="574" t="s">
        <v>77</v>
      </c>
      <c r="D131" s="666">
        <v>41072</v>
      </c>
      <c r="E131" s="655">
        <v>724</v>
      </c>
      <c r="F131" s="667">
        <v>24.81</v>
      </c>
      <c r="G131" s="668">
        <f t="shared" si="14"/>
        <v>17962.439999999999</v>
      </c>
      <c r="H131" s="669"/>
      <c r="I131" s="666">
        <v>41128</v>
      </c>
      <c r="J131" s="667">
        <v>25.5</v>
      </c>
      <c r="K131" s="670">
        <f t="shared" si="15"/>
        <v>18462</v>
      </c>
      <c r="L131" s="672">
        <f>SUM(G131-K131)</f>
        <v>-499.56000000000131</v>
      </c>
      <c r="M131" s="671">
        <v>1</v>
      </c>
      <c r="N131" s="770">
        <f>SUM(G131-K131)*M131</f>
        <v>-499.56000000000131</v>
      </c>
      <c r="O131" s="665"/>
    </row>
    <row r="132" spans="1:15" s="520" customFormat="1" ht="15" customHeight="1" x14ac:dyDescent="0.25">
      <c r="A132" s="657" t="s">
        <v>591</v>
      </c>
      <c r="B132" s="575" t="s">
        <v>592</v>
      </c>
      <c r="C132" s="575" t="s">
        <v>52</v>
      </c>
      <c r="D132" s="656">
        <v>41089</v>
      </c>
      <c r="E132" s="657">
        <v>824</v>
      </c>
      <c r="F132" s="658">
        <v>58.91</v>
      </c>
      <c r="G132" s="659">
        <f t="shared" si="14"/>
        <v>48541.84</v>
      </c>
      <c r="H132" s="660"/>
      <c r="I132" s="656">
        <v>41128</v>
      </c>
      <c r="J132" s="658">
        <v>58.95</v>
      </c>
      <c r="K132" s="662">
        <f t="shared" si="15"/>
        <v>48574.8</v>
      </c>
      <c r="L132" s="663">
        <f>SUM(K132-G132)</f>
        <v>32.960000000006403</v>
      </c>
      <c r="M132" s="671">
        <v>1</v>
      </c>
      <c r="N132" s="770">
        <f>SUM(K132-G132)*M132</f>
        <v>32.960000000006403</v>
      </c>
      <c r="O132" s="665"/>
    </row>
    <row r="133" spans="1:15" s="520" customFormat="1" ht="15" customHeight="1" x14ac:dyDescent="0.25">
      <c r="A133" s="655" t="s">
        <v>294</v>
      </c>
      <c r="B133" s="574" t="s">
        <v>295</v>
      </c>
      <c r="C133" s="574" t="s">
        <v>77</v>
      </c>
      <c r="D133" s="666">
        <v>41043</v>
      </c>
      <c r="E133" s="655">
        <v>1785</v>
      </c>
      <c r="F133" s="667">
        <v>8.9700000000000006</v>
      </c>
      <c r="G133" s="668">
        <f t="shared" si="14"/>
        <v>16011.45</v>
      </c>
      <c r="H133" s="669"/>
      <c r="I133" s="666">
        <v>41129</v>
      </c>
      <c r="J133" s="667">
        <v>8.7850000000000001</v>
      </c>
      <c r="K133" s="670">
        <f t="shared" si="15"/>
        <v>15681.225</v>
      </c>
      <c r="L133" s="663">
        <f>SUM(G133-K133)</f>
        <v>330.22500000000036</v>
      </c>
      <c r="M133" s="671">
        <v>1</v>
      </c>
      <c r="N133" s="770">
        <f>SUM(G133-K133)*M133</f>
        <v>330.22500000000036</v>
      </c>
      <c r="O133" s="665"/>
    </row>
    <row r="134" spans="1:15" s="520" customFormat="1" ht="15" customHeight="1" x14ac:dyDescent="0.25">
      <c r="A134" s="655" t="s">
        <v>593</v>
      </c>
      <c r="B134" s="574" t="s">
        <v>594</v>
      </c>
      <c r="C134" s="574" t="s">
        <v>77</v>
      </c>
      <c r="D134" s="666">
        <v>41113</v>
      </c>
      <c r="E134" s="655">
        <v>4545</v>
      </c>
      <c r="F134" s="667">
        <v>5.37</v>
      </c>
      <c r="G134" s="668">
        <f t="shared" si="14"/>
        <v>24406.65</v>
      </c>
      <c r="H134" s="669"/>
      <c r="I134" s="666">
        <v>41130</v>
      </c>
      <c r="J134" s="667">
        <v>5.4859999999999998</v>
      </c>
      <c r="K134" s="670">
        <f t="shared" si="15"/>
        <v>24933.87</v>
      </c>
      <c r="L134" s="672">
        <f>SUM(G134-K134)</f>
        <v>-527.21999999999753</v>
      </c>
      <c r="M134" s="671">
        <v>1</v>
      </c>
      <c r="N134" s="770">
        <f>SUM(G134-K134)*M134</f>
        <v>-527.21999999999753</v>
      </c>
      <c r="O134" s="665"/>
    </row>
    <row r="135" spans="1:15" s="520" customFormat="1" ht="15" customHeight="1" x14ac:dyDescent="0.25">
      <c r="A135" s="675" t="s">
        <v>595</v>
      </c>
      <c r="B135" s="575" t="s">
        <v>596</v>
      </c>
      <c r="C135" s="575" t="s">
        <v>52</v>
      </c>
      <c r="D135" s="656">
        <v>41071</v>
      </c>
      <c r="E135" s="657">
        <v>467</v>
      </c>
      <c r="F135" s="658">
        <v>55.8</v>
      </c>
      <c r="G135" s="659">
        <f t="shared" ref="G135:G180" si="16">SUM(E135*F135)</f>
        <v>26058.6</v>
      </c>
      <c r="H135" s="660"/>
      <c r="I135" s="656">
        <v>41134</v>
      </c>
      <c r="J135" s="658">
        <v>58.01</v>
      </c>
      <c r="K135" s="662">
        <f t="shared" ref="K135:K180" si="17">SUM(E135*J135)</f>
        <v>27090.67</v>
      </c>
      <c r="L135" s="663">
        <f t="shared" ref="L135:L151" si="18">SUM(K135-G135)</f>
        <v>1032.0699999999997</v>
      </c>
      <c r="M135" s="671">
        <v>1</v>
      </c>
      <c r="N135" s="770">
        <f t="shared" ref="N135:N151" si="19">SUM(K135-G135)*M135</f>
        <v>1032.0699999999997</v>
      </c>
      <c r="O135" s="665"/>
    </row>
    <row r="136" spans="1:15" s="520" customFormat="1" ht="15" customHeight="1" x14ac:dyDescent="0.25">
      <c r="A136" s="657" t="s">
        <v>597</v>
      </c>
      <c r="B136" s="575" t="s">
        <v>598</v>
      </c>
      <c r="C136" s="575" t="s">
        <v>52</v>
      </c>
      <c r="D136" s="656">
        <v>41071</v>
      </c>
      <c r="E136" s="657">
        <v>1219</v>
      </c>
      <c r="F136" s="658">
        <v>20.87</v>
      </c>
      <c r="G136" s="659">
        <f t="shared" si="16"/>
        <v>25440.530000000002</v>
      </c>
      <c r="H136" s="660"/>
      <c r="I136" s="656">
        <v>41135</v>
      </c>
      <c r="J136" s="658">
        <v>20.59</v>
      </c>
      <c r="K136" s="662">
        <f t="shared" si="17"/>
        <v>25099.21</v>
      </c>
      <c r="L136" s="663">
        <f t="shared" si="18"/>
        <v>-341.32000000000335</v>
      </c>
      <c r="M136" s="671">
        <v>1</v>
      </c>
      <c r="N136" s="770">
        <f t="shared" si="19"/>
        <v>-341.32000000000335</v>
      </c>
      <c r="O136" s="665"/>
    </row>
    <row r="137" spans="1:15" s="520" customFormat="1" ht="15" customHeight="1" x14ac:dyDescent="0.25">
      <c r="A137" s="649" t="s">
        <v>599</v>
      </c>
      <c r="B137" s="575" t="s">
        <v>600</v>
      </c>
      <c r="C137" s="575" t="s">
        <v>52</v>
      </c>
      <c r="D137" s="656">
        <v>41064</v>
      </c>
      <c r="E137" s="657">
        <v>1785</v>
      </c>
      <c r="F137" s="658">
        <v>22.4</v>
      </c>
      <c r="G137" s="659">
        <f t="shared" si="16"/>
        <v>39984</v>
      </c>
      <c r="H137" s="660"/>
      <c r="I137" s="656">
        <v>41142</v>
      </c>
      <c r="J137" s="658">
        <v>23.15</v>
      </c>
      <c r="K137" s="662">
        <f t="shared" si="17"/>
        <v>41322.75</v>
      </c>
      <c r="L137" s="663">
        <f t="shared" si="18"/>
        <v>1338.75</v>
      </c>
      <c r="M137" s="671">
        <v>1</v>
      </c>
      <c r="N137" s="770">
        <f t="shared" si="19"/>
        <v>1338.75</v>
      </c>
      <c r="O137" s="665"/>
    </row>
    <row r="138" spans="1:15" s="520" customFormat="1" ht="15" customHeight="1" x14ac:dyDescent="0.25">
      <c r="A138" s="649" t="s">
        <v>601</v>
      </c>
      <c r="B138" s="575" t="s">
        <v>602</v>
      </c>
      <c r="C138" s="575" t="s">
        <v>52</v>
      </c>
      <c r="D138" s="656">
        <v>40945</v>
      </c>
      <c r="E138" s="657">
        <v>439</v>
      </c>
      <c r="F138" s="658">
        <v>53.96</v>
      </c>
      <c r="G138" s="659">
        <f t="shared" si="16"/>
        <v>23688.44</v>
      </c>
      <c r="H138" s="660"/>
      <c r="I138" s="656">
        <v>41144</v>
      </c>
      <c r="J138" s="658">
        <v>58.87</v>
      </c>
      <c r="K138" s="662">
        <f t="shared" si="17"/>
        <v>25843.93</v>
      </c>
      <c r="L138" s="663">
        <f t="shared" si="18"/>
        <v>2155.4900000000016</v>
      </c>
      <c r="M138" s="671">
        <v>1</v>
      </c>
      <c r="N138" s="770">
        <f t="shared" si="19"/>
        <v>2155.4900000000016</v>
      </c>
      <c r="O138" s="665"/>
    </row>
    <row r="139" spans="1:15" s="520" customFormat="1" ht="15" customHeight="1" x14ac:dyDescent="0.25">
      <c r="A139" s="649" t="s">
        <v>603</v>
      </c>
      <c r="B139" s="575" t="s">
        <v>604</v>
      </c>
      <c r="C139" s="575" t="s">
        <v>52</v>
      </c>
      <c r="D139" s="656">
        <v>41058</v>
      </c>
      <c r="E139" s="657">
        <v>746</v>
      </c>
      <c r="F139" s="658">
        <v>45.17</v>
      </c>
      <c r="G139" s="659">
        <f t="shared" si="16"/>
        <v>33696.82</v>
      </c>
      <c r="H139" s="660"/>
      <c r="I139" s="656">
        <v>41144</v>
      </c>
      <c r="J139" s="658">
        <v>43.63</v>
      </c>
      <c r="K139" s="662">
        <f t="shared" si="17"/>
        <v>32547.980000000003</v>
      </c>
      <c r="L139" s="663">
        <f t="shared" si="18"/>
        <v>-1148.8399999999965</v>
      </c>
      <c r="M139" s="671">
        <v>1</v>
      </c>
      <c r="N139" s="770">
        <f t="shared" si="19"/>
        <v>-1148.8399999999965</v>
      </c>
      <c r="O139" s="665"/>
    </row>
    <row r="140" spans="1:15" s="520" customFormat="1" ht="15" customHeight="1" x14ac:dyDescent="0.25">
      <c r="A140" s="657" t="s">
        <v>605</v>
      </c>
      <c r="B140" s="575" t="s">
        <v>537</v>
      </c>
      <c r="C140" s="575" t="s">
        <v>52</v>
      </c>
      <c r="D140" s="656">
        <v>41142</v>
      </c>
      <c r="E140" s="657">
        <v>376</v>
      </c>
      <c r="F140" s="658">
        <v>93.57</v>
      </c>
      <c r="G140" s="659">
        <f t="shared" si="16"/>
        <v>35182.32</v>
      </c>
      <c r="H140" s="660"/>
      <c r="I140" s="656">
        <v>41151</v>
      </c>
      <c r="J140" s="658">
        <v>90.91</v>
      </c>
      <c r="K140" s="662">
        <f t="shared" si="17"/>
        <v>34182.159999999996</v>
      </c>
      <c r="L140" s="663">
        <f t="shared" si="18"/>
        <v>-1000.1600000000035</v>
      </c>
      <c r="M140" s="671">
        <v>1</v>
      </c>
      <c r="N140" s="770">
        <f t="shared" si="19"/>
        <v>-1000.1600000000035</v>
      </c>
      <c r="O140" s="665"/>
    </row>
    <row r="141" spans="1:15" s="520" customFormat="1" ht="15" customHeight="1" x14ac:dyDescent="0.25">
      <c r="A141" s="657" t="s">
        <v>606</v>
      </c>
      <c r="B141" s="575" t="s">
        <v>607</v>
      </c>
      <c r="C141" s="575" t="s">
        <v>52</v>
      </c>
      <c r="D141" s="656">
        <v>41089</v>
      </c>
      <c r="E141" s="657">
        <v>824</v>
      </c>
      <c r="F141" s="658">
        <v>64.03</v>
      </c>
      <c r="G141" s="659">
        <f t="shared" si="16"/>
        <v>52760.72</v>
      </c>
      <c r="H141" s="660"/>
      <c r="I141" s="656">
        <v>41156</v>
      </c>
      <c r="J141" s="658">
        <v>64.819999999999993</v>
      </c>
      <c r="K141" s="662">
        <f t="shared" si="17"/>
        <v>53411.679999999993</v>
      </c>
      <c r="L141" s="663">
        <f t="shared" si="18"/>
        <v>650.95999999999185</v>
      </c>
      <c r="M141" s="671">
        <v>1</v>
      </c>
      <c r="N141" s="770">
        <f t="shared" si="19"/>
        <v>650.95999999999185</v>
      </c>
      <c r="O141" s="665"/>
    </row>
    <row r="142" spans="1:15" s="520" customFormat="1" ht="15" customHeight="1" x14ac:dyDescent="0.25">
      <c r="A142" s="657" t="s">
        <v>608</v>
      </c>
      <c r="B142" s="575" t="s">
        <v>609</v>
      </c>
      <c r="C142" s="575" t="s">
        <v>52</v>
      </c>
      <c r="D142" s="656">
        <v>41071</v>
      </c>
      <c r="E142" s="657">
        <v>431</v>
      </c>
      <c r="F142" s="658">
        <v>61.53</v>
      </c>
      <c r="G142" s="659">
        <f t="shared" si="16"/>
        <v>26519.43</v>
      </c>
      <c r="H142" s="660"/>
      <c r="I142" s="656">
        <v>41170</v>
      </c>
      <c r="J142" s="658">
        <v>62.95</v>
      </c>
      <c r="K142" s="662">
        <f t="shared" si="17"/>
        <v>27131.45</v>
      </c>
      <c r="L142" s="663">
        <f t="shared" si="18"/>
        <v>612.02000000000044</v>
      </c>
      <c r="M142" s="671">
        <v>1</v>
      </c>
      <c r="N142" s="770">
        <f t="shared" si="19"/>
        <v>612.02000000000044</v>
      </c>
      <c r="O142" s="665"/>
    </row>
    <row r="143" spans="1:15" s="520" customFormat="1" ht="15" customHeight="1" x14ac:dyDescent="0.25">
      <c r="A143" s="657" t="s">
        <v>610</v>
      </c>
      <c r="B143" s="575" t="s">
        <v>220</v>
      </c>
      <c r="C143" s="575" t="s">
        <v>52</v>
      </c>
      <c r="D143" s="656">
        <v>41165</v>
      </c>
      <c r="E143" s="657">
        <v>179</v>
      </c>
      <c r="F143" s="658">
        <v>93</v>
      </c>
      <c r="G143" s="659">
        <f t="shared" si="16"/>
        <v>16647</v>
      </c>
      <c r="H143" s="660"/>
      <c r="I143" s="656">
        <v>41176</v>
      </c>
      <c r="J143" s="658">
        <v>87</v>
      </c>
      <c r="K143" s="662">
        <f t="shared" si="17"/>
        <v>15573</v>
      </c>
      <c r="L143" s="663">
        <f t="shared" si="18"/>
        <v>-1074</v>
      </c>
      <c r="M143" s="671">
        <v>1</v>
      </c>
      <c r="N143" s="770">
        <f t="shared" si="19"/>
        <v>-1074</v>
      </c>
      <c r="O143" s="665"/>
    </row>
    <row r="144" spans="1:15" s="520" customFormat="1" ht="15" customHeight="1" x14ac:dyDescent="0.25">
      <c r="A144" s="657" t="s">
        <v>611</v>
      </c>
      <c r="B144" s="575" t="s">
        <v>612</v>
      </c>
      <c r="C144" s="575" t="s">
        <v>52</v>
      </c>
      <c r="D144" s="656">
        <v>41165</v>
      </c>
      <c r="E144" s="657">
        <v>562</v>
      </c>
      <c r="F144" s="658">
        <v>28.45</v>
      </c>
      <c r="G144" s="659">
        <f t="shared" si="16"/>
        <v>15988.9</v>
      </c>
      <c r="H144" s="660"/>
      <c r="I144" s="656">
        <v>41177</v>
      </c>
      <c r="J144" s="658">
        <v>27.47</v>
      </c>
      <c r="K144" s="662">
        <f t="shared" si="17"/>
        <v>15438.14</v>
      </c>
      <c r="L144" s="663">
        <f t="shared" si="18"/>
        <v>-550.76000000000022</v>
      </c>
      <c r="M144" s="671">
        <v>1</v>
      </c>
      <c r="N144" s="770">
        <f t="shared" si="19"/>
        <v>-550.76000000000022</v>
      </c>
      <c r="O144" s="665"/>
    </row>
    <row r="145" spans="1:15" s="520" customFormat="1" ht="15" customHeight="1" x14ac:dyDescent="0.25">
      <c r="A145" s="657" t="s">
        <v>613</v>
      </c>
      <c r="B145" s="575" t="s">
        <v>614</v>
      </c>
      <c r="C145" s="575" t="s">
        <v>52</v>
      </c>
      <c r="D145" s="656">
        <v>41166</v>
      </c>
      <c r="E145" s="657">
        <v>270</v>
      </c>
      <c r="F145" s="658">
        <v>115.67</v>
      </c>
      <c r="G145" s="659">
        <f t="shared" si="16"/>
        <v>31230.9</v>
      </c>
      <c r="H145" s="660"/>
      <c r="I145" s="656">
        <v>41177</v>
      </c>
      <c r="J145" s="658">
        <v>111.99</v>
      </c>
      <c r="K145" s="662">
        <f t="shared" si="17"/>
        <v>30237.3</v>
      </c>
      <c r="L145" s="663">
        <f t="shared" si="18"/>
        <v>-993.60000000000218</v>
      </c>
      <c r="M145" s="671">
        <v>1</v>
      </c>
      <c r="N145" s="770">
        <f t="shared" si="19"/>
        <v>-993.60000000000218</v>
      </c>
      <c r="O145" s="665"/>
    </row>
    <row r="146" spans="1:15" s="520" customFormat="1" ht="15" customHeight="1" x14ac:dyDescent="0.25">
      <c r="A146" s="657" t="s">
        <v>615</v>
      </c>
      <c r="B146" s="575" t="s">
        <v>616</v>
      </c>
      <c r="C146" s="575" t="s">
        <v>52</v>
      </c>
      <c r="D146" s="656">
        <v>41159</v>
      </c>
      <c r="E146" s="657">
        <v>263</v>
      </c>
      <c r="F146" s="658">
        <v>81.23</v>
      </c>
      <c r="G146" s="659">
        <f t="shared" si="16"/>
        <v>21363.49</v>
      </c>
      <c r="H146" s="660"/>
      <c r="I146" s="656">
        <v>41178</v>
      </c>
      <c r="J146" s="658">
        <v>78.42</v>
      </c>
      <c r="K146" s="662">
        <f t="shared" si="17"/>
        <v>20624.46</v>
      </c>
      <c r="L146" s="663">
        <f t="shared" si="18"/>
        <v>-739.03000000000247</v>
      </c>
      <c r="M146" s="671">
        <v>1</v>
      </c>
      <c r="N146" s="770">
        <f t="shared" si="19"/>
        <v>-739.03000000000247</v>
      </c>
      <c r="O146" s="665"/>
    </row>
    <row r="147" spans="1:15" s="520" customFormat="1" ht="15" customHeight="1" x14ac:dyDescent="0.25">
      <c r="A147" s="657" t="s">
        <v>294</v>
      </c>
      <c r="B147" s="575" t="s">
        <v>295</v>
      </c>
      <c r="C147" s="575" t="s">
        <v>52</v>
      </c>
      <c r="D147" s="656">
        <v>41163</v>
      </c>
      <c r="E147" s="657">
        <v>1785</v>
      </c>
      <c r="F147" s="658">
        <v>9.34</v>
      </c>
      <c r="G147" s="659">
        <f t="shared" si="16"/>
        <v>16671.900000000001</v>
      </c>
      <c r="H147" s="660"/>
      <c r="I147" s="656">
        <v>41178</v>
      </c>
      <c r="J147" s="658">
        <v>8.7799999999999994</v>
      </c>
      <c r="K147" s="662">
        <f t="shared" si="17"/>
        <v>15672.3</v>
      </c>
      <c r="L147" s="663">
        <f t="shared" si="18"/>
        <v>-999.60000000000218</v>
      </c>
      <c r="M147" s="671">
        <v>1</v>
      </c>
      <c r="N147" s="770">
        <f t="shared" si="19"/>
        <v>-999.60000000000218</v>
      </c>
      <c r="O147" s="665"/>
    </row>
    <row r="148" spans="1:15" s="520" customFormat="1" ht="15" customHeight="1" x14ac:dyDescent="0.25">
      <c r="A148" s="657" t="s">
        <v>617</v>
      </c>
      <c r="B148" s="575" t="s">
        <v>618</v>
      </c>
      <c r="C148" s="575" t="s">
        <v>52</v>
      </c>
      <c r="D148" s="656">
        <v>41165</v>
      </c>
      <c r="E148" s="657">
        <v>370</v>
      </c>
      <c r="F148" s="658">
        <v>34.47</v>
      </c>
      <c r="G148" s="659">
        <f t="shared" si="16"/>
        <v>12753.9</v>
      </c>
      <c r="H148" s="660"/>
      <c r="I148" s="656">
        <v>41178</v>
      </c>
      <c r="J148" s="658">
        <v>31.77</v>
      </c>
      <c r="K148" s="662">
        <f t="shared" si="17"/>
        <v>11754.9</v>
      </c>
      <c r="L148" s="663">
        <f t="shared" si="18"/>
        <v>-999</v>
      </c>
      <c r="M148" s="671">
        <v>1</v>
      </c>
      <c r="N148" s="770">
        <f t="shared" si="19"/>
        <v>-999</v>
      </c>
      <c r="O148" s="665"/>
    </row>
    <row r="149" spans="1:15" s="520" customFormat="1" ht="15" customHeight="1" x14ac:dyDescent="0.25">
      <c r="A149" s="657" t="s">
        <v>619</v>
      </c>
      <c r="B149" s="575" t="s">
        <v>497</v>
      </c>
      <c r="C149" s="575" t="s">
        <v>52</v>
      </c>
      <c r="D149" s="656">
        <v>41166</v>
      </c>
      <c r="E149" s="657">
        <v>556</v>
      </c>
      <c r="F149" s="658">
        <v>52.9</v>
      </c>
      <c r="G149" s="659">
        <f t="shared" si="16"/>
        <v>29412.399999999998</v>
      </c>
      <c r="H149" s="660"/>
      <c r="I149" s="656">
        <v>41178</v>
      </c>
      <c r="J149" s="658">
        <v>51.1</v>
      </c>
      <c r="K149" s="662">
        <f t="shared" si="17"/>
        <v>28411.600000000002</v>
      </c>
      <c r="L149" s="663">
        <f t="shared" si="18"/>
        <v>-1000.7999999999956</v>
      </c>
      <c r="M149" s="671">
        <v>1</v>
      </c>
      <c r="N149" s="770">
        <f t="shared" si="19"/>
        <v>-1000.7999999999956</v>
      </c>
      <c r="O149" s="665"/>
    </row>
    <row r="150" spans="1:15" s="520" customFormat="1" ht="15" customHeight="1" x14ac:dyDescent="0.25">
      <c r="A150" s="657" t="s">
        <v>506</v>
      </c>
      <c r="B150" s="575" t="s">
        <v>507</v>
      </c>
      <c r="C150" s="575" t="s">
        <v>52</v>
      </c>
      <c r="D150" s="656">
        <v>41158</v>
      </c>
      <c r="E150" s="657">
        <v>408</v>
      </c>
      <c r="F150" s="658">
        <v>57.74</v>
      </c>
      <c r="G150" s="659">
        <f t="shared" si="16"/>
        <v>23557.920000000002</v>
      </c>
      <c r="H150" s="660"/>
      <c r="I150" s="656">
        <v>41183</v>
      </c>
      <c r="J150" s="658">
        <v>55.45</v>
      </c>
      <c r="K150" s="662">
        <f t="shared" si="17"/>
        <v>22623.600000000002</v>
      </c>
      <c r="L150" s="663">
        <f t="shared" si="18"/>
        <v>-934.31999999999971</v>
      </c>
      <c r="M150" s="671">
        <v>1</v>
      </c>
      <c r="N150" s="770">
        <f t="shared" si="19"/>
        <v>-934.31999999999971</v>
      </c>
      <c r="O150" s="665"/>
    </row>
    <row r="151" spans="1:15" s="520" customFormat="1" ht="15" customHeight="1" x14ac:dyDescent="0.25">
      <c r="A151" s="657" t="s">
        <v>620</v>
      </c>
      <c r="B151" s="575" t="s">
        <v>621</v>
      </c>
      <c r="C151" s="575" t="s">
        <v>52</v>
      </c>
      <c r="D151" s="656">
        <v>41171</v>
      </c>
      <c r="E151" s="657">
        <v>270</v>
      </c>
      <c r="F151" s="658">
        <v>91.53</v>
      </c>
      <c r="G151" s="659">
        <f t="shared" si="16"/>
        <v>24713.1</v>
      </c>
      <c r="H151" s="660"/>
      <c r="I151" s="656">
        <v>41185</v>
      </c>
      <c r="J151" s="658">
        <v>87.93</v>
      </c>
      <c r="K151" s="662">
        <f t="shared" si="17"/>
        <v>23741.100000000002</v>
      </c>
      <c r="L151" s="663">
        <f t="shared" si="18"/>
        <v>-971.99999999999636</v>
      </c>
      <c r="M151" s="671">
        <v>1</v>
      </c>
      <c r="N151" s="770">
        <f t="shared" si="19"/>
        <v>-971.99999999999636</v>
      </c>
      <c r="O151" s="665"/>
    </row>
    <row r="152" spans="1:15" s="520" customFormat="1" ht="15" customHeight="1" x14ac:dyDescent="0.25">
      <c r="A152" s="655" t="s">
        <v>599</v>
      </c>
      <c r="B152" s="574" t="s">
        <v>600</v>
      </c>
      <c r="C152" s="574" t="s">
        <v>77</v>
      </c>
      <c r="D152" s="666">
        <v>41170</v>
      </c>
      <c r="E152" s="655">
        <v>463</v>
      </c>
      <c r="F152" s="667">
        <v>63.44</v>
      </c>
      <c r="G152" s="668">
        <f>SUM(E152*F152)</f>
        <v>29372.719999999998</v>
      </c>
      <c r="H152" s="669"/>
      <c r="I152" s="666">
        <v>41187</v>
      </c>
      <c r="J152" s="667">
        <v>65.599999999999994</v>
      </c>
      <c r="K152" s="670">
        <f>SUM(E152*J152)</f>
        <v>30372.799999999996</v>
      </c>
      <c r="L152" s="672">
        <f>SUM(G152-K152)</f>
        <v>-1000.0799999999981</v>
      </c>
      <c r="M152" s="671">
        <v>1</v>
      </c>
      <c r="N152" s="770">
        <f>SUM(G152-K152)*M152</f>
        <v>-1000.0799999999981</v>
      </c>
      <c r="O152" s="665"/>
    </row>
    <row r="153" spans="1:15" s="520" customFormat="1" ht="15" customHeight="1" x14ac:dyDescent="0.25">
      <c r="A153" s="657" t="s">
        <v>622</v>
      </c>
      <c r="B153" s="575" t="s">
        <v>623</v>
      </c>
      <c r="C153" s="575" t="s">
        <v>52</v>
      </c>
      <c r="D153" s="656">
        <v>41166</v>
      </c>
      <c r="E153" s="657">
        <v>340</v>
      </c>
      <c r="F153" s="658">
        <v>59.64</v>
      </c>
      <c r="G153" s="659">
        <f t="shared" si="16"/>
        <v>20277.599999999999</v>
      </c>
      <c r="H153" s="660"/>
      <c r="I153" s="656">
        <v>41190</v>
      </c>
      <c r="J153" s="658">
        <v>57.19</v>
      </c>
      <c r="K153" s="662">
        <f t="shared" si="17"/>
        <v>19444.599999999999</v>
      </c>
      <c r="L153" s="663">
        <f>SUM(K153-G153)</f>
        <v>-833</v>
      </c>
      <c r="M153" s="671">
        <v>1</v>
      </c>
      <c r="N153" s="770">
        <f>SUM(K153-G153)*M153</f>
        <v>-833</v>
      </c>
      <c r="O153" s="665"/>
    </row>
    <row r="154" spans="1:15" s="520" customFormat="1" ht="15" customHeight="1" x14ac:dyDescent="0.25">
      <c r="A154" s="657" t="s">
        <v>624</v>
      </c>
      <c r="B154" s="575" t="s">
        <v>625</v>
      </c>
      <c r="C154" s="575" t="s">
        <v>52</v>
      </c>
      <c r="D154" s="656">
        <v>41166</v>
      </c>
      <c r="E154" s="657">
        <v>667</v>
      </c>
      <c r="F154" s="658">
        <v>23.25</v>
      </c>
      <c r="G154" s="659">
        <f t="shared" si="16"/>
        <v>15507.75</v>
      </c>
      <c r="H154" s="660"/>
      <c r="I154" s="656">
        <v>41192</v>
      </c>
      <c r="J154" s="658">
        <v>21.77</v>
      </c>
      <c r="K154" s="662">
        <f t="shared" si="17"/>
        <v>14520.59</v>
      </c>
      <c r="L154" s="663">
        <f>SUM(K154-G154)</f>
        <v>-987.15999999999985</v>
      </c>
      <c r="M154" s="671">
        <v>1</v>
      </c>
      <c r="N154" s="770">
        <f>SUM(K154-G154)*M154</f>
        <v>-987.15999999999985</v>
      </c>
      <c r="O154" s="665"/>
    </row>
    <row r="155" spans="1:15" s="520" customFormat="1" ht="15" customHeight="1" x14ac:dyDescent="0.25">
      <c r="A155" s="657" t="s">
        <v>494</v>
      </c>
      <c r="B155" s="575" t="s">
        <v>495</v>
      </c>
      <c r="C155" s="575" t="s">
        <v>52</v>
      </c>
      <c r="D155" s="656">
        <v>41162</v>
      </c>
      <c r="E155" s="657">
        <v>302</v>
      </c>
      <c r="F155" s="658">
        <v>114.27</v>
      </c>
      <c r="G155" s="659">
        <f t="shared" si="16"/>
        <v>34509.54</v>
      </c>
      <c r="H155" s="660"/>
      <c r="I155" s="656">
        <v>41192</v>
      </c>
      <c r="J155" s="658">
        <v>113.4</v>
      </c>
      <c r="K155" s="662">
        <f t="shared" si="17"/>
        <v>34246.800000000003</v>
      </c>
      <c r="L155" s="663">
        <f>SUM(K155-G155)</f>
        <v>-262.73999999999796</v>
      </c>
      <c r="M155" s="671">
        <v>1</v>
      </c>
      <c r="N155" s="770">
        <f>SUM(K155-G155)*M155</f>
        <v>-262.73999999999796</v>
      </c>
      <c r="O155" s="665"/>
    </row>
    <row r="156" spans="1:15" s="520" customFormat="1" ht="15" customHeight="1" x14ac:dyDescent="0.25">
      <c r="A156" s="655" t="s">
        <v>626</v>
      </c>
      <c r="B156" s="574" t="s">
        <v>570</v>
      </c>
      <c r="C156" s="574" t="s">
        <v>77</v>
      </c>
      <c r="D156" s="666">
        <v>41162</v>
      </c>
      <c r="E156" s="655">
        <v>967</v>
      </c>
      <c r="F156" s="667">
        <v>36.9</v>
      </c>
      <c r="G156" s="668">
        <f>SUM(E156*F156)</f>
        <v>35682.299999999996</v>
      </c>
      <c r="H156" s="669"/>
      <c r="I156" s="666">
        <v>40463</v>
      </c>
      <c r="J156" s="667">
        <v>35.64</v>
      </c>
      <c r="K156" s="670">
        <f>SUM(E156*J156)</f>
        <v>34463.879999999997</v>
      </c>
      <c r="L156" s="663">
        <f>SUM(G156-K156)</f>
        <v>1218.4199999999983</v>
      </c>
      <c r="M156" s="671">
        <v>1</v>
      </c>
      <c r="N156" s="770">
        <f>SUM(G156-K156)*M156</f>
        <v>1218.4199999999983</v>
      </c>
      <c r="O156" s="665"/>
    </row>
    <row r="157" spans="1:15" s="520" customFormat="1" ht="15" customHeight="1" x14ac:dyDescent="0.25">
      <c r="A157" s="657" t="s">
        <v>481</v>
      </c>
      <c r="B157" s="575" t="s">
        <v>482</v>
      </c>
      <c r="C157" s="575" t="s">
        <v>52</v>
      </c>
      <c r="D157" s="656">
        <v>41165</v>
      </c>
      <c r="E157" s="657">
        <v>714</v>
      </c>
      <c r="F157" s="658">
        <v>35.5</v>
      </c>
      <c r="G157" s="659">
        <f t="shared" si="16"/>
        <v>25347</v>
      </c>
      <c r="H157" s="660"/>
      <c r="I157" s="656">
        <v>41194</v>
      </c>
      <c r="J157" s="658">
        <v>34.1</v>
      </c>
      <c r="K157" s="662">
        <f t="shared" si="17"/>
        <v>24347.4</v>
      </c>
      <c r="L157" s="663">
        <f t="shared" ref="L157:L176" si="20">SUM(K157-G157)</f>
        <v>-999.59999999999854</v>
      </c>
      <c r="M157" s="671">
        <v>1</v>
      </c>
      <c r="N157" s="770">
        <f t="shared" ref="N157:N179" si="21">SUM(K157-G157)*M157</f>
        <v>-999.59999999999854</v>
      </c>
      <c r="O157" s="665"/>
    </row>
    <row r="158" spans="1:15" s="520" customFormat="1" ht="15" customHeight="1" x14ac:dyDescent="0.25">
      <c r="A158" s="657" t="s">
        <v>522</v>
      </c>
      <c r="B158" s="575" t="s">
        <v>523</v>
      </c>
      <c r="C158" s="575" t="s">
        <v>52</v>
      </c>
      <c r="D158" s="656">
        <v>41165</v>
      </c>
      <c r="E158" s="657">
        <v>769</v>
      </c>
      <c r="F158" s="658">
        <v>33.39</v>
      </c>
      <c r="G158" s="659">
        <f t="shared" si="16"/>
        <v>25676.91</v>
      </c>
      <c r="H158" s="660"/>
      <c r="I158" s="656">
        <v>41198</v>
      </c>
      <c r="J158" s="658">
        <v>32.090000000000003</v>
      </c>
      <c r="K158" s="662">
        <f t="shared" si="17"/>
        <v>24677.210000000003</v>
      </c>
      <c r="L158" s="663">
        <f t="shared" si="20"/>
        <v>-999.69999999999709</v>
      </c>
      <c r="M158" s="671">
        <v>1</v>
      </c>
      <c r="N158" s="770">
        <f t="shared" si="21"/>
        <v>-999.69999999999709</v>
      </c>
      <c r="O158" s="665"/>
    </row>
    <row r="159" spans="1:15" s="520" customFormat="1" ht="15" customHeight="1" x14ac:dyDescent="0.25">
      <c r="A159" s="657" t="s">
        <v>627</v>
      </c>
      <c r="B159" s="575" t="s">
        <v>628</v>
      </c>
      <c r="C159" s="575" t="s">
        <v>52</v>
      </c>
      <c r="D159" s="656">
        <v>41180</v>
      </c>
      <c r="E159" s="657">
        <v>94</v>
      </c>
      <c r="F159" s="658">
        <v>216.71</v>
      </c>
      <c r="G159" s="659">
        <f t="shared" si="16"/>
        <v>20370.740000000002</v>
      </c>
      <c r="H159" s="660"/>
      <c r="I159" s="656">
        <v>41198</v>
      </c>
      <c r="J159" s="658">
        <v>206.08</v>
      </c>
      <c r="K159" s="662">
        <f t="shared" si="17"/>
        <v>19371.52</v>
      </c>
      <c r="L159" s="663">
        <f t="shared" si="20"/>
        <v>-999.22000000000116</v>
      </c>
      <c r="M159" s="671">
        <v>1</v>
      </c>
      <c r="N159" s="770">
        <f t="shared" si="21"/>
        <v>-999.22000000000116</v>
      </c>
      <c r="O159" s="665"/>
    </row>
    <row r="160" spans="1:15" s="520" customFormat="1" ht="15" customHeight="1" x14ac:dyDescent="0.25">
      <c r="A160" s="657" t="s">
        <v>629</v>
      </c>
      <c r="B160" s="575" t="s">
        <v>541</v>
      </c>
      <c r="C160" s="575" t="s">
        <v>52</v>
      </c>
      <c r="D160" s="656">
        <v>41180</v>
      </c>
      <c r="E160" s="657">
        <v>909</v>
      </c>
      <c r="F160" s="658">
        <v>35.200000000000003</v>
      </c>
      <c r="G160" s="659">
        <f t="shared" si="16"/>
        <v>31996.800000000003</v>
      </c>
      <c r="H160" s="660"/>
      <c r="I160" s="656">
        <v>41204</v>
      </c>
      <c r="J160" s="658">
        <v>34.159999999999997</v>
      </c>
      <c r="K160" s="662">
        <f t="shared" si="17"/>
        <v>31051.439999999999</v>
      </c>
      <c r="L160" s="663">
        <f t="shared" si="20"/>
        <v>-945.36000000000422</v>
      </c>
      <c r="M160" s="671">
        <v>1</v>
      </c>
      <c r="N160" s="770">
        <f t="shared" si="21"/>
        <v>-945.36000000000422</v>
      </c>
      <c r="O160" s="665"/>
    </row>
    <row r="161" spans="1:15" s="520" customFormat="1" ht="15" customHeight="1" x14ac:dyDescent="0.25">
      <c r="A161" s="657" t="s">
        <v>630</v>
      </c>
      <c r="B161" s="575" t="s">
        <v>631</v>
      </c>
      <c r="C161" s="575" t="s">
        <v>52</v>
      </c>
      <c r="D161" s="656">
        <v>41165</v>
      </c>
      <c r="E161" s="657">
        <v>575</v>
      </c>
      <c r="F161" s="658">
        <v>68.72</v>
      </c>
      <c r="G161" s="659">
        <f t="shared" si="16"/>
        <v>39514</v>
      </c>
      <c r="H161" s="660"/>
      <c r="I161" s="656">
        <v>41205</v>
      </c>
      <c r="J161" s="658">
        <v>67.790000000000006</v>
      </c>
      <c r="K161" s="662">
        <f t="shared" si="17"/>
        <v>38979.25</v>
      </c>
      <c r="L161" s="663">
        <f t="shared" si="20"/>
        <v>-534.75</v>
      </c>
      <c r="M161" s="671">
        <v>1</v>
      </c>
      <c r="N161" s="770">
        <f t="shared" si="21"/>
        <v>-534.75</v>
      </c>
      <c r="O161" s="665"/>
    </row>
    <row r="162" spans="1:15" s="520" customFormat="1" ht="15" customHeight="1" x14ac:dyDescent="0.25">
      <c r="A162" s="657" t="s">
        <v>632</v>
      </c>
      <c r="B162" s="575" t="s">
        <v>633</v>
      </c>
      <c r="C162" s="575" t="s">
        <v>52</v>
      </c>
      <c r="D162" s="656">
        <v>41165</v>
      </c>
      <c r="E162" s="657">
        <v>394</v>
      </c>
      <c r="F162" s="658">
        <v>59.64</v>
      </c>
      <c r="G162" s="659">
        <f t="shared" si="16"/>
        <v>23498.16</v>
      </c>
      <c r="H162" s="660"/>
      <c r="I162" s="656">
        <v>41204</v>
      </c>
      <c r="J162" s="658">
        <v>57.61</v>
      </c>
      <c r="K162" s="662">
        <f t="shared" si="17"/>
        <v>22698.34</v>
      </c>
      <c r="L162" s="663">
        <f t="shared" si="20"/>
        <v>-799.81999999999971</v>
      </c>
      <c r="M162" s="671">
        <v>1</v>
      </c>
      <c r="N162" s="770">
        <f t="shared" si="21"/>
        <v>-799.81999999999971</v>
      </c>
      <c r="O162" s="665"/>
    </row>
    <row r="163" spans="1:15" s="520" customFormat="1" ht="15" customHeight="1" x14ac:dyDescent="0.25">
      <c r="A163" s="657" t="s">
        <v>498</v>
      </c>
      <c r="B163" s="575" t="s">
        <v>499</v>
      </c>
      <c r="C163" s="575" t="s">
        <v>52</v>
      </c>
      <c r="D163" s="656">
        <v>41165</v>
      </c>
      <c r="E163" s="657">
        <v>143</v>
      </c>
      <c r="F163" s="658">
        <v>157.69999999999999</v>
      </c>
      <c r="G163" s="659">
        <f t="shared" si="16"/>
        <v>22551.1</v>
      </c>
      <c r="H163" s="660"/>
      <c r="I163" s="656">
        <v>41205</v>
      </c>
      <c r="J163" s="658">
        <v>153.59</v>
      </c>
      <c r="K163" s="662">
        <f t="shared" si="17"/>
        <v>21963.37</v>
      </c>
      <c r="L163" s="663">
        <f t="shared" si="20"/>
        <v>-587.72999999999956</v>
      </c>
      <c r="M163" s="671">
        <v>1</v>
      </c>
      <c r="N163" s="770">
        <f t="shared" si="21"/>
        <v>-587.72999999999956</v>
      </c>
      <c r="O163" s="665"/>
    </row>
    <row r="164" spans="1:15" s="520" customFormat="1" ht="15" customHeight="1" x14ac:dyDescent="0.25">
      <c r="A164" s="657" t="s">
        <v>634</v>
      </c>
      <c r="B164" s="575" t="s">
        <v>376</v>
      </c>
      <c r="C164" s="575" t="s">
        <v>52</v>
      </c>
      <c r="D164" s="656">
        <v>41162</v>
      </c>
      <c r="E164" s="657">
        <v>1208</v>
      </c>
      <c r="F164" s="658">
        <v>7.4</v>
      </c>
      <c r="G164" s="659">
        <f t="shared" si="16"/>
        <v>8939.2000000000007</v>
      </c>
      <c r="H164" s="660"/>
      <c r="I164" s="656">
        <v>41205</v>
      </c>
      <c r="J164" s="658">
        <v>6.57</v>
      </c>
      <c r="K164" s="662">
        <f t="shared" si="17"/>
        <v>7936.56</v>
      </c>
      <c r="L164" s="663">
        <f t="shared" si="20"/>
        <v>-1002.6400000000003</v>
      </c>
      <c r="M164" s="671">
        <v>1</v>
      </c>
      <c r="N164" s="770">
        <f t="shared" si="21"/>
        <v>-1002.6400000000003</v>
      </c>
      <c r="O164" s="665"/>
    </row>
    <row r="165" spans="1:15" s="520" customFormat="1" ht="15" customHeight="1" x14ac:dyDescent="0.25">
      <c r="A165" s="657" t="s">
        <v>635</v>
      </c>
      <c r="B165" s="575" t="s">
        <v>636</v>
      </c>
      <c r="C165" s="575" t="s">
        <v>52</v>
      </c>
      <c r="D165" s="656">
        <v>41181</v>
      </c>
      <c r="E165" s="657">
        <v>1111</v>
      </c>
      <c r="F165" s="658">
        <v>31.23</v>
      </c>
      <c r="G165" s="659">
        <f t="shared" si="16"/>
        <v>34696.53</v>
      </c>
      <c r="H165" s="660"/>
      <c r="I165" s="656">
        <v>41205</v>
      </c>
      <c r="J165" s="658">
        <v>30.54</v>
      </c>
      <c r="K165" s="662">
        <f t="shared" si="17"/>
        <v>33929.94</v>
      </c>
      <c r="L165" s="663">
        <f t="shared" si="20"/>
        <v>-766.58999999999651</v>
      </c>
      <c r="M165" s="671">
        <v>1</v>
      </c>
      <c r="N165" s="770">
        <f t="shared" si="21"/>
        <v>-766.58999999999651</v>
      </c>
      <c r="O165" s="665"/>
    </row>
    <row r="166" spans="1:15" s="520" customFormat="1" ht="15" customHeight="1" x14ac:dyDescent="0.25">
      <c r="A166" s="657" t="s">
        <v>526</v>
      </c>
      <c r="B166" s="575" t="s">
        <v>527</v>
      </c>
      <c r="C166" s="575" t="s">
        <v>52</v>
      </c>
      <c r="D166" s="656">
        <v>41158</v>
      </c>
      <c r="E166" s="657">
        <v>444</v>
      </c>
      <c r="F166" s="658">
        <v>63.33</v>
      </c>
      <c r="G166" s="659">
        <f t="shared" si="16"/>
        <v>28118.52</v>
      </c>
      <c r="H166" s="660"/>
      <c r="I166" s="656">
        <v>41207</v>
      </c>
      <c r="J166" s="658">
        <v>66.42</v>
      </c>
      <c r="K166" s="662">
        <f t="shared" si="17"/>
        <v>29490.48</v>
      </c>
      <c r="L166" s="663">
        <f t="shared" si="20"/>
        <v>1371.9599999999991</v>
      </c>
      <c r="M166" s="671">
        <v>1</v>
      </c>
      <c r="N166" s="770">
        <f t="shared" si="21"/>
        <v>1371.9599999999991</v>
      </c>
      <c r="O166" s="665"/>
    </row>
    <row r="167" spans="1:15" s="520" customFormat="1" ht="15" customHeight="1" x14ac:dyDescent="0.25">
      <c r="A167" s="657" t="s">
        <v>637</v>
      </c>
      <c r="B167" s="575" t="s">
        <v>638</v>
      </c>
      <c r="C167" s="575" t="s">
        <v>52</v>
      </c>
      <c r="D167" s="656">
        <v>41165</v>
      </c>
      <c r="E167" s="657">
        <v>417</v>
      </c>
      <c r="F167" s="658">
        <v>31.12</v>
      </c>
      <c r="G167" s="659">
        <f t="shared" si="16"/>
        <v>12977.04</v>
      </c>
      <c r="H167" s="660"/>
      <c r="I167" s="656">
        <v>41207</v>
      </c>
      <c r="J167" s="658">
        <v>30.64</v>
      </c>
      <c r="K167" s="662">
        <f t="shared" si="17"/>
        <v>12776.880000000001</v>
      </c>
      <c r="L167" s="663">
        <f t="shared" si="20"/>
        <v>-200.15999999999985</v>
      </c>
      <c r="M167" s="671">
        <v>1</v>
      </c>
      <c r="N167" s="770">
        <f t="shared" si="21"/>
        <v>-200.15999999999985</v>
      </c>
      <c r="O167" s="665"/>
    </row>
    <row r="168" spans="1:15" s="520" customFormat="1" ht="15" customHeight="1" x14ac:dyDescent="0.25">
      <c r="A168" s="657" t="s">
        <v>639</v>
      </c>
      <c r="B168" s="575" t="s">
        <v>640</v>
      </c>
      <c r="C168" s="575" t="s">
        <v>52</v>
      </c>
      <c r="D168" s="656">
        <v>41180</v>
      </c>
      <c r="E168" s="657">
        <v>278</v>
      </c>
      <c r="F168" s="658">
        <v>74.53</v>
      </c>
      <c r="G168" s="659">
        <f t="shared" si="16"/>
        <v>20719.34</v>
      </c>
      <c r="H168" s="660"/>
      <c r="I168" s="656">
        <v>41207</v>
      </c>
      <c r="J168" s="658">
        <v>72.77</v>
      </c>
      <c r="K168" s="662">
        <f t="shared" si="17"/>
        <v>20230.059999999998</v>
      </c>
      <c r="L168" s="663">
        <f t="shared" si="20"/>
        <v>-489.28000000000247</v>
      </c>
      <c r="M168" s="671">
        <v>1</v>
      </c>
      <c r="N168" s="770">
        <f t="shared" si="21"/>
        <v>-489.28000000000247</v>
      </c>
      <c r="O168" s="665"/>
    </row>
    <row r="169" spans="1:15" s="520" customFormat="1" ht="15" customHeight="1" x14ac:dyDescent="0.25">
      <c r="A169" s="657" t="s">
        <v>641</v>
      </c>
      <c r="B169" s="575" t="s">
        <v>642</v>
      </c>
      <c r="C169" s="575" t="s">
        <v>52</v>
      </c>
      <c r="D169" s="656">
        <v>41162</v>
      </c>
      <c r="E169" s="657">
        <v>545</v>
      </c>
      <c r="F169" s="658">
        <v>87.11</v>
      </c>
      <c r="G169" s="659">
        <f t="shared" si="16"/>
        <v>47474.95</v>
      </c>
      <c r="H169" s="660"/>
      <c r="I169" s="656">
        <v>41208</v>
      </c>
      <c r="J169" s="658">
        <v>86.53</v>
      </c>
      <c r="K169" s="662">
        <f t="shared" si="17"/>
        <v>47158.85</v>
      </c>
      <c r="L169" s="663">
        <f t="shared" si="20"/>
        <v>-316.09999999999854</v>
      </c>
      <c r="M169" s="671">
        <v>1</v>
      </c>
      <c r="N169" s="770">
        <f t="shared" si="21"/>
        <v>-316.09999999999854</v>
      </c>
      <c r="O169" s="665"/>
    </row>
    <row r="170" spans="1:15" s="520" customFormat="1" ht="15" customHeight="1" x14ac:dyDescent="0.25">
      <c r="A170" s="657" t="s">
        <v>643</v>
      </c>
      <c r="B170" s="575" t="s">
        <v>644</v>
      </c>
      <c r="C170" s="575" t="s">
        <v>52</v>
      </c>
      <c r="D170" s="656">
        <v>41159</v>
      </c>
      <c r="E170" s="657">
        <v>500</v>
      </c>
      <c r="F170" s="658">
        <v>75.44</v>
      </c>
      <c r="G170" s="659">
        <f t="shared" si="16"/>
        <v>37720</v>
      </c>
      <c r="H170" s="660"/>
      <c r="I170" s="656">
        <v>41215</v>
      </c>
      <c r="J170" s="658">
        <v>74.849999999999994</v>
      </c>
      <c r="K170" s="662">
        <f t="shared" si="17"/>
        <v>37425</v>
      </c>
      <c r="L170" s="663">
        <f t="shared" si="20"/>
        <v>-295</v>
      </c>
      <c r="M170" s="671">
        <v>1</v>
      </c>
      <c r="N170" s="770">
        <f t="shared" si="21"/>
        <v>-295</v>
      </c>
      <c r="O170" s="665"/>
    </row>
    <row r="171" spans="1:15" s="520" customFormat="1" ht="15" customHeight="1" x14ac:dyDescent="0.25">
      <c r="A171" s="657" t="s">
        <v>645</v>
      </c>
      <c r="B171" s="575" t="s">
        <v>646</v>
      </c>
      <c r="C171" s="575" t="s">
        <v>52</v>
      </c>
      <c r="D171" s="656">
        <v>41180</v>
      </c>
      <c r="E171" s="657">
        <v>243</v>
      </c>
      <c r="F171" s="658">
        <v>38.1</v>
      </c>
      <c r="G171" s="659">
        <f t="shared" si="16"/>
        <v>9258.3000000000011</v>
      </c>
      <c r="H171" s="660"/>
      <c r="I171" s="656">
        <v>41215</v>
      </c>
      <c r="J171" s="658">
        <v>34</v>
      </c>
      <c r="K171" s="662">
        <f t="shared" si="17"/>
        <v>8262</v>
      </c>
      <c r="L171" s="663">
        <f t="shared" si="20"/>
        <v>-996.30000000000109</v>
      </c>
      <c r="M171" s="671">
        <v>1</v>
      </c>
      <c r="N171" s="770">
        <f t="shared" si="21"/>
        <v>-996.30000000000109</v>
      </c>
      <c r="O171" s="665"/>
    </row>
    <row r="172" spans="1:15" s="520" customFormat="1" ht="15" customHeight="1" x14ac:dyDescent="0.25">
      <c r="A172" s="657" t="s">
        <v>647</v>
      </c>
      <c r="B172" s="575" t="s">
        <v>648</v>
      </c>
      <c r="C172" s="575" t="s">
        <v>52</v>
      </c>
      <c r="D172" s="656">
        <v>41180</v>
      </c>
      <c r="E172" s="657">
        <v>515</v>
      </c>
      <c r="F172" s="658">
        <v>21.15</v>
      </c>
      <c r="G172" s="659">
        <f t="shared" si="16"/>
        <v>10892.25</v>
      </c>
      <c r="H172" s="660"/>
      <c r="I172" s="656">
        <v>41215</v>
      </c>
      <c r="J172" s="658">
        <v>19.23</v>
      </c>
      <c r="K172" s="662">
        <f t="shared" si="17"/>
        <v>9903.4500000000007</v>
      </c>
      <c r="L172" s="663">
        <f t="shared" si="20"/>
        <v>-988.79999999999927</v>
      </c>
      <c r="M172" s="671">
        <v>1</v>
      </c>
      <c r="N172" s="770">
        <f t="shared" si="21"/>
        <v>-988.79999999999927</v>
      </c>
      <c r="O172" s="665"/>
    </row>
    <row r="173" spans="1:15" s="520" customFormat="1" ht="15" customHeight="1" x14ac:dyDescent="0.25">
      <c r="A173" s="657" t="s">
        <v>649</v>
      </c>
      <c r="B173" s="575" t="s">
        <v>650</v>
      </c>
      <c r="C173" s="575" t="s">
        <v>52</v>
      </c>
      <c r="D173" s="656">
        <v>41180</v>
      </c>
      <c r="E173" s="657">
        <v>278</v>
      </c>
      <c r="F173" s="658">
        <v>85.63</v>
      </c>
      <c r="G173" s="659">
        <f t="shared" si="16"/>
        <v>23805.14</v>
      </c>
      <c r="H173" s="660"/>
      <c r="I173" s="656">
        <v>41227</v>
      </c>
      <c r="J173" s="658">
        <v>82.94</v>
      </c>
      <c r="K173" s="662">
        <f t="shared" si="17"/>
        <v>23057.32</v>
      </c>
      <c r="L173" s="663">
        <f t="shared" si="20"/>
        <v>-747.81999999999971</v>
      </c>
      <c r="M173" s="671">
        <v>1</v>
      </c>
      <c r="N173" s="770">
        <f t="shared" si="21"/>
        <v>-747.81999999999971</v>
      </c>
      <c r="O173" s="665"/>
    </row>
    <row r="174" spans="1:15" s="520" customFormat="1" ht="15" customHeight="1" x14ac:dyDescent="0.25">
      <c r="A174" s="657" t="s">
        <v>651</v>
      </c>
      <c r="B174" s="575" t="s">
        <v>652</v>
      </c>
      <c r="C174" s="575" t="s">
        <v>52</v>
      </c>
      <c r="D174" s="656">
        <v>41180</v>
      </c>
      <c r="E174" s="657">
        <v>383</v>
      </c>
      <c r="F174" s="658">
        <v>78.73</v>
      </c>
      <c r="G174" s="659">
        <f t="shared" si="16"/>
        <v>30153.59</v>
      </c>
      <c r="H174" s="660"/>
      <c r="I174" s="656">
        <v>41227</v>
      </c>
      <c r="J174" s="658">
        <v>76.91</v>
      </c>
      <c r="K174" s="662">
        <f t="shared" si="17"/>
        <v>29456.53</v>
      </c>
      <c r="L174" s="663">
        <f t="shared" si="20"/>
        <v>-697.06000000000131</v>
      </c>
      <c r="M174" s="671">
        <v>1</v>
      </c>
      <c r="N174" s="770">
        <f t="shared" si="21"/>
        <v>-697.06000000000131</v>
      </c>
      <c r="O174" s="665"/>
    </row>
    <row r="175" spans="1:15" s="520" customFormat="1" ht="15" customHeight="1" x14ac:dyDescent="0.25">
      <c r="A175" s="657" t="s">
        <v>653</v>
      </c>
      <c r="B175" s="575" t="s">
        <v>654</v>
      </c>
      <c r="C175" s="575" t="s">
        <v>52</v>
      </c>
      <c r="D175" s="656">
        <v>41180</v>
      </c>
      <c r="E175" s="657">
        <v>980</v>
      </c>
      <c r="F175" s="658">
        <v>32.49</v>
      </c>
      <c r="G175" s="659">
        <f t="shared" si="16"/>
        <v>31840.2</v>
      </c>
      <c r="H175" s="660"/>
      <c r="I175" s="656">
        <v>41228</v>
      </c>
      <c r="J175" s="658">
        <v>32.340000000000003</v>
      </c>
      <c r="K175" s="662">
        <f t="shared" si="17"/>
        <v>31693.200000000004</v>
      </c>
      <c r="L175" s="663">
        <f t="shared" si="20"/>
        <v>-146.99999999999636</v>
      </c>
      <c r="M175" s="671">
        <v>1</v>
      </c>
      <c r="N175" s="770">
        <f t="shared" si="21"/>
        <v>-146.99999999999636</v>
      </c>
      <c r="O175" s="665"/>
    </row>
    <row r="176" spans="1:15" s="520" customFormat="1" ht="15" customHeight="1" x14ac:dyDescent="0.25">
      <c r="A176" s="657" t="s">
        <v>476</v>
      </c>
      <c r="B176" s="575" t="s">
        <v>477</v>
      </c>
      <c r="C176" s="575" t="s">
        <v>52</v>
      </c>
      <c r="D176" s="656">
        <v>41253</v>
      </c>
      <c r="E176" s="657">
        <v>416</v>
      </c>
      <c r="F176" s="658">
        <v>49.58</v>
      </c>
      <c r="G176" s="659">
        <f t="shared" si="16"/>
        <v>20625.28</v>
      </c>
      <c r="H176" s="660"/>
      <c r="I176" s="656">
        <v>41254</v>
      </c>
      <c r="J176" s="658">
        <v>47.18</v>
      </c>
      <c r="K176" s="662">
        <f t="shared" si="17"/>
        <v>19626.88</v>
      </c>
      <c r="L176" s="663">
        <f t="shared" si="20"/>
        <v>-998.39999999999782</v>
      </c>
      <c r="M176" s="671">
        <v>1</v>
      </c>
      <c r="N176" s="770">
        <f t="shared" si="21"/>
        <v>-998.39999999999782</v>
      </c>
      <c r="O176" s="665"/>
    </row>
    <row r="177" spans="1:15" s="520" customFormat="1" ht="15" customHeight="1" x14ac:dyDescent="0.25">
      <c r="A177" s="655" t="s">
        <v>655</v>
      </c>
      <c r="B177" s="574" t="s">
        <v>656</v>
      </c>
      <c r="C177" s="574" t="s">
        <v>77</v>
      </c>
      <c r="D177" s="666">
        <v>41163</v>
      </c>
      <c r="E177" s="655">
        <v>1020</v>
      </c>
      <c r="F177" s="667">
        <v>32.479999999999997</v>
      </c>
      <c r="G177" s="668">
        <f>SUM(E177*F177)</f>
        <v>33129.599999999999</v>
      </c>
      <c r="H177" s="669"/>
      <c r="I177" s="666">
        <v>41263</v>
      </c>
      <c r="J177" s="667">
        <v>31.03</v>
      </c>
      <c r="K177" s="670">
        <f>SUM(E177*J177)</f>
        <v>31650.600000000002</v>
      </c>
      <c r="L177" s="663">
        <f>SUM(G177-K177)</f>
        <v>1478.9999999999964</v>
      </c>
      <c r="M177" s="671">
        <v>1</v>
      </c>
      <c r="N177" s="770">
        <f>SUM(G177-K177)*M177</f>
        <v>1478.9999999999964</v>
      </c>
      <c r="O177" s="665"/>
    </row>
    <row r="178" spans="1:15" s="520" customFormat="1" ht="15" customHeight="1" x14ac:dyDescent="0.25">
      <c r="A178" s="657" t="s">
        <v>657</v>
      </c>
      <c r="B178" s="575" t="s">
        <v>658</v>
      </c>
      <c r="C178" s="575" t="s">
        <v>52</v>
      </c>
      <c r="D178" s="656">
        <v>41165</v>
      </c>
      <c r="E178" s="657">
        <v>455</v>
      </c>
      <c r="F178" s="658">
        <v>58.28</v>
      </c>
      <c r="G178" s="659">
        <f t="shared" si="16"/>
        <v>26517.4</v>
      </c>
      <c r="H178" s="660"/>
      <c r="I178" s="656">
        <v>41263</v>
      </c>
      <c r="J178" s="658">
        <v>61.59</v>
      </c>
      <c r="K178" s="662">
        <f t="shared" si="17"/>
        <v>28023.45</v>
      </c>
      <c r="L178" s="663">
        <f t="shared" ref="L178:L185" si="22">SUM(K178-G178)</f>
        <v>1506.0499999999993</v>
      </c>
      <c r="M178" s="671">
        <v>1</v>
      </c>
      <c r="N178" s="770">
        <f t="shared" si="21"/>
        <v>1506.0499999999993</v>
      </c>
      <c r="O178" s="665"/>
    </row>
    <row r="179" spans="1:15" s="520" customFormat="1" ht="15" customHeight="1" x14ac:dyDescent="0.25">
      <c r="A179" s="657" t="s">
        <v>659</v>
      </c>
      <c r="B179" s="575" t="s">
        <v>660</v>
      </c>
      <c r="C179" s="575" t="s">
        <v>52</v>
      </c>
      <c r="D179" s="656">
        <v>41145</v>
      </c>
      <c r="E179" s="657">
        <v>757</v>
      </c>
      <c r="F179" s="658">
        <v>56.14</v>
      </c>
      <c r="G179" s="659">
        <f t="shared" si="16"/>
        <v>42497.98</v>
      </c>
      <c r="H179" s="660"/>
      <c r="I179" s="656">
        <v>41270</v>
      </c>
      <c r="J179" s="658">
        <v>57.5</v>
      </c>
      <c r="K179" s="662">
        <f t="shared" si="17"/>
        <v>43527.5</v>
      </c>
      <c r="L179" s="663">
        <f t="shared" si="22"/>
        <v>1029.5199999999968</v>
      </c>
      <c r="M179" s="671">
        <v>1</v>
      </c>
      <c r="N179" s="770">
        <f t="shared" si="21"/>
        <v>1029.5199999999968</v>
      </c>
      <c r="O179" s="665"/>
    </row>
    <row r="180" spans="1:15" s="520" customFormat="1" ht="15" customHeight="1" x14ac:dyDescent="0.25">
      <c r="A180" s="657" t="s">
        <v>661</v>
      </c>
      <c r="B180" s="575" t="s">
        <v>662</v>
      </c>
      <c r="C180" s="575" t="s">
        <v>52</v>
      </c>
      <c r="D180" s="656">
        <v>41256</v>
      </c>
      <c r="E180" s="657">
        <v>1086</v>
      </c>
      <c r="F180" s="658">
        <v>41.52</v>
      </c>
      <c r="G180" s="659">
        <f t="shared" si="16"/>
        <v>45090.720000000001</v>
      </c>
      <c r="H180" s="660"/>
      <c r="I180" s="656">
        <v>41271</v>
      </c>
      <c r="J180" s="658">
        <v>40.6</v>
      </c>
      <c r="K180" s="662">
        <f t="shared" si="17"/>
        <v>44091.6</v>
      </c>
      <c r="L180" s="663">
        <f t="shared" si="22"/>
        <v>-999.12000000000262</v>
      </c>
      <c r="M180" s="671">
        <v>1</v>
      </c>
      <c r="N180" s="770">
        <f>SUM(K180-G180)*M180</f>
        <v>-999.12000000000262</v>
      </c>
      <c r="O180" s="665"/>
    </row>
    <row r="181" spans="1:15" s="520" customFormat="1" ht="15" customHeight="1" x14ac:dyDescent="0.25">
      <c r="A181" s="657" t="s">
        <v>861</v>
      </c>
      <c r="B181" s="575" t="s">
        <v>539</v>
      </c>
      <c r="C181" s="575" t="s">
        <v>52</v>
      </c>
      <c r="D181" s="656">
        <v>41276</v>
      </c>
      <c r="E181" s="657">
        <v>667</v>
      </c>
      <c r="F181" s="658">
        <v>45.8</v>
      </c>
      <c r="G181" s="659">
        <f t="shared" ref="G181:G188" si="23">SUM(E181*F181)</f>
        <v>30548.6</v>
      </c>
      <c r="H181" s="660"/>
      <c r="I181" s="656">
        <v>41305</v>
      </c>
      <c r="J181" s="658">
        <v>44.76</v>
      </c>
      <c r="K181" s="662">
        <f t="shared" ref="K181:K188" si="24">SUM(E181*J181)</f>
        <v>29854.92</v>
      </c>
      <c r="L181" s="663">
        <f t="shared" si="22"/>
        <v>-693.68000000000029</v>
      </c>
      <c r="M181" s="671">
        <v>1</v>
      </c>
      <c r="N181" s="770">
        <f>SUM(K181-G181)*M181</f>
        <v>-693.68000000000029</v>
      </c>
      <c r="O181" s="665"/>
    </row>
    <row r="182" spans="1:15" s="520" customFormat="1" ht="15" customHeight="1" x14ac:dyDescent="0.25">
      <c r="A182" s="657" t="s">
        <v>867</v>
      </c>
      <c r="B182" s="575" t="s">
        <v>868</v>
      </c>
      <c r="C182" s="575" t="s">
        <v>52</v>
      </c>
      <c r="D182" s="656">
        <v>41291</v>
      </c>
      <c r="E182" s="657">
        <v>559</v>
      </c>
      <c r="F182" s="658">
        <v>79.25</v>
      </c>
      <c r="G182" s="659">
        <f t="shared" si="23"/>
        <v>44300.75</v>
      </c>
      <c r="H182" s="660"/>
      <c r="I182" s="656">
        <v>41305</v>
      </c>
      <c r="J182" s="658">
        <v>76.569999999999993</v>
      </c>
      <c r="K182" s="662">
        <f t="shared" si="24"/>
        <v>42802.63</v>
      </c>
      <c r="L182" s="663">
        <f t="shared" si="22"/>
        <v>-1498.1200000000026</v>
      </c>
      <c r="M182" s="671">
        <v>1</v>
      </c>
      <c r="N182" s="770">
        <f>SUM(K182-G182)*M182</f>
        <v>-1498.1200000000026</v>
      </c>
      <c r="O182" s="665"/>
    </row>
    <row r="183" spans="1:15" s="519" customFormat="1" ht="15" customHeight="1" x14ac:dyDescent="0.25">
      <c r="A183" s="657" t="s">
        <v>870</v>
      </c>
      <c r="B183" s="575" t="s">
        <v>871</v>
      </c>
      <c r="C183" s="575" t="s">
        <v>52</v>
      </c>
      <c r="D183" s="656">
        <v>41298</v>
      </c>
      <c r="E183" s="657">
        <v>600</v>
      </c>
      <c r="F183" s="658">
        <v>64.77</v>
      </c>
      <c r="G183" s="659">
        <f t="shared" si="23"/>
        <v>38862</v>
      </c>
      <c r="H183" s="676"/>
      <c r="I183" s="661">
        <v>41309</v>
      </c>
      <c r="J183" s="658">
        <v>62.27</v>
      </c>
      <c r="K183" s="662">
        <f t="shared" si="24"/>
        <v>37362</v>
      </c>
      <c r="L183" s="663">
        <f t="shared" si="22"/>
        <v>-1500</v>
      </c>
      <c r="M183" s="671">
        <v>1</v>
      </c>
      <c r="N183" s="770">
        <f>SUM(K183-G183)*M183</f>
        <v>-1500</v>
      </c>
      <c r="O183" s="573"/>
    </row>
    <row r="184" spans="1:15" s="518" customFormat="1" ht="15" customHeight="1" x14ac:dyDescent="0.25">
      <c r="A184" s="649" t="s">
        <v>925</v>
      </c>
      <c r="B184" s="575" t="s">
        <v>926</v>
      </c>
      <c r="C184" s="575" t="s">
        <v>52</v>
      </c>
      <c r="D184" s="656">
        <v>41302</v>
      </c>
      <c r="E184" s="657">
        <v>943</v>
      </c>
      <c r="F184" s="658">
        <v>35.18</v>
      </c>
      <c r="G184" s="659">
        <f t="shared" si="23"/>
        <v>33174.74</v>
      </c>
      <c r="H184" s="660"/>
      <c r="I184" s="661">
        <v>41311</v>
      </c>
      <c r="J184" s="658">
        <v>34.119999999999997</v>
      </c>
      <c r="K184" s="662">
        <f t="shared" si="24"/>
        <v>32175.159999999996</v>
      </c>
      <c r="L184" s="663">
        <f t="shared" si="22"/>
        <v>-999.58000000000175</v>
      </c>
      <c r="M184" s="671">
        <v>1</v>
      </c>
      <c r="N184" s="770">
        <f>SUM(L184*M184)</f>
        <v>-999.58000000000175</v>
      </c>
      <c r="O184" s="677"/>
    </row>
    <row r="185" spans="1:15" s="520" customFormat="1" ht="15" customHeight="1" x14ac:dyDescent="0.25">
      <c r="A185" s="657" t="s">
        <v>849</v>
      </c>
      <c r="B185" s="575" t="s">
        <v>850</v>
      </c>
      <c r="C185" s="575" t="s">
        <v>52</v>
      </c>
      <c r="D185" s="656">
        <v>41158</v>
      </c>
      <c r="E185" s="657">
        <v>364</v>
      </c>
      <c r="F185" s="658">
        <v>72.5</v>
      </c>
      <c r="G185" s="659">
        <f t="shared" si="23"/>
        <v>26390</v>
      </c>
      <c r="H185" s="660"/>
      <c r="I185" s="661">
        <v>41312</v>
      </c>
      <c r="J185" s="658">
        <v>77.430000000000007</v>
      </c>
      <c r="K185" s="662">
        <f t="shared" si="24"/>
        <v>28184.520000000004</v>
      </c>
      <c r="L185" s="663">
        <f t="shared" si="22"/>
        <v>1794.5200000000041</v>
      </c>
      <c r="M185" s="671">
        <v>1</v>
      </c>
      <c r="N185" s="770">
        <f>SUM(K185-G185)*M185</f>
        <v>1794.5200000000041</v>
      </c>
      <c r="O185" s="665"/>
    </row>
    <row r="186" spans="1:15" s="520" customFormat="1" ht="15" customHeight="1" x14ac:dyDescent="0.25">
      <c r="A186" s="657" t="s">
        <v>862</v>
      </c>
      <c r="B186" s="575" t="s">
        <v>568</v>
      </c>
      <c r="C186" s="575" t="s">
        <v>52</v>
      </c>
      <c r="D186" s="656">
        <v>41276</v>
      </c>
      <c r="E186" s="657">
        <v>380</v>
      </c>
      <c r="F186" s="658">
        <v>78.39</v>
      </c>
      <c r="G186" s="659">
        <f t="shared" si="23"/>
        <v>29788.2</v>
      </c>
      <c r="H186" s="660"/>
      <c r="I186" s="661">
        <v>41319</v>
      </c>
      <c r="J186" s="658">
        <v>74.930000000000007</v>
      </c>
      <c r="K186" s="662">
        <f t="shared" si="24"/>
        <v>28473.4</v>
      </c>
      <c r="L186" s="663">
        <f t="shared" ref="L186:L191" si="25">SUM(K186-G186)</f>
        <v>-1314.7999999999993</v>
      </c>
      <c r="M186" s="671">
        <v>1</v>
      </c>
      <c r="N186" s="770">
        <f>SUM(K186-G186)*M186</f>
        <v>-1314.7999999999993</v>
      </c>
      <c r="O186" s="665"/>
    </row>
    <row r="187" spans="1:15" s="518" customFormat="1" ht="15" customHeight="1" x14ac:dyDescent="0.25">
      <c r="A187" s="649" t="s">
        <v>603</v>
      </c>
      <c r="B187" s="575" t="s">
        <v>604</v>
      </c>
      <c r="C187" s="575" t="s">
        <v>52</v>
      </c>
      <c r="D187" s="656">
        <v>41304</v>
      </c>
      <c r="E187" s="657">
        <v>625</v>
      </c>
      <c r="F187" s="658">
        <v>47.28</v>
      </c>
      <c r="G187" s="659">
        <f t="shared" si="23"/>
        <v>29550</v>
      </c>
      <c r="H187" s="660"/>
      <c r="I187" s="661">
        <v>41319</v>
      </c>
      <c r="J187" s="658">
        <v>45.84</v>
      </c>
      <c r="K187" s="662">
        <f t="shared" si="24"/>
        <v>28650.000000000004</v>
      </c>
      <c r="L187" s="663">
        <f t="shared" si="25"/>
        <v>-899.99999999999636</v>
      </c>
      <c r="M187" s="671">
        <v>1</v>
      </c>
      <c r="N187" s="770">
        <f>SUM(L187*M187)</f>
        <v>-899.99999999999636</v>
      </c>
      <c r="O187" s="677"/>
    </row>
    <row r="188" spans="1:15" s="518" customFormat="1" ht="15" customHeight="1" x14ac:dyDescent="0.25">
      <c r="A188" s="649" t="s">
        <v>1000</v>
      </c>
      <c r="B188" s="575" t="s">
        <v>618</v>
      </c>
      <c r="C188" s="575" t="s">
        <v>52</v>
      </c>
      <c r="D188" s="656">
        <v>41319</v>
      </c>
      <c r="E188" s="657">
        <v>728</v>
      </c>
      <c r="F188" s="658">
        <v>30.48</v>
      </c>
      <c r="G188" s="659">
        <f t="shared" si="23"/>
        <v>22189.439999999999</v>
      </c>
      <c r="H188" s="660"/>
      <c r="I188" s="661">
        <v>41320</v>
      </c>
      <c r="J188" s="658">
        <v>28.17</v>
      </c>
      <c r="K188" s="662">
        <f t="shared" si="24"/>
        <v>20507.760000000002</v>
      </c>
      <c r="L188" s="663">
        <f t="shared" si="25"/>
        <v>-1681.6799999999967</v>
      </c>
      <c r="M188" s="671">
        <v>1</v>
      </c>
      <c r="N188" s="770">
        <f>SUM(L188*M188)</f>
        <v>-1681.6799999999967</v>
      </c>
      <c r="O188" s="677"/>
    </row>
    <row r="189" spans="1:15" s="518" customFormat="1" ht="15" customHeight="1" x14ac:dyDescent="0.25">
      <c r="A189" s="649" t="s">
        <v>970</v>
      </c>
      <c r="B189" s="575" t="s">
        <v>971</v>
      </c>
      <c r="C189" s="575" t="s">
        <v>52</v>
      </c>
      <c r="D189" s="656">
        <v>41317</v>
      </c>
      <c r="E189" s="657">
        <v>694</v>
      </c>
      <c r="F189" s="658">
        <v>44.33</v>
      </c>
      <c r="G189" s="659">
        <f t="shared" ref="G189:G198" si="26">SUM(E189*F189)</f>
        <v>30765.02</v>
      </c>
      <c r="H189" s="660"/>
      <c r="I189" s="661">
        <v>41326</v>
      </c>
      <c r="J189" s="658">
        <v>42.17</v>
      </c>
      <c r="K189" s="662">
        <f t="shared" ref="K189:K198" si="27">SUM(E189*J189)</f>
        <v>29265.98</v>
      </c>
      <c r="L189" s="663">
        <f t="shared" si="25"/>
        <v>-1499.0400000000009</v>
      </c>
      <c r="M189" s="671">
        <v>1</v>
      </c>
      <c r="N189" s="770">
        <f>SUM(L189*M189)</f>
        <v>-1499.0400000000009</v>
      </c>
      <c r="O189" s="677"/>
    </row>
    <row r="190" spans="1:15" s="518" customFormat="1" ht="15" customHeight="1" x14ac:dyDescent="0.25">
      <c r="A190" s="649" t="s">
        <v>995</v>
      </c>
      <c r="B190" s="575" t="s">
        <v>1028</v>
      </c>
      <c r="C190" s="575" t="s">
        <v>52</v>
      </c>
      <c r="D190" s="656">
        <v>41320</v>
      </c>
      <c r="E190" s="657">
        <v>676</v>
      </c>
      <c r="F190" s="658">
        <v>75.849999999999994</v>
      </c>
      <c r="G190" s="659">
        <f t="shared" si="26"/>
        <v>51274.6</v>
      </c>
      <c r="H190" s="660"/>
      <c r="I190" s="661">
        <v>41326</v>
      </c>
      <c r="J190" s="658">
        <v>73.63</v>
      </c>
      <c r="K190" s="662">
        <f t="shared" si="27"/>
        <v>49773.88</v>
      </c>
      <c r="L190" s="663">
        <f t="shared" si="25"/>
        <v>-1500.7200000000012</v>
      </c>
      <c r="M190" s="671">
        <v>1</v>
      </c>
      <c r="N190" s="770">
        <f>SUM(L190*M190)</f>
        <v>-1500.7200000000012</v>
      </c>
      <c r="O190" s="677"/>
    </row>
    <row r="191" spans="1:15" s="520" customFormat="1" ht="15" customHeight="1" x14ac:dyDescent="0.25">
      <c r="A191" s="657" t="s">
        <v>847</v>
      </c>
      <c r="B191" s="575" t="s">
        <v>848</v>
      </c>
      <c r="C191" s="575" t="s">
        <v>52</v>
      </c>
      <c r="D191" s="656">
        <v>40900</v>
      </c>
      <c r="E191" s="657">
        <v>410</v>
      </c>
      <c r="F191" s="658">
        <v>89.06</v>
      </c>
      <c r="G191" s="659">
        <f t="shared" si="26"/>
        <v>36514.6</v>
      </c>
      <c r="H191" s="660"/>
      <c r="I191" s="661">
        <v>41327</v>
      </c>
      <c r="J191" s="658">
        <v>157.1</v>
      </c>
      <c r="K191" s="662">
        <f t="shared" si="27"/>
        <v>64411</v>
      </c>
      <c r="L191" s="663">
        <f t="shared" si="25"/>
        <v>27896.400000000001</v>
      </c>
      <c r="M191" s="671">
        <v>1</v>
      </c>
      <c r="N191" s="770">
        <f>SUM(K191-G191)*M191</f>
        <v>27896.400000000001</v>
      </c>
      <c r="O191" s="665"/>
    </row>
    <row r="192" spans="1:15" s="520" customFormat="1" ht="15" customHeight="1" x14ac:dyDescent="0.25">
      <c r="A192" s="657" t="s">
        <v>869</v>
      </c>
      <c r="B192" s="575" t="s">
        <v>652</v>
      </c>
      <c r="C192" s="575" t="s">
        <v>52</v>
      </c>
      <c r="D192" s="656">
        <v>41295</v>
      </c>
      <c r="E192" s="657">
        <v>417</v>
      </c>
      <c r="F192" s="658">
        <v>83.87</v>
      </c>
      <c r="G192" s="659">
        <f t="shared" si="26"/>
        <v>34973.79</v>
      </c>
      <c r="H192" s="660"/>
      <c r="I192" s="661">
        <v>41330</v>
      </c>
      <c r="J192" s="658">
        <v>84.43</v>
      </c>
      <c r="K192" s="662">
        <f t="shared" si="27"/>
        <v>35207.310000000005</v>
      </c>
      <c r="L192" s="663">
        <f t="shared" ref="L192:L198" si="28">SUM(K192-G192)</f>
        <v>233.52000000000407</v>
      </c>
      <c r="M192" s="671">
        <v>1</v>
      </c>
      <c r="N192" s="770">
        <f>SUM(K192-G192)*M192</f>
        <v>233.52000000000407</v>
      </c>
      <c r="O192" s="665"/>
    </row>
    <row r="193" spans="1:15" s="518" customFormat="1" ht="15" customHeight="1" x14ac:dyDescent="0.25">
      <c r="A193" s="649" t="s">
        <v>931</v>
      </c>
      <c r="B193" s="575" t="s">
        <v>646</v>
      </c>
      <c r="C193" s="575" t="s">
        <v>52</v>
      </c>
      <c r="D193" s="656">
        <v>41306</v>
      </c>
      <c r="E193" s="657">
        <v>707</v>
      </c>
      <c r="F193" s="658">
        <v>38.58</v>
      </c>
      <c r="G193" s="659">
        <f t="shared" si="26"/>
        <v>27276.059999999998</v>
      </c>
      <c r="H193" s="660"/>
      <c r="I193" s="661">
        <v>41331</v>
      </c>
      <c r="J193" s="658">
        <v>36.76</v>
      </c>
      <c r="K193" s="662">
        <f t="shared" si="27"/>
        <v>25989.32</v>
      </c>
      <c r="L193" s="663">
        <f t="shared" si="28"/>
        <v>-1286.739999999998</v>
      </c>
      <c r="M193" s="671">
        <v>1</v>
      </c>
      <c r="N193" s="770">
        <f>SUM(L193*M193)</f>
        <v>-1286.739999999998</v>
      </c>
      <c r="O193" s="677"/>
    </row>
    <row r="194" spans="1:15" s="518" customFormat="1" ht="15" customHeight="1" x14ac:dyDescent="0.25">
      <c r="A194" s="649" t="s">
        <v>635</v>
      </c>
      <c r="B194" s="575" t="s">
        <v>1046</v>
      </c>
      <c r="C194" s="575" t="s">
        <v>52</v>
      </c>
      <c r="D194" s="656">
        <v>41330</v>
      </c>
      <c r="E194" s="657">
        <v>1111</v>
      </c>
      <c r="F194" s="658">
        <v>32.85</v>
      </c>
      <c r="G194" s="659">
        <f t="shared" si="26"/>
        <v>36496.35</v>
      </c>
      <c r="H194" s="660"/>
      <c r="I194" s="661">
        <v>41331</v>
      </c>
      <c r="J194" s="658">
        <v>31.95</v>
      </c>
      <c r="K194" s="662">
        <f t="shared" si="27"/>
        <v>35496.449999999997</v>
      </c>
      <c r="L194" s="663">
        <f t="shared" si="28"/>
        <v>-999.90000000000146</v>
      </c>
      <c r="M194" s="671">
        <v>1</v>
      </c>
      <c r="N194" s="770">
        <f>SUM(L194*M194)</f>
        <v>-999.90000000000146</v>
      </c>
      <c r="O194" s="677"/>
    </row>
    <row r="195" spans="1:15" s="518" customFormat="1" ht="15" customHeight="1" x14ac:dyDescent="0.25">
      <c r="A195" s="649" t="s">
        <v>1024</v>
      </c>
      <c r="B195" s="575" t="s">
        <v>1025</v>
      </c>
      <c r="C195" s="575" t="s">
        <v>52</v>
      </c>
      <c r="D195" s="656">
        <v>41325</v>
      </c>
      <c r="E195" s="657">
        <v>714</v>
      </c>
      <c r="F195" s="658">
        <v>38.81</v>
      </c>
      <c r="G195" s="659">
        <f t="shared" si="26"/>
        <v>27710.34</v>
      </c>
      <c r="H195" s="660"/>
      <c r="I195" s="661">
        <v>41331</v>
      </c>
      <c r="J195" s="658">
        <v>37.03</v>
      </c>
      <c r="K195" s="662">
        <f t="shared" si="27"/>
        <v>26439.420000000002</v>
      </c>
      <c r="L195" s="663">
        <f t="shared" si="28"/>
        <v>-1270.9199999999983</v>
      </c>
      <c r="M195" s="671">
        <v>1</v>
      </c>
      <c r="N195" s="770">
        <f>SUM(L195*M195)</f>
        <v>-1270.9199999999983</v>
      </c>
      <c r="O195" s="677"/>
    </row>
    <row r="196" spans="1:15" s="520" customFormat="1" ht="15" customHeight="1" x14ac:dyDescent="0.25">
      <c r="A196" s="657" t="s">
        <v>855</v>
      </c>
      <c r="B196" s="575" t="s">
        <v>856</v>
      </c>
      <c r="C196" s="575" t="s">
        <v>52</v>
      </c>
      <c r="D196" s="656">
        <v>41180</v>
      </c>
      <c r="E196" s="657">
        <v>1205</v>
      </c>
      <c r="F196" s="658">
        <v>17.190000000000001</v>
      </c>
      <c r="G196" s="659">
        <f t="shared" si="26"/>
        <v>20713.95</v>
      </c>
      <c r="H196" s="660"/>
      <c r="I196" s="661">
        <v>41332</v>
      </c>
      <c r="J196" s="658">
        <v>22.04</v>
      </c>
      <c r="K196" s="662">
        <f t="shared" si="27"/>
        <v>26558.2</v>
      </c>
      <c r="L196" s="663">
        <f t="shared" si="28"/>
        <v>5844.25</v>
      </c>
      <c r="M196" s="671">
        <v>1</v>
      </c>
      <c r="N196" s="770">
        <f>SUM(K196-G196)*M196</f>
        <v>5844.25</v>
      </c>
      <c r="O196" s="665"/>
    </row>
    <row r="197" spans="1:15" s="518" customFormat="1" ht="15" customHeight="1" x14ac:dyDescent="0.25">
      <c r="A197" s="649" t="s">
        <v>1051</v>
      </c>
      <c r="B197" s="575" t="s">
        <v>1045</v>
      </c>
      <c r="C197" s="575" t="s">
        <v>52</v>
      </c>
      <c r="D197" s="656">
        <v>41330</v>
      </c>
      <c r="E197" s="657">
        <v>694</v>
      </c>
      <c r="F197" s="658">
        <v>45.05</v>
      </c>
      <c r="G197" s="659">
        <f t="shared" si="26"/>
        <v>31264.699999999997</v>
      </c>
      <c r="H197" s="660"/>
      <c r="I197" s="661">
        <v>41332</v>
      </c>
      <c r="J197" s="658">
        <v>43.61</v>
      </c>
      <c r="K197" s="662">
        <f t="shared" si="27"/>
        <v>30265.34</v>
      </c>
      <c r="L197" s="663">
        <f t="shared" si="28"/>
        <v>-999.35999999999694</v>
      </c>
      <c r="M197" s="671">
        <v>1</v>
      </c>
      <c r="N197" s="770">
        <f>SUM(L197*M197)</f>
        <v>-999.35999999999694</v>
      </c>
      <c r="O197" s="677"/>
    </row>
    <row r="198" spans="1:15" s="518" customFormat="1" ht="15" customHeight="1" x14ac:dyDescent="0.25">
      <c r="A198" s="649" t="s">
        <v>961</v>
      </c>
      <c r="B198" s="575" t="s">
        <v>962</v>
      </c>
      <c r="C198" s="575" t="s">
        <v>52</v>
      </c>
      <c r="D198" s="656">
        <v>41312</v>
      </c>
      <c r="E198" s="657">
        <v>517</v>
      </c>
      <c r="F198" s="658">
        <v>97.65</v>
      </c>
      <c r="G198" s="659">
        <f t="shared" si="26"/>
        <v>50485.05</v>
      </c>
      <c r="H198" s="660"/>
      <c r="I198" s="661">
        <v>41333</v>
      </c>
      <c r="J198" s="658">
        <v>94.75</v>
      </c>
      <c r="K198" s="662">
        <f t="shared" si="27"/>
        <v>48985.75</v>
      </c>
      <c r="L198" s="663">
        <f t="shared" si="28"/>
        <v>-1499.3000000000029</v>
      </c>
      <c r="M198" s="671">
        <v>1</v>
      </c>
      <c r="N198" s="770">
        <f>SUM(L198*M198)</f>
        <v>-1499.3000000000029</v>
      </c>
      <c r="O198" s="677"/>
    </row>
    <row r="199" spans="1:15" s="518" customFormat="1" ht="15" customHeight="1" x14ac:dyDescent="0.25">
      <c r="A199" s="649" t="s">
        <v>1053</v>
      </c>
      <c r="B199" s="575" t="s">
        <v>1044</v>
      </c>
      <c r="C199" s="575" t="s">
        <v>52</v>
      </c>
      <c r="D199" s="656">
        <v>41330</v>
      </c>
      <c r="E199" s="657">
        <v>1351</v>
      </c>
      <c r="F199" s="658">
        <v>30.94</v>
      </c>
      <c r="G199" s="659">
        <f t="shared" ref="G199:G204" si="29">SUM(E199*F199)</f>
        <v>41799.94</v>
      </c>
      <c r="H199" s="660"/>
      <c r="I199" s="661">
        <v>41347</v>
      </c>
      <c r="J199" s="658">
        <v>30.2</v>
      </c>
      <c r="K199" s="662">
        <f t="shared" ref="K199:K204" si="30">SUM(E199*J199)</f>
        <v>40800.199999999997</v>
      </c>
      <c r="L199" s="663">
        <f t="shared" ref="L199:L204" si="31">SUM(K199-G199)</f>
        <v>-999.74000000000524</v>
      </c>
      <c r="M199" s="671">
        <v>1</v>
      </c>
      <c r="N199" s="770">
        <f>SUM(L199*M199)</f>
        <v>-999.74000000000524</v>
      </c>
      <c r="O199" s="677"/>
    </row>
    <row r="200" spans="1:15" s="518" customFormat="1" ht="15" customHeight="1" x14ac:dyDescent="0.25">
      <c r="A200" s="649" t="s">
        <v>1043</v>
      </c>
      <c r="B200" s="575" t="s">
        <v>531</v>
      </c>
      <c r="C200" s="575" t="s">
        <v>52</v>
      </c>
      <c r="D200" s="656">
        <v>41305</v>
      </c>
      <c r="E200" s="657">
        <v>535</v>
      </c>
      <c r="F200" s="658">
        <v>65.959999999999994</v>
      </c>
      <c r="G200" s="659">
        <f t="shared" si="29"/>
        <v>35288.6</v>
      </c>
      <c r="H200" s="660"/>
      <c r="I200" s="661">
        <v>41351</v>
      </c>
      <c r="J200" s="658">
        <v>64.05</v>
      </c>
      <c r="K200" s="662">
        <f t="shared" si="30"/>
        <v>34266.75</v>
      </c>
      <c r="L200" s="663">
        <f t="shared" si="31"/>
        <v>-1021.8499999999985</v>
      </c>
      <c r="M200" s="671">
        <v>1</v>
      </c>
      <c r="N200" s="770">
        <f>SUM(L200*M200)</f>
        <v>-1021.8499999999985</v>
      </c>
      <c r="O200" s="677"/>
    </row>
    <row r="201" spans="1:15" s="520" customFormat="1" ht="15" customHeight="1" x14ac:dyDescent="0.25">
      <c r="A201" s="657" t="s">
        <v>859</v>
      </c>
      <c r="B201" s="575" t="s">
        <v>860</v>
      </c>
      <c r="C201" s="575" t="s">
        <v>52</v>
      </c>
      <c r="D201" s="656">
        <v>41254</v>
      </c>
      <c r="E201" s="657">
        <v>266</v>
      </c>
      <c r="F201" s="658">
        <v>81.44</v>
      </c>
      <c r="G201" s="659">
        <f t="shared" si="29"/>
        <v>21663.040000000001</v>
      </c>
      <c r="H201" s="660"/>
      <c r="I201" s="661">
        <v>41351</v>
      </c>
      <c r="J201" s="658">
        <v>86.9</v>
      </c>
      <c r="K201" s="662">
        <f t="shared" si="30"/>
        <v>23115.4</v>
      </c>
      <c r="L201" s="663">
        <f t="shared" si="31"/>
        <v>1452.3600000000006</v>
      </c>
      <c r="M201" s="671">
        <v>1</v>
      </c>
      <c r="N201" s="770">
        <f>SUM(K201-G201)*M201</f>
        <v>1452.3600000000006</v>
      </c>
      <c r="O201" s="665"/>
    </row>
    <row r="202" spans="1:15" s="518" customFormat="1" ht="15" customHeight="1" x14ac:dyDescent="0.25">
      <c r="A202" s="649" t="s">
        <v>474</v>
      </c>
      <c r="B202" s="575" t="s">
        <v>475</v>
      </c>
      <c r="C202" s="575" t="s">
        <v>52</v>
      </c>
      <c r="D202" s="656">
        <v>41337</v>
      </c>
      <c r="E202" s="657">
        <v>707</v>
      </c>
      <c r="F202" s="658">
        <v>65.05</v>
      </c>
      <c r="G202" s="659">
        <f t="shared" si="29"/>
        <v>45990.35</v>
      </c>
      <c r="H202" s="660"/>
      <c r="I202" s="661">
        <v>41351</v>
      </c>
      <c r="J202" s="658">
        <v>64.47</v>
      </c>
      <c r="K202" s="662">
        <f t="shared" si="30"/>
        <v>45580.29</v>
      </c>
      <c r="L202" s="663">
        <f t="shared" si="31"/>
        <v>-410.05999999999767</v>
      </c>
      <c r="M202" s="671">
        <v>1</v>
      </c>
      <c r="N202" s="770">
        <f t="shared" ref="N202:N208" si="32">SUM(L202*M202)</f>
        <v>-410.05999999999767</v>
      </c>
      <c r="O202" s="677"/>
    </row>
    <row r="203" spans="1:15" s="518" customFormat="1" ht="15" customHeight="1" x14ac:dyDescent="0.25">
      <c r="A203" s="649" t="s">
        <v>1078</v>
      </c>
      <c r="B203" s="575" t="s">
        <v>1079</v>
      </c>
      <c r="C203" s="575" t="s">
        <v>52</v>
      </c>
      <c r="D203" s="656">
        <v>41339</v>
      </c>
      <c r="E203" s="657">
        <v>375</v>
      </c>
      <c r="F203" s="658">
        <v>90.32</v>
      </c>
      <c r="G203" s="659">
        <f t="shared" si="29"/>
        <v>33870</v>
      </c>
      <c r="H203" s="660"/>
      <c r="I203" s="661">
        <v>41352</v>
      </c>
      <c r="J203" s="658">
        <v>90.35</v>
      </c>
      <c r="K203" s="662">
        <f t="shared" si="30"/>
        <v>33881.25</v>
      </c>
      <c r="L203" s="663">
        <f t="shared" si="31"/>
        <v>11.25</v>
      </c>
      <c r="M203" s="671">
        <v>1</v>
      </c>
      <c r="N203" s="770">
        <f t="shared" si="32"/>
        <v>11.25</v>
      </c>
      <c r="O203" s="677"/>
    </row>
    <row r="204" spans="1:15" s="518" customFormat="1" ht="15" customHeight="1" x14ac:dyDescent="0.25">
      <c r="A204" s="649" t="s">
        <v>1083</v>
      </c>
      <c r="B204" s="575" t="s">
        <v>1082</v>
      </c>
      <c r="C204" s="575" t="s">
        <v>52</v>
      </c>
      <c r="D204" s="656">
        <v>41339</v>
      </c>
      <c r="E204" s="657">
        <v>1190</v>
      </c>
      <c r="F204" s="658">
        <v>21.72</v>
      </c>
      <c r="G204" s="659">
        <f t="shared" si="29"/>
        <v>25846.799999999999</v>
      </c>
      <c r="H204" s="660"/>
      <c r="I204" s="661">
        <v>41354</v>
      </c>
      <c r="J204" s="658">
        <v>20.94</v>
      </c>
      <c r="K204" s="662">
        <f t="shared" si="30"/>
        <v>24918.600000000002</v>
      </c>
      <c r="L204" s="663">
        <f t="shared" si="31"/>
        <v>-928.19999999999709</v>
      </c>
      <c r="M204" s="671">
        <v>1</v>
      </c>
      <c r="N204" s="770">
        <f t="shared" si="32"/>
        <v>-928.19999999999709</v>
      </c>
      <c r="O204" s="677"/>
    </row>
    <row r="205" spans="1:15" s="518" customFormat="1" ht="15" customHeight="1" x14ac:dyDescent="0.25">
      <c r="A205" s="649" t="s">
        <v>1108</v>
      </c>
      <c r="B205" s="575" t="s">
        <v>1110</v>
      </c>
      <c r="C205" s="575" t="s">
        <v>52</v>
      </c>
      <c r="D205" s="656">
        <v>41355</v>
      </c>
      <c r="E205" s="657">
        <v>47</v>
      </c>
      <c r="F205" s="658">
        <v>461</v>
      </c>
      <c r="G205" s="659">
        <f t="shared" ref="G205:G212" si="33">SUM(E205*F205)</f>
        <v>21667</v>
      </c>
      <c r="H205" s="660"/>
      <c r="I205" s="661">
        <v>41365</v>
      </c>
      <c r="J205" s="658">
        <v>429</v>
      </c>
      <c r="K205" s="662">
        <f t="shared" ref="K205:K212" si="34">SUM(E205*J205)</f>
        <v>20163</v>
      </c>
      <c r="L205" s="663">
        <f t="shared" ref="L205:L212" si="35">SUM(K205-G205)</f>
        <v>-1504</v>
      </c>
      <c r="M205" s="671">
        <v>1</v>
      </c>
      <c r="N205" s="770">
        <f t="shared" si="32"/>
        <v>-1504</v>
      </c>
      <c r="O205" s="677"/>
    </row>
    <row r="206" spans="1:15" s="518" customFormat="1" ht="15" customHeight="1" x14ac:dyDescent="0.25">
      <c r="A206" s="649" t="s">
        <v>1092</v>
      </c>
      <c r="B206" s="575" t="s">
        <v>1093</v>
      </c>
      <c r="C206" s="575" t="s">
        <v>52</v>
      </c>
      <c r="D206" s="656">
        <v>41345</v>
      </c>
      <c r="E206" s="657">
        <v>714</v>
      </c>
      <c r="F206" s="658">
        <v>40.4</v>
      </c>
      <c r="G206" s="659">
        <f t="shared" si="33"/>
        <v>28845.599999999999</v>
      </c>
      <c r="H206" s="660"/>
      <c r="I206" s="661">
        <v>41367</v>
      </c>
      <c r="J206" s="658">
        <v>38.51</v>
      </c>
      <c r="K206" s="662">
        <f t="shared" si="34"/>
        <v>27496.14</v>
      </c>
      <c r="L206" s="663">
        <f t="shared" si="35"/>
        <v>-1349.4599999999991</v>
      </c>
      <c r="M206" s="671">
        <v>1</v>
      </c>
      <c r="N206" s="770">
        <f t="shared" si="32"/>
        <v>-1349.4599999999991</v>
      </c>
      <c r="O206" s="677"/>
    </row>
    <row r="207" spans="1:15" s="518" customFormat="1" ht="15" customHeight="1" x14ac:dyDescent="0.25">
      <c r="A207" s="649" t="s">
        <v>1123</v>
      </c>
      <c r="B207" s="575" t="s">
        <v>1122</v>
      </c>
      <c r="C207" s="575" t="s">
        <v>52</v>
      </c>
      <c r="D207" s="656">
        <v>41365</v>
      </c>
      <c r="E207" s="657">
        <v>625</v>
      </c>
      <c r="F207" s="658">
        <v>64.7</v>
      </c>
      <c r="G207" s="659">
        <f>SUM(E207*F207)</f>
        <v>40437.5</v>
      </c>
      <c r="H207" s="660"/>
      <c r="I207" s="661">
        <v>41368</v>
      </c>
      <c r="J207" s="658">
        <v>62.3</v>
      </c>
      <c r="K207" s="662">
        <f>SUM(E207*J207)</f>
        <v>38937.5</v>
      </c>
      <c r="L207" s="663">
        <f>SUM(K207-G207)</f>
        <v>-1500</v>
      </c>
      <c r="M207" s="671">
        <v>1</v>
      </c>
      <c r="N207" s="770">
        <f>SUM(L207*M207)</f>
        <v>-1500</v>
      </c>
      <c r="O207" s="677"/>
    </row>
    <row r="208" spans="1:15" s="518" customFormat="1" ht="15" customHeight="1" x14ac:dyDescent="0.25">
      <c r="A208" s="649" t="s">
        <v>927</v>
      </c>
      <c r="B208" s="575" t="s">
        <v>928</v>
      </c>
      <c r="C208" s="575" t="s">
        <v>52</v>
      </c>
      <c r="D208" s="656">
        <v>41304</v>
      </c>
      <c r="E208" s="657">
        <v>862</v>
      </c>
      <c r="F208" s="658">
        <v>23.39</v>
      </c>
      <c r="G208" s="659">
        <f t="shared" si="33"/>
        <v>20162.18</v>
      </c>
      <c r="H208" s="660"/>
      <c r="I208" s="661">
        <v>41368</v>
      </c>
      <c r="J208" s="658">
        <v>24.52</v>
      </c>
      <c r="K208" s="662">
        <f t="shared" si="34"/>
        <v>21136.239999999998</v>
      </c>
      <c r="L208" s="663">
        <f t="shared" si="35"/>
        <v>974.05999999999767</v>
      </c>
      <c r="M208" s="671">
        <v>1</v>
      </c>
      <c r="N208" s="770">
        <f t="shared" si="32"/>
        <v>974.05999999999767</v>
      </c>
      <c r="O208" s="677"/>
    </row>
    <row r="209" spans="1:15" s="518" customFormat="1" ht="15" customHeight="1" x14ac:dyDescent="0.25">
      <c r="A209" s="649" t="s">
        <v>958</v>
      </c>
      <c r="B209" s="575" t="s">
        <v>959</v>
      </c>
      <c r="C209" s="575" t="s">
        <v>52</v>
      </c>
      <c r="D209" s="656">
        <v>41366</v>
      </c>
      <c r="E209" s="657">
        <v>555</v>
      </c>
      <c r="F209" s="658">
        <v>65.489999999999995</v>
      </c>
      <c r="G209" s="659">
        <f t="shared" si="33"/>
        <v>36346.949999999997</v>
      </c>
      <c r="H209" s="660"/>
      <c r="I209" s="661">
        <v>41369</v>
      </c>
      <c r="J209" s="658">
        <v>63.87</v>
      </c>
      <c r="K209" s="662">
        <f t="shared" si="34"/>
        <v>35447.85</v>
      </c>
      <c r="L209" s="663">
        <f t="shared" si="35"/>
        <v>-899.09999999999854</v>
      </c>
      <c r="M209" s="671">
        <v>1</v>
      </c>
      <c r="N209" s="770">
        <f>SUM(L209*M209)</f>
        <v>-899.09999999999854</v>
      </c>
      <c r="O209" s="677"/>
    </row>
    <row r="210" spans="1:15" s="518" customFormat="1" ht="15" customHeight="1" x14ac:dyDescent="0.25">
      <c r="A210" s="649" t="s">
        <v>1100</v>
      </c>
      <c r="B210" s="575" t="s">
        <v>495</v>
      </c>
      <c r="C210" s="575" t="s">
        <v>52</v>
      </c>
      <c r="D210" s="656">
        <v>41353</v>
      </c>
      <c r="E210" s="657">
        <v>426</v>
      </c>
      <c r="F210" s="658">
        <v>120.3</v>
      </c>
      <c r="G210" s="659">
        <f t="shared" si="33"/>
        <v>51247.799999999996</v>
      </c>
      <c r="H210" s="660"/>
      <c r="I210" s="661">
        <v>41369</v>
      </c>
      <c r="J210" s="658">
        <v>116.8</v>
      </c>
      <c r="K210" s="662">
        <f t="shared" si="34"/>
        <v>49756.799999999996</v>
      </c>
      <c r="L210" s="663">
        <f t="shared" si="35"/>
        <v>-1491</v>
      </c>
      <c r="M210" s="671">
        <v>1</v>
      </c>
      <c r="N210" s="770">
        <f>SUM(L210*M210)</f>
        <v>-1491</v>
      </c>
      <c r="O210" s="677"/>
    </row>
    <row r="211" spans="1:15" s="518" customFormat="1" ht="15" customHeight="1" x14ac:dyDescent="0.25">
      <c r="A211" s="649" t="s">
        <v>1099</v>
      </c>
      <c r="B211" s="575" t="s">
        <v>1098</v>
      </c>
      <c r="C211" s="575" t="s">
        <v>52</v>
      </c>
      <c r="D211" s="656">
        <v>41347</v>
      </c>
      <c r="E211" s="657">
        <v>250</v>
      </c>
      <c r="F211" s="658">
        <v>214.8</v>
      </c>
      <c r="G211" s="659">
        <f t="shared" si="33"/>
        <v>53700</v>
      </c>
      <c r="H211" s="660"/>
      <c r="I211" s="661">
        <v>41369</v>
      </c>
      <c r="J211" s="658">
        <v>208.8</v>
      </c>
      <c r="K211" s="662">
        <f t="shared" si="34"/>
        <v>52200</v>
      </c>
      <c r="L211" s="663">
        <f t="shared" si="35"/>
        <v>-1500</v>
      </c>
      <c r="M211" s="671">
        <v>1</v>
      </c>
      <c r="N211" s="770">
        <f>SUM(L211*M211)</f>
        <v>-1500</v>
      </c>
      <c r="O211" s="677"/>
    </row>
    <row r="212" spans="1:15" s="518" customFormat="1" ht="15" customHeight="1" x14ac:dyDescent="0.25">
      <c r="A212" s="649" t="s">
        <v>963</v>
      </c>
      <c r="B212" s="575" t="s">
        <v>964</v>
      </c>
      <c r="C212" s="575" t="s">
        <v>52</v>
      </c>
      <c r="D212" s="656">
        <v>41309</v>
      </c>
      <c r="E212" s="657">
        <v>714</v>
      </c>
      <c r="F212" s="658">
        <v>38.659999999999997</v>
      </c>
      <c r="G212" s="659">
        <f t="shared" si="33"/>
        <v>27603.239999999998</v>
      </c>
      <c r="H212" s="660"/>
      <c r="I212" s="661">
        <v>41369</v>
      </c>
      <c r="J212" s="658">
        <v>42.38</v>
      </c>
      <c r="K212" s="662">
        <f t="shared" si="34"/>
        <v>30259.320000000003</v>
      </c>
      <c r="L212" s="663">
        <f t="shared" si="35"/>
        <v>2656.0800000000054</v>
      </c>
      <c r="M212" s="671">
        <v>1</v>
      </c>
      <c r="N212" s="770">
        <f>SUM(L212*M212)</f>
        <v>2656.0800000000054</v>
      </c>
      <c r="O212" s="677"/>
    </row>
    <row r="213" spans="1:15" s="520" customFormat="1" ht="15" customHeight="1" x14ac:dyDescent="0.25">
      <c r="A213" s="657" t="s">
        <v>496</v>
      </c>
      <c r="B213" s="575" t="s">
        <v>497</v>
      </c>
      <c r="C213" s="575" t="s">
        <v>52</v>
      </c>
      <c r="D213" s="656">
        <v>41292</v>
      </c>
      <c r="E213" s="657">
        <v>937</v>
      </c>
      <c r="F213" s="658">
        <v>53.93</v>
      </c>
      <c r="G213" s="659">
        <f t="shared" ref="G213:G221" si="36">SUM(E213*F213)</f>
        <v>50532.409999999996</v>
      </c>
      <c r="H213" s="660"/>
      <c r="I213" s="661">
        <v>41372</v>
      </c>
      <c r="J213" s="658">
        <v>57.99</v>
      </c>
      <c r="K213" s="662">
        <f t="shared" ref="K213:K221" si="37">SUM(E213*J213)</f>
        <v>54336.630000000005</v>
      </c>
      <c r="L213" s="663">
        <f t="shared" ref="L213:L218" si="38">SUM(K213-G213)</f>
        <v>3804.2200000000084</v>
      </c>
      <c r="M213" s="671">
        <v>1</v>
      </c>
      <c r="N213" s="770">
        <f>SUM(K213-G213)*M213</f>
        <v>3804.2200000000084</v>
      </c>
      <c r="O213" s="665"/>
    </row>
    <row r="214" spans="1:15" s="518" customFormat="1" ht="15" customHeight="1" x14ac:dyDescent="0.25">
      <c r="A214" s="649" t="s">
        <v>1119</v>
      </c>
      <c r="B214" s="575" t="s">
        <v>837</v>
      </c>
      <c r="C214" s="575" t="s">
        <v>52</v>
      </c>
      <c r="D214" s="656">
        <v>41365</v>
      </c>
      <c r="E214" s="657">
        <v>1724</v>
      </c>
      <c r="F214" s="658">
        <v>33.700000000000003</v>
      </c>
      <c r="G214" s="659">
        <f t="shared" si="36"/>
        <v>58098.8</v>
      </c>
      <c r="H214" s="660"/>
      <c r="I214" s="661">
        <v>41376</v>
      </c>
      <c r="J214" s="658">
        <v>32.56</v>
      </c>
      <c r="K214" s="662">
        <f t="shared" si="37"/>
        <v>56133.440000000002</v>
      </c>
      <c r="L214" s="663">
        <f t="shared" si="38"/>
        <v>-1965.3600000000006</v>
      </c>
      <c r="M214" s="671">
        <v>1</v>
      </c>
      <c r="N214" s="770">
        <f t="shared" ref="N214:N219" si="39">SUM(L214*M214)</f>
        <v>-1965.3600000000006</v>
      </c>
      <c r="O214" s="677"/>
    </row>
    <row r="215" spans="1:15" s="518" customFormat="1" ht="15" customHeight="1" x14ac:dyDescent="0.25">
      <c r="A215" s="649" t="s">
        <v>1112</v>
      </c>
      <c r="B215" s="575" t="s">
        <v>1113</v>
      </c>
      <c r="C215" s="575" t="s">
        <v>52</v>
      </c>
      <c r="D215" s="656">
        <v>41358</v>
      </c>
      <c r="E215" s="657">
        <v>1351</v>
      </c>
      <c r="F215" s="658">
        <v>14.59</v>
      </c>
      <c r="G215" s="659">
        <f t="shared" si="36"/>
        <v>19711.09</v>
      </c>
      <c r="H215" s="660"/>
      <c r="I215" s="661">
        <v>41376</v>
      </c>
      <c r="J215" s="658">
        <v>13.98</v>
      </c>
      <c r="K215" s="662">
        <f t="shared" si="37"/>
        <v>18886.98</v>
      </c>
      <c r="L215" s="663">
        <f t="shared" si="38"/>
        <v>-824.11000000000058</v>
      </c>
      <c r="M215" s="671">
        <v>1</v>
      </c>
      <c r="N215" s="770">
        <f t="shared" si="39"/>
        <v>-824.11000000000058</v>
      </c>
      <c r="O215" s="677"/>
    </row>
    <row r="216" spans="1:15" s="518" customFormat="1" ht="15" customHeight="1" x14ac:dyDescent="0.25">
      <c r="A216" s="649" t="s">
        <v>546</v>
      </c>
      <c r="B216" s="575" t="s">
        <v>547</v>
      </c>
      <c r="C216" s="575" t="s">
        <v>52</v>
      </c>
      <c r="D216" s="656">
        <v>41338</v>
      </c>
      <c r="E216" s="657">
        <v>641</v>
      </c>
      <c r="F216" s="658">
        <v>63.26</v>
      </c>
      <c r="G216" s="659">
        <f t="shared" si="36"/>
        <v>40549.659999999996</v>
      </c>
      <c r="H216" s="660"/>
      <c r="I216" s="661">
        <v>41379</v>
      </c>
      <c r="J216" s="658">
        <v>64.430000000000007</v>
      </c>
      <c r="K216" s="662">
        <f t="shared" si="37"/>
        <v>41299.630000000005</v>
      </c>
      <c r="L216" s="663">
        <f t="shared" si="38"/>
        <v>749.97000000000844</v>
      </c>
      <c r="M216" s="671">
        <v>1</v>
      </c>
      <c r="N216" s="770">
        <f t="shared" si="39"/>
        <v>749.97000000000844</v>
      </c>
      <c r="O216" s="677"/>
    </row>
    <row r="217" spans="1:15" s="518" customFormat="1" ht="15" customHeight="1" x14ac:dyDescent="0.25">
      <c r="A217" s="649" t="s">
        <v>1085</v>
      </c>
      <c r="B217" s="575" t="s">
        <v>1084</v>
      </c>
      <c r="C217" s="575" t="s">
        <v>52</v>
      </c>
      <c r="D217" s="656">
        <v>41340</v>
      </c>
      <c r="E217" s="657">
        <v>469</v>
      </c>
      <c r="F217" s="658">
        <v>64.34</v>
      </c>
      <c r="G217" s="659">
        <f t="shared" si="36"/>
        <v>30175.460000000003</v>
      </c>
      <c r="H217" s="660"/>
      <c r="I217" s="661">
        <v>41381</v>
      </c>
      <c r="J217" s="658">
        <v>65.09</v>
      </c>
      <c r="K217" s="662">
        <f t="shared" si="37"/>
        <v>30527.210000000003</v>
      </c>
      <c r="L217" s="663">
        <f t="shared" si="38"/>
        <v>351.75</v>
      </c>
      <c r="M217" s="671">
        <v>1</v>
      </c>
      <c r="N217" s="770">
        <f t="shared" si="39"/>
        <v>351.75</v>
      </c>
      <c r="O217" s="677"/>
    </row>
    <row r="218" spans="1:15" s="518" customFormat="1" ht="15" customHeight="1" x14ac:dyDescent="0.25">
      <c r="A218" s="649" t="s">
        <v>929</v>
      </c>
      <c r="B218" s="575" t="s">
        <v>930</v>
      </c>
      <c r="C218" s="575" t="s">
        <v>52</v>
      </c>
      <c r="D218" s="656">
        <v>41305</v>
      </c>
      <c r="E218" s="657">
        <v>600</v>
      </c>
      <c r="F218" s="658">
        <v>68.150000000000006</v>
      </c>
      <c r="G218" s="659">
        <f t="shared" si="36"/>
        <v>40890</v>
      </c>
      <c r="H218" s="660"/>
      <c r="I218" s="661">
        <v>41381</v>
      </c>
      <c r="J218" s="658">
        <v>74.55</v>
      </c>
      <c r="K218" s="662">
        <f t="shared" si="37"/>
        <v>44730</v>
      </c>
      <c r="L218" s="663">
        <f t="shared" si="38"/>
        <v>3840</v>
      </c>
      <c r="M218" s="671">
        <v>1</v>
      </c>
      <c r="N218" s="770">
        <f t="shared" si="39"/>
        <v>3840</v>
      </c>
      <c r="O218" s="677"/>
    </row>
    <row r="219" spans="1:15" s="518" customFormat="1" ht="15" customHeight="1" x14ac:dyDescent="0.25">
      <c r="A219" s="649" t="s">
        <v>1013</v>
      </c>
      <c r="B219" s="575" t="s">
        <v>1014</v>
      </c>
      <c r="C219" s="575" t="s">
        <v>52</v>
      </c>
      <c r="D219" s="656">
        <v>41324</v>
      </c>
      <c r="E219" s="657">
        <v>395</v>
      </c>
      <c r="F219" s="658">
        <v>122.1</v>
      </c>
      <c r="G219" s="659">
        <f t="shared" si="36"/>
        <v>48229.5</v>
      </c>
      <c r="H219" s="660"/>
      <c r="I219" s="661">
        <v>41382</v>
      </c>
      <c r="J219" s="658">
        <v>119.6</v>
      </c>
      <c r="K219" s="662">
        <f t="shared" si="37"/>
        <v>47242</v>
      </c>
      <c r="L219" s="663">
        <f>SUM(K219-G219)</f>
        <v>-987.5</v>
      </c>
      <c r="M219" s="671">
        <v>1</v>
      </c>
      <c r="N219" s="770">
        <f t="shared" si="39"/>
        <v>-987.5</v>
      </c>
      <c r="O219" s="677"/>
    </row>
    <row r="220" spans="1:15" s="518" customFormat="1" ht="15" customHeight="1" x14ac:dyDescent="0.25">
      <c r="A220" s="649" t="s">
        <v>1007</v>
      </c>
      <c r="B220" s="575" t="s">
        <v>1008</v>
      </c>
      <c r="C220" s="575" t="s">
        <v>52</v>
      </c>
      <c r="D220" s="656">
        <v>41325</v>
      </c>
      <c r="E220" s="657">
        <v>685</v>
      </c>
      <c r="F220" s="658">
        <v>58.5</v>
      </c>
      <c r="G220" s="659">
        <f t="shared" si="36"/>
        <v>40072.5</v>
      </c>
      <c r="H220" s="660"/>
      <c r="I220" s="661">
        <v>41382</v>
      </c>
      <c r="J220" s="658">
        <v>59.61</v>
      </c>
      <c r="K220" s="662">
        <f t="shared" si="37"/>
        <v>40832.85</v>
      </c>
      <c r="L220" s="663">
        <f>SUM(K220-G220)</f>
        <v>760.34999999999854</v>
      </c>
      <c r="M220" s="671">
        <v>1</v>
      </c>
      <c r="N220" s="770">
        <f t="shared" ref="N220:N226" si="40">SUM(L220*M220)</f>
        <v>760.34999999999854</v>
      </c>
      <c r="O220" s="677"/>
    </row>
    <row r="221" spans="1:15" s="518" customFormat="1" ht="15" customHeight="1" x14ac:dyDescent="0.25">
      <c r="A221" s="649" t="s">
        <v>1094</v>
      </c>
      <c r="B221" s="575" t="s">
        <v>1095</v>
      </c>
      <c r="C221" s="575" t="s">
        <v>52</v>
      </c>
      <c r="D221" s="656">
        <v>41346</v>
      </c>
      <c r="E221" s="657">
        <v>460</v>
      </c>
      <c r="F221" s="658">
        <v>90.86</v>
      </c>
      <c r="G221" s="659">
        <f t="shared" si="36"/>
        <v>41795.599999999999</v>
      </c>
      <c r="H221" s="660"/>
      <c r="I221" s="661">
        <v>41382</v>
      </c>
      <c r="J221" s="658">
        <v>93.5</v>
      </c>
      <c r="K221" s="662">
        <f t="shared" si="37"/>
        <v>43010</v>
      </c>
      <c r="L221" s="663">
        <f>SUM(K221-G221)</f>
        <v>1214.4000000000015</v>
      </c>
      <c r="M221" s="671">
        <v>1</v>
      </c>
      <c r="N221" s="770">
        <f t="shared" si="40"/>
        <v>1214.4000000000015</v>
      </c>
      <c r="O221" s="677"/>
    </row>
    <row r="222" spans="1:15" s="518" customFormat="1" ht="15" customHeight="1" x14ac:dyDescent="0.25">
      <c r="A222" s="649" t="s">
        <v>1120</v>
      </c>
      <c r="B222" s="575" t="s">
        <v>1121</v>
      </c>
      <c r="C222" s="575" t="s">
        <v>52</v>
      </c>
      <c r="D222" s="656">
        <v>41365</v>
      </c>
      <c r="E222" s="657">
        <v>507</v>
      </c>
      <c r="F222" s="658">
        <v>95.656999999999996</v>
      </c>
      <c r="G222" s="659">
        <f t="shared" ref="G222:G230" si="41">SUM(E222*F222)</f>
        <v>48498.098999999995</v>
      </c>
      <c r="H222" s="660"/>
      <c r="I222" s="661">
        <v>41386</v>
      </c>
      <c r="J222" s="658">
        <v>89.74</v>
      </c>
      <c r="K222" s="662">
        <f t="shared" ref="K222:K230" si="42">SUM(E222*J222)</f>
        <v>45498.18</v>
      </c>
      <c r="L222" s="663">
        <f>SUM(K222-G222)</f>
        <v>-2999.9189999999944</v>
      </c>
      <c r="M222" s="671">
        <v>1</v>
      </c>
      <c r="N222" s="770">
        <f t="shared" si="40"/>
        <v>-2999.9189999999944</v>
      </c>
      <c r="O222" s="677"/>
    </row>
    <row r="223" spans="1:15" s="520" customFormat="1" ht="15" customHeight="1" x14ac:dyDescent="0.25">
      <c r="A223" s="655" t="s">
        <v>1127</v>
      </c>
      <c r="B223" s="574" t="s">
        <v>1128</v>
      </c>
      <c r="C223" s="574" t="s">
        <v>77</v>
      </c>
      <c r="D223" s="666">
        <v>41367</v>
      </c>
      <c r="E223" s="655">
        <v>1266</v>
      </c>
      <c r="F223" s="667">
        <v>18.82</v>
      </c>
      <c r="G223" s="668">
        <f t="shared" si="41"/>
        <v>23826.12</v>
      </c>
      <c r="H223" s="669"/>
      <c r="I223" s="678">
        <v>41387</v>
      </c>
      <c r="J223" s="667">
        <v>19.309999999999999</v>
      </c>
      <c r="K223" s="670">
        <f t="shared" si="42"/>
        <v>24446.46</v>
      </c>
      <c r="L223" s="672">
        <f>SUM(G223-K223)</f>
        <v>-620.34000000000015</v>
      </c>
      <c r="M223" s="671">
        <v>1</v>
      </c>
      <c r="N223" s="769">
        <f t="shared" si="40"/>
        <v>-620.34000000000015</v>
      </c>
      <c r="O223" s="665"/>
    </row>
    <row r="224" spans="1:15" s="520" customFormat="1" ht="15" customHeight="1" x14ac:dyDescent="0.25">
      <c r="A224" s="655" t="s">
        <v>1133</v>
      </c>
      <c r="B224" s="574" t="s">
        <v>1134</v>
      </c>
      <c r="C224" s="574" t="s">
        <v>77</v>
      </c>
      <c r="D224" s="666">
        <v>41372</v>
      </c>
      <c r="E224" s="655">
        <v>659</v>
      </c>
      <c r="F224" s="667">
        <v>58.71</v>
      </c>
      <c r="G224" s="668">
        <f t="shared" si="41"/>
        <v>38689.89</v>
      </c>
      <c r="H224" s="669"/>
      <c r="I224" s="678">
        <v>41388</v>
      </c>
      <c r="J224" s="667">
        <v>60.42</v>
      </c>
      <c r="K224" s="670">
        <f t="shared" si="42"/>
        <v>39816.78</v>
      </c>
      <c r="L224" s="672">
        <f>SUM(G224-K224)</f>
        <v>-1126.8899999999994</v>
      </c>
      <c r="M224" s="671">
        <v>1</v>
      </c>
      <c r="N224" s="769">
        <f t="shared" si="40"/>
        <v>-1126.8899999999994</v>
      </c>
      <c r="O224" s="665"/>
    </row>
    <row r="225" spans="1:15" s="520" customFormat="1" ht="15" customHeight="1" x14ac:dyDescent="0.25">
      <c r="A225" s="655" t="s">
        <v>1151</v>
      </c>
      <c r="B225" s="574" t="s">
        <v>1152</v>
      </c>
      <c r="C225" s="574" t="s">
        <v>77</v>
      </c>
      <c r="D225" s="666">
        <v>41381</v>
      </c>
      <c r="E225" s="655">
        <v>3178</v>
      </c>
      <c r="F225" s="667">
        <v>11.52</v>
      </c>
      <c r="G225" s="668">
        <f t="shared" si="41"/>
        <v>36610.559999999998</v>
      </c>
      <c r="H225" s="669"/>
      <c r="I225" s="678">
        <v>41389</v>
      </c>
      <c r="J225" s="667">
        <v>12.22</v>
      </c>
      <c r="K225" s="670">
        <f t="shared" si="42"/>
        <v>38835.160000000003</v>
      </c>
      <c r="L225" s="672">
        <f>SUM(G225-K225)</f>
        <v>-2224.6000000000058</v>
      </c>
      <c r="M225" s="671">
        <v>1</v>
      </c>
      <c r="N225" s="769">
        <f t="shared" si="40"/>
        <v>-2224.6000000000058</v>
      </c>
      <c r="O225" s="665"/>
    </row>
    <row r="226" spans="1:15" s="518" customFormat="1" ht="15" customHeight="1" x14ac:dyDescent="0.25">
      <c r="A226" s="649" t="s">
        <v>1126</v>
      </c>
      <c r="B226" s="575" t="s">
        <v>1131</v>
      </c>
      <c r="C226" s="575" t="s">
        <v>52</v>
      </c>
      <c r="D226" s="656">
        <v>41366</v>
      </c>
      <c r="E226" s="657">
        <v>1098</v>
      </c>
      <c r="F226" s="658">
        <v>78.680000000000007</v>
      </c>
      <c r="G226" s="659">
        <f t="shared" si="41"/>
        <v>86390.640000000014</v>
      </c>
      <c r="H226" s="660"/>
      <c r="I226" s="661">
        <v>41389</v>
      </c>
      <c r="J226" s="658">
        <v>76.86</v>
      </c>
      <c r="K226" s="662">
        <f t="shared" si="42"/>
        <v>84392.28</v>
      </c>
      <c r="L226" s="663">
        <f t="shared" ref="L226:L237" si="43">SUM(K226-G226)</f>
        <v>-1998.3600000000151</v>
      </c>
      <c r="M226" s="671">
        <v>1</v>
      </c>
      <c r="N226" s="770">
        <f t="shared" si="40"/>
        <v>-1998.3600000000151</v>
      </c>
      <c r="O226" s="677"/>
    </row>
    <row r="227" spans="1:15" s="520" customFormat="1" ht="15" customHeight="1" x14ac:dyDescent="0.25">
      <c r="A227" s="657" t="s">
        <v>863</v>
      </c>
      <c r="B227" s="575" t="s">
        <v>864</v>
      </c>
      <c r="C227" s="575" t="s">
        <v>52</v>
      </c>
      <c r="D227" s="656">
        <v>41283</v>
      </c>
      <c r="E227" s="657">
        <v>1219</v>
      </c>
      <c r="F227" s="658">
        <v>26.5</v>
      </c>
      <c r="G227" s="659">
        <f t="shared" si="41"/>
        <v>32303.5</v>
      </c>
      <c r="H227" s="660"/>
      <c r="I227" s="661">
        <v>41390</v>
      </c>
      <c r="J227" s="658">
        <v>29.23</v>
      </c>
      <c r="K227" s="662">
        <f t="shared" si="42"/>
        <v>35631.370000000003</v>
      </c>
      <c r="L227" s="663">
        <f t="shared" si="43"/>
        <v>3327.8700000000026</v>
      </c>
      <c r="M227" s="671">
        <v>1</v>
      </c>
      <c r="N227" s="770">
        <f>SUM(K227-G227)*M227</f>
        <v>3327.8700000000026</v>
      </c>
      <c r="O227" s="665"/>
    </row>
    <row r="228" spans="1:15" s="520" customFormat="1" ht="15" customHeight="1" x14ac:dyDescent="0.25">
      <c r="A228" s="657" t="s">
        <v>653</v>
      </c>
      <c r="B228" s="575" t="s">
        <v>654</v>
      </c>
      <c r="C228" s="575" t="s">
        <v>52</v>
      </c>
      <c r="D228" s="656">
        <v>41284</v>
      </c>
      <c r="E228" s="657">
        <v>1315</v>
      </c>
      <c r="F228" s="658">
        <v>34.97</v>
      </c>
      <c r="G228" s="659">
        <f t="shared" si="41"/>
        <v>45985.549999999996</v>
      </c>
      <c r="H228" s="660"/>
      <c r="I228" s="661">
        <v>41390</v>
      </c>
      <c r="J228" s="658">
        <v>38.770000000000003</v>
      </c>
      <c r="K228" s="662">
        <f t="shared" si="42"/>
        <v>50982.55</v>
      </c>
      <c r="L228" s="663">
        <f t="shared" si="43"/>
        <v>4997.0000000000073</v>
      </c>
      <c r="M228" s="671">
        <v>1</v>
      </c>
      <c r="N228" s="770">
        <f>SUM(K228-G228)*M228</f>
        <v>4997.0000000000073</v>
      </c>
      <c r="O228" s="665"/>
    </row>
    <row r="229" spans="1:15" s="518" customFormat="1" ht="15" customHeight="1" x14ac:dyDescent="0.25">
      <c r="A229" s="649" t="s">
        <v>534</v>
      </c>
      <c r="B229" s="575" t="s">
        <v>535</v>
      </c>
      <c r="C229" s="575" t="s">
        <v>52</v>
      </c>
      <c r="D229" s="656">
        <v>41339</v>
      </c>
      <c r="E229" s="657">
        <v>532</v>
      </c>
      <c r="F229" s="658">
        <v>64.83</v>
      </c>
      <c r="G229" s="659">
        <f t="shared" si="41"/>
        <v>34489.56</v>
      </c>
      <c r="H229" s="660"/>
      <c r="I229" s="661">
        <v>41390</v>
      </c>
      <c r="J229" s="658">
        <v>64.03</v>
      </c>
      <c r="K229" s="662">
        <f t="shared" si="42"/>
        <v>34063.96</v>
      </c>
      <c r="L229" s="663">
        <f t="shared" si="43"/>
        <v>-425.59999999999854</v>
      </c>
      <c r="M229" s="671">
        <v>1</v>
      </c>
      <c r="N229" s="770">
        <f>SUM(L229*M229)</f>
        <v>-425.59999999999854</v>
      </c>
      <c r="O229" s="677"/>
    </row>
    <row r="230" spans="1:15" s="518" customFormat="1" ht="15" customHeight="1" x14ac:dyDescent="0.25">
      <c r="A230" s="649" t="s">
        <v>1075</v>
      </c>
      <c r="B230" s="575" t="s">
        <v>1076</v>
      </c>
      <c r="C230" s="575" t="s">
        <v>52</v>
      </c>
      <c r="D230" s="656">
        <v>41339</v>
      </c>
      <c r="E230" s="657">
        <v>746</v>
      </c>
      <c r="F230" s="658">
        <v>37.86</v>
      </c>
      <c r="G230" s="659">
        <f t="shared" si="41"/>
        <v>28243.56</v>
      </c>
      <c r="H230" s="660"/>
      <c r="I230" s="661">
        <v>41394</v>
      </c>
      <c r="J230" s="658">
        <v>39.21</v>
      </c>
      <c r="K230" s="662">
        <f t="shared" si="42"/>
        <v>29250.66</v>
      </c>
      <c r="L230" s="663">
        <f t="shared" si="43"/>
        <v>1007.0999999999985</v>
      </c>
      <c r="M230" s="671">
        <v>1</v>
      </c>
      <c r="N230" s="770">
        <f>SUM(L230*M230)</f>
        <v>1007.0999999999985</v>
      </c>
      <c r="O230" s="677"/>
    </row>
    <row r="231" spans="1:15" s="520" customFormat="1" ht="15" customHeight="1" x14ac:dyDescent="0.25">
      <c r="A231" s="657" t="s">
        <v>857</v>
      </c>
      <c r="B231" s="575" t="s">
        <v>858</v>
      </c>
      <c r="C231" s="575" t="s">
        <v>52</v>
      </c>
      <c r="D231" s="656">
        <v>41250</v>
      </c>
      <c r="E231" s="657">
        <v>128</v>
      </c>
      <c r="F231" s="658">
        <v>195.89</v>
      </c>
      <c r="G231" s="659">
        <f t="shared" ref="G231:G267" si="44">SUM(E231*F231)</f>
        <v>25073.919999999998</v>
      </c>
      <c r="H231" s="660"/>
      <c r="I231" s="661">
        <v>41400</v>
      </c>
      <c r="J231" s="679">
        <v>229.6</v>
      </c>
      <c r="K231" s="662">
        <f t="shared" ref="K231:K264" si="45">SUM(E231*J231)</f>
        <v>29388.799999999999</v>
      </c>
      <c r="L231" s="663">
        <f t="shared" si="43"/>
        <v>4314.880000000001</v>
      </c>
      <c r="M231" s="671">
        <v>1</v>
      </c>
      <c r="N231" s="770">
        <f>SUM(K231-G231)*M231</f>
        <v>4314.880000000001</v>
      </c>
      <c r="O231" s="665"/>
    </row>
    <row r="232" spans="1:15" s="520" customFormat="1" ht="15" customHeight="1" x14ac:dyDescent="0.25">
      <c r="A232" s="649" t="s">
        <v>1049</v>
      </c>
      <c r="B232" s="575" t="s">
        <v>505</v>
      </c>
      <c r="C232" s="575" t="s">
        <v>52</v>
      </c>
      <c r="D232" s="656">
        <v>41333</v>
      </c>
      <c r="E232" s="657">
        <v>1369</v>
      </c>
      <c r="F232" s="658">
        <v>28.74</v>
      </c>
      <c r="G232" s="659">
        <f t="shared" si="44"/>
        <v>39345.06</v>
      </c>
      <c r="H232" s="660"/>
      <c r="I232" s="656">
        <v>41400</v>
      </c>
      <c r="J232" s="575">
        <v>30.79</v>
      </c>
      <c r="K232" s="662">
        <f t="shared" si="45"/>
        <v>42151.51</v>
      </c>
      <c r="L232" s="663">
        <f t="shared" si="43"/>
        <v>2806.4500000000044</v>
      </c>
      <c r="M232" s="671">
        <v>1</v>
      </c>
      <c r="N232" s="770">
        <f>SUM(L232*M232)</f>
        <v>2806.4500000000044</v>
      </c>
      <c r="O232" s="665"/>
    </row>
    <row r="233" spans="1:15" s="520" customFormat="1" ht="15" customHeight="1" x14ac:dyDescent="0.25">
      <c r="A233" s="657" t="s">
        <v>853</v>
      </c>
      <c r="B233" s="575" t="s">
        <v>854</v>
      </c>
      <c r="C233" s="575" t="s">
        <v>52</v>
      </c>
      <c r="D233" s="656">
        <v>41177</v>
      </c>
      <c r="E233" s="657">
        <v>253</v>
      </c>
      <c r="F233" s="658">
        <v>61.54</v>
      </c>
      <c r="G233" s="659">
        <f t="shared" si="44"/>
        <v>15569.619999999999</v>
      </c>
      <c r="H233" s="660"/>
      <c r="I233" s="661">
        <v>41401</v>
      </c>
      <c r="J233" s="658">
        <v>70.25</v>
      </c>
      <c r="K233" s="662">
        <f t="shared" si="45"/>
        <v>17773.25</v>
      </c>
      <c r="L233" s="663">
        <f t="shared" si="43"/>
        <v>2203.630000000001</v>
      </c>
      <c r="M233" s="671">
        <v>1</v>
      </c>
      <c r="N233" s="770">
        <f>SUM(K233-G233)*M233</f>
        <v>2203.630000000001</v>
      </c>
      <c r="O233" s="665"/>
    </row>
    <row r="234" spans="1:15" s="520" customFormat="1" ht="15" customHeight="1" x14ac:dyDescent="0.25">
      <c r="A234" s="649" t="s">
        <v>1109</v>
      </c>
      <c r="B234" s="575" t="s">
        <v>854</v>
      </c>
      <c r="C234" s="575" t="s">
        <v>52</v>
      </c>
      <c r="D234" s="656">
        <v>41355</v>
      </c>
      <c r="E234" s="657">
        <v>714</v>
      </c>
      <c r="F234" s="658">
        <v>70.39</v>
      </c>
      <c r="G234" s="659">
        <f t="shared" si="44"/>
        <v>50258.46</v>
      </c>
      <c r="H234" s="660"/>
      <c r="I234" s="656">
        <v>41401</v>
      </c>
      <c r="J234" s="575">
        <v>67.66</v>
      </c>
      <c r="K234" s="662">
        <f t="shared" si="45"/>
        <v>48309.24</v>
      </c>
      <c r="L234" s="663">
        <f t="shared" si="43"/>
        <v>-1949.2200000000012</v>
      </c>
      <c r="M234" s="671">
        <v>1</v>
      </c>
      <c r="N234" s="770">
        <f>SUM(L234*M234)</f>
        <v>-1949.2200000000012</v>
      </c>
      <c r="O234" s="665"/>
    </row>
    <row r="235" spans="1:15" s="520" customFormat="1" ht="15" customHeight="1" x14ac:dyDescent="0.25">
      <c r="A235" s="649" t="s">
        <v>1012</v>
      </c>
      <c r="B235" s="575" t="s">
        <v>511</v>
      </c>
      <c r="C235" s="575" t="s">
        <v>52</v>
      </c>
      <c r="D235" s="656">
        <v>41325</v>
      </c>
      <c r="E235" s="657">
        <v>847</v>
      </c>
      <c r="F235" s="658">
        <v>41.45</v>
      </c>
      <c r="G235" s="659">
        <f t="shared" si="44"/>
        <v>35108.15</v>
      </c>
      <c r="H235" s="660"/>
      <c r="I235" s="656">
        <v>41403</v>
      </c>
      <c r="J235" s="575">
        <v>44.16</v>
      </c>
      <c r="K235" s="662">
        <f t="shared" si="45"/>
        <v>37403.519999999997</v>
      </c>
      <c r="L235" s="663">
        <f t="shared" si="43"/>
        <v>2295.3699999999953</v>
      </c>
      <c r="M235" s="671">
        <v>1</v>
      </c>
      <c r="N235" s="770">
        <f>SUM(L235*M235)</f>
        <v>2295.3699999999953</v>
      </c>
      <c r="O235" s="665"/>
    </row>
    <row r="236" spans="1:15" s="519" customFormat="1" ht="15" customHeight="1" x14ac:dyDescent="0.25">
      <c r="A236" s="649" t="s">
        <v>1052</v>
      </c>
      <c r="B236" s="575" t="s">
        <v>1050</v>
      </c>
      <c r="C236" s="575" t="s">
        <v>52</v>
      </c>
      <c r="D236" s="656">
        <v>41333</v>
      </c>
      <c r="E236" s="657">
        <v>1351</v>
      </c>
      <c r="F236" s="658">
        <v>27.52</v>
      </c>
      <c r="G236" s="659">
        <f t="shared" si="44"/>
        <v>37179.519999999997</v>
      </c>
      <c r="H236" s="660"/>
      <c r="I236" s="656">
        <v>41403</v>
      </c>
      <c r="J236" s="575">
        <v>29.17</v>
      </c>
      <c r="K236" s="662">
        <f t="shared" si="45"/>
        <v>39408.670000000006</v>
      </c>
      <c r="L236" s="663">
        <f t="shared" si="43"/>
        <v>2229.1500000000087</v>
      </c>
      <c r="M236" s="671">
        <v>1</v>
      </c>
      <c r="N236" s="770">
        <f>SUM(L236*M236)</f>
        <v>2229.1500000000087</v>
      </c>
      <c r="O236" s="573"/>
    </row>
    <row r="237" spans="1:15" s="518" customFormat="1" ht="15" customHeight="1" x14ac:dyDescent="0.25">
      <c r="A237" s="657" t="s">
        <v>587</v>
      </c>
      <c r="B237" s="575" t="s">
        <v>588</v>
      </c>
      <c r="C237" s="575" t="s">
        <v>52</v>
      </c>
      <c r="D237" s="656">
        <v>41296</v>
      </c>
      <c r="E237" s="657">
        <v>1351</v>
      </c>
      <c r="F237" s="658">
        <v>25.35</v>
      </c>
      <c r="G237" s="659">
        <f t="shared" si="44"/>
        <v>34247.85</v>
      </c>
      <c r="H237" s="660"/>
      <c r="I237" s="661">
        <v>41404</v>
      </c>
      <c r="J237" s="679">
        <v>28.31</v>
      </c>
      <c r="K237" s="662">
        <f t="shared" si="45"/>
        <v>38246.81</v>
      </c>
      <c r="L237" s="663">
        <f t="shared" si="43"/>
        <v>3998.9599999999991</v>
      </c>
      <c r="M237" s="671">
        <v>1</v>
      </c>
      <c r="N237" s="770">
        <f>SUM(K237-G237)*M237</f>
        <v>3998.9599999999991</v>
      </c>
      <c r="O237" s="677"/>
    </row>
    <row r="238" spans="1:15" s="520" customFormat="1" ht="15" customHeight="1" x14ac:dyDescent="0.25">
      <c r="A238" s="655" t="s">
        <v>1154</v>
      </c>
      <c r="B238" s="574" t="s">
        <v>1153</v>
      </c>
      <c r="C238" s="574" t="s">
        <v>77</v>
      </c>
      <c r="D238" s="666">
        <v>41379</v>
      </c>
      <c r="E238" s="655">
        <v>1794</v>
      </c>
      <c r="F238" s="667">
        <v>36.83</v>
      </c>
      <c r="G238" s="668">
        <f t="shared" si="44"/>
        <v>66073.02</v>
      </c>
      <c r="H238" s="669"/>
      <c r="I238" s="666">
        <v>41404</v>
      </c>
      <c r="J238" s="574">
        <v>38.07</v>
      </c>
      <c r="K238" s="670">
        <f t="shared" si="45"/>
        <v>68297.58</v>
      </c>
      <c r="L238" s="672">
        <f>SUM(G238-K238)</f>
        <v>-2224.5599999999977</v>
      </c>
      <c r="M238" s="671">
        <v>1</v>
      </c>
      <c r="N238" s="769">
        <f>SUM(L238*M238)</f>
        <v>-2224.5599999999977</v>
      </c>
      <c r="O238" s="665"/>
    </row>
    <row r="239" spans="1:15" s="518" customFormat="1" ht="15" customHeight="1" x14ac:dyDescent="0.25">
      <c r="A239" s="655" t="s">
        <v>1130</v>
      </c>
      <c r="B239" s="574" t="s">
        <v>1129</v>
      </c>
      <c r="C239" s="574" t="s">
        <v>77</v>
      </c>
      <c r="D239" s="666">
        <v>41368</v>
      </c>
      <c r="E239" s="655">
        <v>548</v>
      </c>
      <c r="F239" s="667">
        <v>55.26</v>
      </c>
      <c r="G239" s="668">
        <f t="shared" si="44"/>
        <v>30282.48</v>
      </c>
      <c r="H239" s="669"/>
      <c r="I239" s="666">
        <v>41410</v>
      </c>
      <c r="J239" s="574">
        <v>56.39</v>
      </c>
      <c r="K239" s="670">
        <f t="shared" si="45"/>
        <v>30901.72</v>
      </c>
      <c r="L239" s="672">
        <f>SUM(G239-K239)</f>
        <v>-619.2400000000016</v>
      </c>
      <c r="M239" s="671">
        <v>1</v>
      </c>
      <c r="N239" s="769">
        <f>SUM(L239*M239)</f>
        <v>-619.2400000000016</v>
      </c>
      <c r="O239" s="677"/>
    </row>
    <row r="240" spans="1:15" s="518" customFormat="1" ht="15" customHeight="1" x14ac:dyDescent="0.25">
      <c r="A240" s="649" t="s">
        <v>599</v>
      </c>
      <c r="B240" s="575" t="s">
        <v>600</v>
      </c>
      <c r="C240" s="575" t="s">
        <v>52</v>
      </c>
      <c r="D240" s="656">
        <v>41353</v>
      </c>
      <c r="E240" s="657">
        <v>588</v>
      </c>
      <c r="F240" s="658">
        <v>70.400000000000006</v>
      </c>
      <c r="G240" s="659">
        <f t="shared" si="44"/>
        <v>41395.200000000004</v>
      </c>
      <c r="H240" s="660"/>
      <c r="I240" s="656">
        <v>41411</v>
      </c>
      <c r="J240" s="575">
        <v>71.05</v>
      </c>
      <c r="K240" s="662">
        <f t="shared" si="45"/>
        <v>41777.4</v>
      </c>
      <c r="L240" s="663">
        <f t="shared" ref="L240:L264" si="46">SUM(K240-G240)</f>
        <v>382.19999999999709</v>
      </c>
      <c r="M240" s="671">
        <v>1</v>
      </c>
      <c r="N240" s="770">
        <f>SUM(L240*M240)</f>
        <v>382.19999999999709</v>
      </c>
      <c r="O240" s="677"/>
    </row>
    <row r="241" spans="1:15" s="518" customFormat="1" ht="15" customHeight="1" x14ac:dyDescent="0.25">
      <c r="A241" s="657" t="s">
        <v>865</v>
      </c>
      <c r="B241" s="575" t="s">
        <v>866</v>
      </c>
      <c r="C241" s="575" t="s">
        <v>52</v>
      </c>
      <c r="D241" s="656">
        <v>41292</v>
      </c>
      <c r="E241" s="657">
        <v>1041</v>
      </c>
      <c r="F241" s="658">
        <v>41.42</v>
      </c>
      <c r="G241" s="659">
        <f t="shared" si="44"/>
        <v>43118.22</v>
      </c>
      <c r="H241" s="660"/>
      <c r="I241" s="661">
        <v>41417</v>
      </c>
      <c r="J241" s="679">
        <v>45.95</v>
      </c>
      <c r="K241" s="662">
        <f t="shared" si="45"/>
        <v>47833.950000000004</v>
      </c>
      <c r="L241" s="663">
        <f t="shared" si="46"/>
        <v>4715.7300000000032</v>
      </c>
      <c r="M241" s="671">
        <v>1</v>
      </c>
      <c r="N241" s="770">
        <f>SUM(K241-G241)*M241</f>
        <v>4715.7300000000032</v>
      </c>
      <c r="O241" s="677"/>
    </row>
    <row r="242" spans="1:15" s="518" customFormat="1" ht="15" customHeight="1" x14ac:dyDescent="0.25">
      <c r="A242" s="657" t="s">
        <v>851</v>
      </c>
      <c r="B242" s="575" t="s">
        <v>852</v>
      </c>
      <c r="C242" s="575" t="s">
        <v>52</v>
      </c>
      <c r="D242" s="656">
        <v>41163</v>
      </c>
      <c r="E242" s="657">
        <v>1052</v>
      </c>
      <c r="F242" s="658">
        <v>66.25</v>
      </c>
      <c r="G242" s="659">
        <f t="shared" si="44"/>
        <v>69695</v>
      </c>
      <c r="H242" s="660"/>
      <c r="I242" s="661">
        <v>41437</v>
      </c>
      <c r="J242" s="679">
        <v>81.63</v>
      </c>
      <c r="K242" s="662">
        <f t="shared" si="45"/>
        <v>85874.76</v>
      </c>
      <c r="L242" s="663">
        <f t="shared" si="46"/>
        <v>16179.759999999995</v>
      </c>
      <c r="M242" s="671">
        <v>1</v>
      </c>
      <c r="N242" s="770">
        <f>SUM(K242-G242)*M242</f>
        <v>16179.759999999995</v>
      </c>
      <c r="O242" s="677"/>
    </row>
    <row r="243" spans="1:15" s="518" customFormat="1" ht="15" customHeight="1" x14ac:dyDescent="0.25">
      <c r="A243" s="657" t="s">
        <v>872</v>
      </c>
      <c r="B243" s="575" t="s">
        <v>873</v>
      </c>
      <c r="C243" s="575" t="s">
        <v>52</v>
      </c>
      <c r="D243" s="656">
        <v>41299</v>
      </c>
      <c r="E243" s="657">
        <v>163</v>
      </c>
      <c r="F243" s="658">
        <v>170.15</v>
      </c>
      <c r="G243" s="659">
        <f t="shared" si="44"/>
        <v>27734.45</v>
      </c>
      <c r="H243" s="676"/>
      <c r="I243" s="661">
        <v>41445</v>
      </c>
      <c r="J243" s="679">
        <v>165.39</v>
      </c>
      <c r="K243" s="662">
        <f t="shared" si="45"/>
        <v>26958.569999999996</v>
      </c>
      <c r="L243" s="663">
        <f t="shared" si="46"/>
        <v>-775.88000000000466</v>
      </c>
      <c r="M243" s="671">
        <v>1</v>
      </c>
      <c r="N243" s="770">
        <f>SUM(K243-G243)*M243</f>
        <v>-775.88000000000466</v>
      </c>
      <c r="O243" s="677"/>
    </row>
    <row r="244" spans="1:15" s="518" customFormat="1" ht="15" customHeight="1" x14ac:dyDescent="0.25">
      <c r="A244" s="649" t="s">
        <v>601</v>
      </c>
      <c r="B244" s="575" t="s">
        <v>602</v>
      </c>
      <c r="C244" s="575" t="s">
        <v>52</v>
      </c>
      <c r="D244" s="656">
        <v>41305</v>
      </c>
      <c r="E244" s="657">
        <v>625</v>
      </c>
      <c r="F244" s="658">
        <v>63.36</v>
      </c>
      <c r="G244" s="659">
        <f t="shared" si="44"/>
        <v>39600</v>
      </c>
      <c r="H244" s="660"/>
      <c r="I244" s="661">
        <v>41417</v>
      </c>
      <c r="J244" s="679">
        <v>68.78</v>
      </c>
      <c r="K244" s="662">
        <f t="shared" si="45"/>
        <v>42987.5</v>
      </c>
      <c r="L244" s="663">
        <f t="shared" si="46"/>
        <v>3387.5</v>
      </c>
      <c r="M244" s="671">
        <v>1</v>
      </c>
      <c r="N244" s="770">
        <f t="shared" ref="N244:N264" si="47">SUM(L244*M244)</f>
        <v>3387.5</v>
      </c>
      <c r="O244" s="677"/>
    </row>
    <row r="245" spans="1:15" s="518" customFormat="1" ht="15" customHeight="1" x14ac:dyDescent="0.25">
      <c r="A245" s="649" t="s">
        <v>526</v>
      </c>
      <c r="B245" s="575" t="s">
        <v>527</v>
      </c>
      <c r="C245" s="575" t="s">
        <v>52</v>
      </c>
      <c r="D245" s="656">
        <v>41306</v>
      </c>
      <c r="E245" s="657">
        <v>581</v>
      </c>
      <c r="F245" s="658">
        <v>73.2</v>
      </c>
      <c r="G245" s="659">
        <f t="shared" si="44"/>
        <v>42529.200000000004</v>
      </c>
      <c r="H245" s="660"/>
      <c r="I245" s="661">
        <v>41446</v>
      </c>
      <c r="J245" s="679">
        <v>75.78</v>
      </c>
      <c r="K245" s="662">
        <f t="shared" si="45"/>
        <v>44028.18</v>
      </c>
      <c r="L245" s="663">
        <f t="shared" si="46"/>
        <v>1498.9799999999959</v>
      </c>
      <c r="M245" s="671">
        <v>1</v>
      </c>
      <c r="N245" s="770">
        <f t="shared" si="47"/>
        <v>1498.9799999999959</v>
      </c>
      <c r="O245" s="677"/>
    </row>
    <row r="246" spans="1:15" s="518" customFormat="1" ht="15" customHeight="1" x14ac:dyDescent="0.25">
      <c r="A246" s="649" t="s">
        <v>661</v>
      </c>
      <c r="B246" s="575" t="s">
        <v>662</v>
      </c>
      <c r="C246" s="575" t="s">
        <v>52</v>
      </c>
      <c r="D246" s="656">
        <v>41312</v>
      </c>
      <c r="E246" s="657">
        <v>1000</v>
      </c>
      <c r="F246" s="658">
        <v>42.38</v>
      </c>
      <c r="G246" s="659">
        <f t="shared" si="44"/>
        <v>42380</v>
      </c>
      <c r="H246" s="660"/>
      <c r="I246" s="656">
        <v>41417</v>
      </c>
      <c r="J246" s="575">
        <v>48.35</v>
      </c>
      <c r="K246" s="662">
        <f t="shared" si="45"/>
        <v>48350</v>
      </c>
      <c r="L246" s="663">
        <f t="shared" si="46"/>
        <v>5970</v>
      </c>
      <c r="M246" s="671">
        <v>1</v>
      </c>
      <c r="N246" s="770">
        <f t="shared" si="47"/>
        <v>5970</v>
      </c>
      <c r="O246" s="677"/>
    </row>
    <row r="247" spans="1:15" s="518" customFormat="1" ht="15" customHeight="1" x14ac:dyDescent="0.25">
      <c r="A247" s="649" t="s">
        <v>960</v>
      </c>
      <c r="B247" s="575" t="s">
        <v>558</v>
      </c>
      <c r="C247" s="575" t="s">
        <v>52</v>
      </c>
      <c r="D247" s="656">
        <v>41313</v>
      </c>
      <c r="E247" s="657">
        <v>1000</v>
      </c>
      <c r="F247" s="658">
        <v>37.659999999999997</v>
      </c>
      <c r="G247" s="659">
        <f t="shared" si="44"/>
        <v>37660</v>
      </c>
      <c r="H247" s="660"/>
      <c r="I247" s="656">
        <v>41423</v>
      </c>
      <c r="J247" s="575">
        <v>45.09</v>
      </c>
      <c r="K247" s="662">
        <f t="shared" si="45"/>
        <v>45090</v>
      </c>
      <c r="L247" s="663">
        <f t="shared" si="46"/>
        <v>7430</v>
      </c>
      <c r="M247" s="671">
        <v>1</v>
      </c>
      <c r="N247" s="770">
        <f t="shared" si="47"/>
        <v>7430</v>
      </c>
      <c r="O247" s="677"/>
    </row>
    <row r="248" spans="1:15" s="518" customFormat="1" ht="15" customHeight="1" x14ac:dyDescent="0.25">
      <c r="A248" s="649" t="s">
        <v>997</v>
      </c>
      <c r="B248" s="575" t="s">
        <v>996</v>
      </c>
      <c r="C248" s="575" t="s">
        <v>52</v>
      </c>
      <c r="D248" s="656">
        <v>41320</v>
      </c>
      <c r="E248" s="657">
        <v>1612</v>
      </c>
      <c r="F248" s="658">
        <v>12.56</v>
      </c>
      <c r="G248" s="659">
        <f t="shared" si="44"/>
        <v>20246.72</v>
      </c>
      <c r="H248" s="660"/>
      <c r="I248" s="656">
        <v>41417</v>
      </c>
      <c r="J248" s="575">
        <v>14.22</v>
      </c>
      <c r="K248" s="662">
        <f t="shared" si="45"/>
        <v>22922.639999999999</v>
      </c>
      <c r="L248" s="663">
        <f t="shared" si="46"/>
        <v>2675.9199999999983</v>
      </c>
      <c r="M248" s="671">
        <v>1</v>
      </c>
      <c r="N248" s="770">
        <f t="shared" si="47"/>
        <v>2675.9199999999983</v>
      </c>
      <c r="O248" s="677"/>
    </row>
    <row r="249" spans="1:15" s="518" customFormat="1" ht="15" customHeight="1" x14ac:dyDescent="0.25">
      <c r="A249" s="649" t="s">
        <v>998</v>
      </c>
      <c r="B249" s="575" t="s">
        <v>999</v>
      </c>
      <c r="C249" s="575" t="s">
        <v>52</v>
      </c>
      <c r="D249" s="656">
        <v>41320</v>
      </c>
      <c r="E249" s="657">
        <v>1250</v>
      </c>
      <c r="F249" s="658">
        <v>23.82</v>
      </c>
      <c r="G249" s="659">
        <f t="shared" si="44"/>
        <v>29775</v>
      </c>
      <c r="H249" s="660"/>
      <c r="I249" s="656">
        <v>41430</v>
      </c>
      <c r="J249" s="575">
        <v>24.81</v>
      </c>
      <c r="K249" s="662">
        <f t="shared" si="45"/>
        <v>31012.5</v>
      </c>
      <c r="L249" s="663">
        <f t="shared" si="46"/>
        <v>1237.5</v>
      </c>
      <c r="M249" s="671">
        <v>1</v>
      </c>
      <c r="N249" s="770">
        <f t="shared" si="47"/>
        <v>1237.5</v>
      </c>
      <c r="O249" s="677"/>
    </row>
    <row r="250" spans="1:15" s="518" customFormat="1" ht="15" customHeight="1" x14ac:dyDescent="0.25">
      <c r="A250" s="649" t="s">
        <v>582</v>
      </c>
      <c r="B250" s="575" t="s">
        <v>583</v>
      </c>
      <c r="C250" s="575" t="s">
        <v>52</v>
      </c>
      <c r="D250" s="656">
        <v>41320</v>
      </c>
      <c r="E250" s="657">
        <v>682</v>
      </c>
      <c r="F250" s="658">
        <v>91.54</v>
      </c>
      <c r="G250" s="659">
        <f t="shared" si="44"/>
        <v>62430.280000000006</v>
      </c>
      <c r="H250" s="660"/>
      <c r="I250" s="656">
        <v>41431</v>
      </c>
      <c r="J250" s="575">
        <v>99.6</v>
      </c>
      <c r="K250" s="662">
        <f t="shared" si="45"/>
        <v>67927.199999999997</v>
      </c>
      <c r="L250" s="663">
        <f t="shared" si="46"/>
        <v>5496.919999999991</v>
      </c>
      <c r="M250" s="671">
        <v>1</v>
      </c>
      <c r="N250" s="770">
        <f t="shared" si="47"/>
        <v>5496.919999999991</v>
      </c>
      <c r="O250" s="677"/>
    </row>
    <row r="251" spans="1:15" s="518" customFormat="1" ht="15" customHeight="1" x14ac:dyDescent="0.25">
      <c r="A251" s="649" t="s">
        <v>1010</v>
      </c>
      <c r="B251" s="575" t="s">
        <v>1011</v>
      </c>
      <c r="C251" s="575" t="s">
        <v>52</v>
      </c>
      <c r="D251" s="656">
        <v>41325</v>
      </c>
      <c r="E251" s="657">
        <v>746</v>
      </c>
      <c r="F251" s="658">
        <v>56.29</v>
      </c>
      <c r="G251" s="659">
        <f t="shared" si="44"/>
        <v>41992.34</v>
      </c>
      <c r="H251" s="660"/>
      <c r="I251" s="656">
        <v>41417</v>
      </c>
      <c r="J251" s="575">
        <v>58.13</v>
      </c>
      <c r="K251" s="662">
        <f t="shared" si="45"/>
        <v>43364.98</v>
      </c>
      <c r="L251" s="663">
        <f t="shared" si="46"/>
        <v>1372.6400000000067</v>
      </c>
      <c r="M251" s="671">
        <v>1</v>
      </c>
      <c r="N251" s="770">
        <f t="shared" si="47"/>
        <v>1372.6400000000067</v>
      </c>
      <c r="O251" s="677"/>
    </row>
    <row r="252" spans="1:15" s="518" customFormat="1" ht="15" customHeight="1" x14ac:dyDescent="0.25">
      <c r="A252" s="649" t="s">
        <v>1009</v>
      </c>
      <c r="B252" s="575" t="s">
        <v>78</v>
      </c>
      <c r="C252" s="575" t="s">
        <v>52</v>
      </c>
      <c r="D252" s="656">
        <v>41325</v>
      </c>
      <c r="E252" s="657">
        <v>1072</v>
      </c>
      <c r="F252" s="658">
        <v>56.18</v>
      </c>
      <c r="G252" s="659">
        <f t="shared" si="44"/>
        <v>60224.959999999999</v>
      </c>
      <c r="H252" s="660"/>
      <c r="I252" s="656">
        <v>41425</v>
      </c>
      <c r="J252" s="575">
        <v>59.78</v>
      </c>
      <c r="K252" s="662">
        <f t="shared" si="45"/>
        <v>64084.160000000003</v>
      </c>
      <c r="L252" s="663">
        <f t="shared" si="46"/>
        <v>3859.2000000000044</v>
      </c>
      <c r="M252" s="671">
        <v>1</v>
      </c>
      <c r="N252" s="770">
        <f t="shared" si="47"/>
        <v>3859.2000000000044</v>
      </c>
      <c r="O252" s="677"/>
    </row>
    <row r="253" spans="1:15" s="518" customFormat="1" ht="15" customHeight="1" x14ac:dyDescent="0.25">
      <c r="A253" s="649" t="s">
        <v>1026</v>
      </c>
      <c r="B253" s="575" t="s">
        <v>1027</v>
      </c>
      <c r="C253" s="575" t="s">
        <v>52</v>
      </c>
      <c r="D253" s="656">
        <v>41326</v>
      </c>
      <c r="E253" s="657">
        <v>543</v>
      </c>
      <c r="F253" s="658">
        <v>73.14</v>
      </c>
      <c r="G253" s="659">
        <f t="shared" si="44"/>
        <v>39715.019999999997</v>
      </c>
      <c r="H253" s="660"/>
      <c r="I253" s="656">
        <v>41417</v>
      </c>
      <c r="J253" s="575">
        <v>78.05</v>
      </c>
      <c r="K253" s="662">
        <f t="shared" si="45"/>
        <v>42381.15</v>
      </c>
      <c r="L253" s="663">
        <f t="shared" si="46"/>
        <v>2666.1300000000047</v>
      </c>
      <c r="M253" s="671">
        <v>1</v>
      </c>
      <c r="N253" s="770">
        <f t="shared" si="47"/>
        <v>2666.1300000000047</v>
      </c>
      <c r="O253" s="677"/>
    </row>
    <row r="254" spans="1:15" s="518" customFormat="1" ht="15" customHeight="1" x14ac:dyDescent="0.25">
      <c r="A254" s="649" t="s">
        <v>1048</v>
      </c>
      <c r="B254" s="575" t="s">
        <v>1047</v>
      </c>
      <c r="C254" s="575" t="s">
        <v>52</v>
      </c>
      <c r="D254" s="656">
        <v>41332</v>
      </c>
      <c r="E254" s="657">
        <v>694</v>
      </c>
      <c r="F254" s="658">
        <v>39.5</v>
      </c>
      <c r="G254" s="659">
        <f t="shared" si="44"/>
        <v>27413</v>
      </c>
      <c r="H254" s="660"/>
      <c r="I254" s="656">
        <v>41418</v>
      </c>
      <c r="J254" s="575">
        <v>43.46</v>
      </c>
      <c r="K254" s="662">
        <f t="shared" si="45"/>
        <v>30161.24</v>
      </c>
      <c r="L254" s="663">
        <f t="shared" si="46"/>
        <v>2748.2400000000016</v>
      </c>
      <c r="M254" s="671">
        <v>1</v>
      </c>
      <c r="N254" s="770">
        <f t="shared" si="47"/>
        <v>2748.2400000000016</v>
      </c>
      <c r="O254" s="677"/>
    </row>
    <row r="255" spans="1:15" s="518" customFormat="1" ht="15" customHeight="1" x14ac:dyDescent="0.25">
      <c r="A255" s="649" t="s">
        <v>1077</v>
      </c>
      <c r="B255" s="575" t="s">
        <v>644</v>
      </c>
      <c r="C255" s="575" t="s">
        <v>52</v>
      </c>
      <c r="D255" s="656">
        <v>41339</v>
      </c>
      <c r="E255" s="657">
        <v>657</v>
      </c>
      <c r="F255" s="658">
        <v>86.14</v>
      </c>
      <c r="G255" s="659">
        <f t="shared" si="44"/>
        <v>56593.98</v>
      </c>
      <c r="H255" s="660"/>
      <c r="I255" s="656">
        <v>41428</v>
      </c>
      <c r="J255" s="575">
        <v>86.58</v>
      </c>
      <c r="K255" s="662">
        <f t="shared" si="45"/>
        <v>56883.06</v>
      </c>
      <c r="L255" s="663">
        <f t="shared" si="46"/>
        <v>289.07999999999447</v>
      </c>
      <c r="M255" s="671">
        <v>1</v>
      </c>
      <c r="N255" s="770">
        <f t="shared" si="47"/>
        <v>289.07999999999447</v>
      </c>
      <c r="O255" s="677"/>
    </row>
    <row r="256" spans="1:15" s="518" customFormat="1" ht="15" customHeight="1" x14ac:dyDescent="0.25">
      <c r="A256" s="649" t="s">
        <v>481</v>
      </c>
      <c r="B256" s="575" t="s">
        <v>482</v>
      </c>
      <c r="C256" s="575" t="s">
        <v>52</v>
      </c>
      <c r="D256" s="656">
        <v>41339</v>
      </c>
      <c r="E256" s="657">
        <v>862</v>
      </c>
      <c r="F256" s="658">
        <v>36.04</v>
      </c>
      <c r="G256" s="659">
        <f t="shared" si="44"/>
        <v>31066.48</v>
      </c>
      <c r="H256" s="660"/>
      <c r="I256" s="656">
        <v>41449</v>
      </c>
      <c r="J256" s="575">
        <v>39.4</v>
      </c>
      <c r="K256" s="662">
        <f t="shared" si="45"/>
        <v>33962.799999999996</v>
      </c>
      <c r="L256" s="663">
        <f t="shared" si="46"/>
        <v>2896.3199999999961</v>
      </c>
      <c r="M256" s="671">
        <v>1</v>
      </c>
      <c r="N256" s="770">
        <f t="shared" si="47"/>
        <v>2896.3199999999961</v>
      </c>
      <c r="O256" s="677"/>
    </row>
    <row r="257" spans="1:16" s="518" customFormat="1" ht="15" customHeight="1" x14ac:dyDescent="0.25">
      <c r="A257" s="649" t="s">
        <v>1081</v>
      </c>
      <c r="B257" s="575" t="s">
        <v>1080</v>
      </c>
      <c r="C257" s="575" t="s">
        <v>52</v>
      </c>
      <c r="D257" s="656">
        <v>41339</v>
      </c>
      <c r="E257" s="657">
        <v>646</v>
      </c>
      <c r="F257" s="658">
        <v>60.42</v>
      </c>
      <c r="G257" s="659">
        <f t="shared" si="44"/>
        <v>39031.32</v>
      </c>
      <c r="H257" s="660"/>
      <c r="I257" s="656">
        <v>41488</v>
      </c>
      <c r="J257" s="575">
        <v>71.67</v>
      </c>
      <c r="K257" s="662">
        <f t="shared" si="45"/>
        <v>46298.82</v>
      </c>
      <c r="L257" s="663">
        <f t="shared" si="46"/>
        <v>7267.5</v>
      </c>
      <c r="M257" s="671">
        <v>1</v>
      </c>
      <c r="N257" s="770">
        <f t="shared" si="47"/>
        <v>7267.5</v>
      </c>
      <c r="O257" s="665"/>
      <c r="P257" s="520"/>
    </row>
    <row r="258" spans="1:16" s="518" customFormat="1" ht="15" customHeight="1" x14ac:dyDescent="0.25">
      <c r="A258" s="649" t="s">
        <v>1086</v>
      </c>
      <c r="B258" s="575" t="s">
        <v>1087</v>
      </c>
      <c r="C258" s="575" t="s">
        <v>52</v>
      </c>
      <c r="D258" s="656">
        <v>41341</v>
      </c>
      <c r="E258" s="657">
        <v>298</v>
      </c>
      <c r="F258" s="658">
        <v>98.13</v>
      </c>
      <c r="G258" s="659">
        <f t="shared" si="44"/>
        <v>29242.739999999998</v>
      </c>
      <c r="H258" s="660"/>
      <c r="I258" s="656">
        <v>41423</v>
      </c>
      <c r="J258" s="575">
        <v>98.64</v>
      </c>
      <c r="K258" s="662">
        <f t="shared" si="45"/>
        <v>29394.720000000001</v>
      </c>
      <c r="L258" s="663">
        <f t="shared" si="46"/>
        <v>151.9800000000032</v>
      </c>
      <c r="M258" s="671">
        <v>1</v>
      </c>
      <c r="N258" s="770">
        <f t="shared" si="47"/>
        <v>151.9800000000032</v>
      </c>
      <c r="O258" s="677"/>
    </row>
    <row r="259" spans="1:16" s="518" customFormat="1" ht="15" customHeight="1" x14ac:dyDescent="0.25">
      <c r="A259" s="649" t="s">
        <v>1096</v>
      </c>
      <c r="B259" s="575" t="s">
        <v>1097</v>
      </c>
      <c r="C259" s="575" t="s">
        <v>52</v>
      </c>
      <c r="D259" s="656">
        <v>41345</v>
      </c>
      <c r="E259" s="657">
        <v>760</v>
      </c>
      <c r="F259" s="658">
        <v>36.130000000000003</v>
      </c>
      <c r="G259" s="659">
        <f t="shared" si="44"/>
        <v>27458.800000000003</v>
      </c>
      <c r="H259" s="660"/>
      <c r="I259" s="656">
        <v>41417</v>
      </c>
      <c r="J259" s="575">
        <v>37.450000000000003</v>
      </c>
      <c r="K259" s="662">
        <f t="shared" si="45"/>
        <v>28462.000000000004</v>
      </c>
      <c r="L259" s="663">
        <f t="shared" si="46"/>
        <v>1003.2000000000007</v>
      </c>
      <c r="M259" s="671">
        <v>1</v>
      </c>
      <c r="N259" s="770">
        <f t="shared" si="47"/>
        <v>1003.2000000000007</v>
      </c>
      <c r="O259" s="677"/>
    </row>
    <row r="260" spans="1:16" s="518" customFormat="1" ht="15" customHeight="1" x14ac:dyDescent="0.25">
      <c r="A260" s="649" t="s">
        <v>597</v>
      </c>
      <c r="B260" s="575" t="s">
        <v>598</v>
      </c>
      <c r="C260" s="575" t="s">
        <v>52</v>
      </c>
      <c r="D260" s="656">
        <v>41348</v>
      </c>
      <c r="E260" s="657">
        <v>1470</v>
      </c>
      <c r="F260" s="658">
        <v>23.84</v>
      </c>
      <c r="G260" s="659">
        <f t="shared" si="44"/>
        <v>35044.800000000003</v>
      </c>
      <c r="H260" s="660"/>
      <c r="I260" s="656">
        <v>41417</v>
      </c>
      <c r="J260" s="575">
        <v>23.46</v>
      </c>
      <c r="K260" s="662">
        <f t="shared" si="45"/>
        <v>34486.200000000004</v>
      </c>
      <c r="L260" s="663">
        <f t="shared" si="46"/>
        <v>-558.59999999999854</v>
      </c>
      <c r="M260" s="671">
        <v>1</v>
      </c>
      <c r="N260" s="770">
        <f t="shared" si="47"/>
        <v>-558.59999999999854</v>
      </c>
      <c r="O260" s="677"/>
    </row>
    <row r="261" spans="1:16" s="518" customFormat="1" ht="15" customHeight="1" x14ac:dyDescent="0.25">
      <c r="A261" s="649" t="s">
        <v>960</v>
      </c>
      <c r="B261" s="575" t="s">
        <v>558</v>
      </c>
      <c r="C261" s="575" t="s">
        <v>52</v>
      </c>
      <c r="D261" s="656">
        <v>41353</v>
      </c>
      <c r="E261" s="657">
        <v>847</v>
      </c>
      <c r="F261" s="658">
        <v>42.435000000000002</v>
      </c>
      <c r="G261" s="659">
        <f t="shared" si="44"/>
        <v>35942.445</v>
      </c>
      <c r="H261" s="660"/>
      <c r="I261" s="656">
        <v>41423</v>
      </c>
      <c r="J261" s="575">
        <v>45.09</v>
      </c>
      <c r="K261" s="662">
        <f t="shared" si="45"/>
        <v>38191.230000000003</v>
      </c>
      <c r="L261" s="663">
        <f t="shared" si="46"/>
        <v>2248.7850000000035</v>
      </c>
      <c r="M261" s="671">
        <v>1</v>
      </c>
      <c r="N261" s="770">
        <f t="shared" si="47"/>
        <v>2248.7850000000035</v>
      </c>
      <c r="O261" s="677"/>
    </row>
    <row r="262" spans="1:16" s="518" customFormat="1" ht="15" customHeight="1" x14ac:dyDescent="0.25">
      <c r="A262" s="649" t="s">
        <v>457</v>
      </c>
      <c r="B262" s="575" t="s">
        <v>458</v>
      </c>
      <c r="C262" s="575" t="s">
        <v>52</v>
      </c>
      <c r="D262" s="656">
        <v>41358</v>
      </c>
      <c r="E262" s="657">
        <v>862</v>
      </c>
      <c r="F262" s="658">
        <v>50.92</v>
      </c>
      <c r="G262" s="659">
        <f t="shared" si="44"/>
        <v>43893.04</v>
      </c>
      <c r="H262" s="660"/>
      <c r="I262" s="656">
        <v>41423</v>
      </c>
      <c r="J262" s="575">
        <v>50.33</v>
      </c>
      <c r="K262" s="662">
        <f t="shared" si="45"/>
        <v>43384.46</v>
      </c>
      <c r="L262" s="663">
        <f t="shared" si="46"/>
        <v>-508.58000000000175</v>
      </c>
      <c r="M262" s="671">
        <v>1</v>
      </c>
      <c r="N262" s="770">
        <f t="shared" si="47"/>
        <v>-508.58000000000175</v>
      </c>
      <c r="O262" s="677"/>
    </row>
    <row r="263" spans="1:16" s="518" customFormat="1" ht="15" customHeight="1" x14ac:dyDescent="0.25">
      <c r="A263" s="649" t="s">
        <v>1114</v>
      </c>
      <c r="B263" s="575" t="s">
        <v>212</v>
      </c>
      <c r="C263" s="575" t="s">
        <v>52</v>
      </c>
      <c r="D263" s="656">
        <v>41361</v>
      </c>
      <c r="E263" s="657">
        <v>961</v>
      </c>
      <c r="F263" s="658">
        <v>42</v>
      </c>
      <c r="G263" s="659">
        <f t="shared" si="44"/>
        <v>40362</v>
      </c>
      <c r="H263" s="660"/>
      <c r="I263" s="656">
        <v>41417</v>
      </c>
      <c r="J263" s="657">
        <v>42.28</v>
      </c>
      <c r="K263" s="662">
        <f t="shared" si="45"/>
        <v>40631.08</v>
      </c>
      <c r="L263" s="663">
        <f t="shared" si="46"/>
        <v>269.08000000000175</v>
      </c>
      <c r="M263" s="671">
        <v>1</v>
      </c>
      <c r="N263" s="770">
        <f t="shared" si="47"/>
        <v>269.08000000000175</v>
      </c>
      <c r="O263" s="677"/>
    </row>
    <row r="264" spans="1:16" s="518" customFormat="1" ht="15" customHeight="1" x14ac:dyDescent="0.25">
      <c r="A264" s="649" t="s">
        <v>1124</v>
      </c>
      <c r="B264" s="575" t="s">
        <v>1125</v>
      </c>
      <c r="C264" s="575" t="s">
        <v>52</v>
      </c>
      <c r="D264" s="656">
        <v>41365</v>
      </c>
      <c r="E264" s="657">
        <v>1890</v>
      </c>
      <c r="F264" s="658">
        <v>35.229999999999997</v>
      </c>
      <c r="G264" s="659">
        <f t="shared" si="44"/>
        <v>66584.7</v>
      </c>
      <c r="H264" s="660"/>
      <c r="I264" s="656">
        <v>41430</v>
      </c>
      <c r="J264" s="657">
        <v>36.520000000000003</v>
      </c>
      <c r="K264" s="662">
        <f t="shared" si="45"/>
        <v>69022.8</v>
      </c>
      <c r="L264" s="663">
        <f t="shared" si="46"/>
        <v>2438.1000000000058</v>
      </c>
      <c r="M264" s="671">
        <v>1</v>
      </c>
      <c r="N264" s="770">
        <f t="shared" si="47"/>
        <v>2438.1000000000058</v>
      </c>
      <c r="O264" s="677"/>
    </row>
    <row r="265" spans="1:16" s="518" customFormat="1" ht="15" customHeight="1" x14ac:dyDescent="0.25">
      <c r="A265" s="649" t="s">
        <v>1204</v>
      </c>
      <c r="B265" s="573" t="s">
        <v>1205</v>
      </c>
      <c r="C265" s="573" t="s">
        <v>52</v>
      </c>
      <c r="D265" s="661">
        <v>41397</v>
      </c>
      <c r="E265" s="680">
        <v>995</v>
      </c>
      <c r="F265" s="681">
        <v>53.28</v>
      </c>
      <c r="G265" s="681">
        <f t="shared" si="44"/>
        <v>53013.599999999999</v>
      </c>
      <c r="H265" s="681"/>
      <c r="I265" s="682">
        <v>41418</v>
      </c>
      <c r="J265" s="657">
        <v>55.18</v>
      </c>
      <c r="K265" s="662">
        <f t="shared" ref="K265:K276" si="48">SUM(E265*J265)</f>
        <v>54904.1</v>
      </c>
      <c r="L265" s="663">
        <f t="shared" ref="L265:L274" si="49">SUM(K265-G265)</f>
        <v>1890.5</v>
      </c>
      <c r="M265" s="671">
        <v>1</v>
      </c>
      <c r="N265" s="770">
        <f t="shared" ref="N265:N276" si="50">SUM(L265*M265)</f>
        <v>1890.5</v>
      </c>
      <c r="O265" s="677"/>
    </row>
    <row r="266" spans="1:16" s="518" customFormat="1" ht="15" customHeight="1" x14ac:dyDescent="0.25">
      <c r="A266" s="649" t="s">
        <v>1208</v>
      </c>
      <c r="B266" s="573" t="s">
        <v>1209</v>
      </c>
      <c r="C266" s="573" t="s">
        <v>52</v>
      </c>
      <c r="D266" s="683">
        <v>41400</v>
      </c>
      <c r="E266" s="680">
        <v>1130</v>
      </c>
      <c r="F266" s="681">
        <v>61.04</v>
      </c>
      <c r="G266" s="681">
        <f t="shared" si="44"/>
        <v>68975.199999999997</v>
      </c>
      <c r="H266" s="681"/>
      <c r="I266" s="683">
        <v>41430</v>
      </c>
      <c r="J266" s="649">
        <v>60.81</v>
      </c>
      <c r="K266" s="662">
        <f t="shared" si="48"/>
        <v>68715.3</v>
      </c>
      <c r="L266" s="663">
        <f t="shared" si="49"/>
        <v>-259.89999999999418</v>
      </c>
      <c r="M266" s="671">
        <v>1</v>
      </c>
      <c r="N266" s="770">
        <f t="shared" si="50"/>
        <v>-259.89999999999418</v>
      </c>
      <c r="O266" s="677"/>
    </row>
    <row r="267" spans="1:16" s="518" customFormat="1" ht="15" customHeight="1" x14ac:dyDescent="0.25">
      <c r="A267" s="649" t="s">
        <v>1212</v>
      </c>
      <c r="B267" s="573" t="s">
        <v>1213</v>
      </c>
      <c r="C267" s="573" t="s">
        <v>52</v>
      </c>
      <c r="D267" s="683">
        <v>41401</v>
      </c>
      <c r="E267" s="680">
        <v>1513</v>
      </c>
      <c r="F267" s="681">
        <v>33.130000000000003</v>
      </c>
      <c r="G267" s="681">
        <f t="shared" si="44"/>
        <v>50125.69</v>
      </c>
      <c r="H267" s="681"/>
      <c r="I267" s="683">
        <v>41445</v>
      </c>
      <c r="J267" s="649">
        <v>32.96</v>
      </c>
      <c r="K267" s="662">
        <f t="shared" si="48"/>
        <v>49868.480000000003</v>
      </c>
      <c r="L267" s="663">
        <f t="shared" si="49"/>
        <v>-257.20999999999913</v>
      </c>
      <c r="M267" s="671">
        <v>1</v>
      </c>
      <c r="N267" s="770">
        <f t="shared" si="50"/>
        <v>-257.20999999999913</v>
      </c>
      <c r="O267" s="677"/>
    </row>
    <row r="268" spans="1:16" s="518" customFormat="1" ht="15" customHeight="1" x14ac:dyDescent="0.25">
      <c r="A268" s="649" t="s">
        <v>1206</v>
      </c>
      <c r="B268" s="573" t="s">
        <v>1207</v>
      </c>
      <c r="C268" s="573" t="s">
        <v>52</v>
      </c>
      <c r="D268" s="683">
        <v>41404</v>
      </c>
      <c r="E268" s="680">
        <v>1806</v>
      </c>
      <c r="F268" s="681">
        <v>25.43</v>
      </c>
      <c r="G268" s="681">
        <f t="shared" ref="G268:G284" si="51">SUM(E268*F268)</f>
        <v>45926.58</v>
      </c>
      <c r="H268" s="681"/>
      <c r="I268" s="683">
        <v>41430</v>
      </c>
      <c r="J268" s="649">
        <v>24.42</v>
      </c>
      <c r="K268" s="662">
        <f t="shared" si="48"/>
        <v>44102.520000000004</v>
      </c>
      <c r="L268" s="663">
        <f t="shared" si="49"/>
        <v>-1824.0599999999977</v>
      </c>
      <c r="M268" s="671">
        <v>1</v>
      </c>
      <c r="N268" s="770">
        <f t="shared" si="50"/>
        <v>-1824.0599999999977</v>
      </c>
      <c r="O268" s="677"/>
    </row>
    <row r="269" spans="1:16" s="518" customFormat="1" ht="15" customHeight="1" x14ac:dyDescent="0.25">
      <c r="A269" s="649" t="s">
        <v>865</v>
      </c>
      <c r="B269" s="573" t="s">
        <v>866</v>
      </c>
      <c r="C269" s="573" t="s">
        <v>52</v>
      </c>
      <c r="D269" s="682">
        <v>41408</v>
      </c>
      <c r="E269" s="674">
        <v>1382</v>
      </c>
      <c r="F269" s="681">
        <v>50.02</v>
      </c>
      <c r="G269" s="681">
        <f t="shared" si="51"/>
        <v>69127.64</v>
      </c>
      <c r="H269" s="681"/>
      <c r="I269" s="682">
        <v>41415</v>
      </c>
      <c r="J269" s="657">
        <v>48.4</v>
      </c>
      <c r="K269" s="662">
        <f t="shared" si="48"/>
        <v>66888.800000000003</v>
      </c>
      <c r="L269" s="663">
        <f t="shared" si="49"/>
        <v>-2238.8399999999965</v>
      </c>
      <c r="M269" s="671">
        <v>1</v>
      </c>
      <c r="N269" s="770">
        <f t="shared" si="50"/>
        <v>-2238.8399999999965</v>
      </c>
      <c r="O269" s="677"/>
    </row>
    <row r="270" spans="1:16" s="518" customFormat="1" ht="15" customHeight="1" x14ac:dyDescent="0.25">
      <c r="A270" s="649" t="s">
        <v>1151</v>
      </c>
      <c r="B270" s="575" t="s">
        <v>1152</v>
      </c>
      <c r="C270" s="575" t="s">
        <v>52</v>
      </c>
      <c r="D270" s="682">
        <v>41408</v>
      </c>
      <c r="E270" s="674">
        <v>949</v>
      </c>
      <c r="F270" s="658">
        <v>13.31</v>
      </c>
      <c r="G270" s="681">
        <f t="shared" si="51"/>
        <v>12631.19</v>
      </c>
      <c r="H270" s="658"/>
      <c r="I270" s="682">
        <v>41446</v>
      </c>
      <c r="J270" s="657">
        <v>12.78</v>
      </c>
      <c r="K270" s="662">
        <f t="shared" si="48"/>
        <v>12128.22</v>
      </c>
      <c r="L270" s="663">
        <f t="shared" si="49"/>
        <v>-502.97000000000116</v>
      </c>
      <c r="M270" s="671">
        <v>1</v>
      </c>
      <c r="N270" s="770">
        <f t="shared" si="50"/>
        <v>-502.97000000000116</v>
      </c>
      <c r="O270" s="677"/>
    </row>
    <row r="271" spans="1:16" s="518" customFormat="1" ht="15" customHeight="1" x14ac:dyDescent="0.25">
      <c r="A271" s="649" t="s">
        <v>620</v>
      </c>
      <c r="B271" s="573" t="s">
        <v>621</v>
      </c>
      <c r="C271" s="573" t="s">
        <v>52</v>
      </c>
      <c r="D271" s="682">
        <v>41409</v>
      </c>
      <c r="E271" s="674">
        <v>589</v>
      </c>
      <c r="F271" s="681">
        <v>109.15</v>
      </c>
      <c r="G271" s="681">
        <f t="shared" si="51"/>
        <v>64289.350000000006</v>
      </c>
      <c r="H271" s="681"/>
      <c r="I271" s="682">
        <v>41417</v>
      </c>
      <c r="J271" s="657">
        <v>105.35</v>
      </c>
      <c r="K271" s="662">
        <f t="shared" si="48"/>
        <v>62051.149999999994</v>
      </c>
      <c r="L271" s="663">
        <f t="shared" si="49"/>
        <v>-2238.2000000000116</v>
      </c>
      <c r="M271" s="671">
        <v>1</v>
      </c>
      <c r="N271" s="770">
        <f t="shared" si="50"/>
        <v>-2238.2000000000116</v>
      </c>
      <c r="O271" s="677"/>
    </row>
    <row r="272" spans="1:16" s="518" customFormat="1" ht="15" customHeight="1" x14ac:dyDescent="0.25">
      <c r="A272" s="649" t="s">
        <v>1227</v>
      </c>
      <c r="B272" s="573" t="s">
        <v>1228</v>
      </c>
      <c r="C272" s="573" t="s">
        <v>52</v>
      </c>
      <c r="D272" s="682">
        <v>41409</v>
      </c>
      <c r="E272" s="674">
        <v>613</v>
      </c>
      <c r="F272" s="681">
        <v>98.05</v>
      </c>
      <c r="G272" s="681">
        <f t="shared" si="51"/>
        <v>60104.65</v>
      </c>
      <c r="H272" s="681"/>
      <c r="I272" s="682">
        <v>41478</v>
      </c>
      <c r="J272" s="649">
        <v>99.26</v>
      </c>
      <c r="K272" s="662">
        <f t="shared" si="48"/>
        <v>60846.380000000005</v>
      </c>
      <c r="L272" s="663">
        <f t="shared" si="49"/>
        <v>741.7300000000032</v>
      </c>
      <c r="M272" s="671">
        <v>1</v>
      </c>
      <c r="N272" s="770">
        <f t="shared" si="50"/>
        <v>741.7300000000032</v>
      </c>
      <c r="O272" s="677"/>
    </row>
    <row r="273" spans="1:16" s="518" customFormat="1" ht="15" customHeight="1" x14ac:dyDescent="0.25">
      <c r="A273" s="649" t="s">
        <v>542</v>
      </c>
      <c r="B273" s="573" t="s">
        <v>543</v>
      </c>
      <c r="C273" s="573" t="s">
        <v>52</v>
      </c>
      <c r="D273" s="682">
        <v>41410</v>
      </c>
      <c r="E273" s="674">
        <v>1125</v>
      </c>
      <c r="F273" s="681">
        <v>48.3</v>
      </c>
      <c r="G273" s="681">
        <f t="shared" si="51"/>
        <v>54337.5</v>
      </c>
      <c r="H273" s="681"/>
      <c r="I273" s="682">
        <v>41436</v>
      </c>
      <c r="J273" s="657">
        <v>47.03</v>
      </c>
      <c r="K273" s="662">
        <f t="shared" si="48"/>
        <v>52908.75</v>
      </c>
      <c r="L273" s="663">
        <f t="shared" si="49"/>
        <v>-1428.75</v>
      </c>
      <c r="M273" s="671">
        <v>1</v>
      </c>
      <c r="N273" s="770">
        <f t="shared" si="50"/>
        <v>-1428.75</v>
      </c>
      <c r="O273" s="677"/>
    </row>
    <row r="274" spans="1:16" s="518" customFormat="1" ht="15" customHeight="1" x14ac:dyDescent="0.25">
      <c r="A274" s="649" t="s">
        <v>1216</v>
      </c>
      <c r="B274" s="573" t="s">
        <v>1217</v>
      </c>
      <c r="C274" s="573" t="s">
        <v>52</v>
      </c>
      <c r="D274" s="682">
        <v>41428</v>
      </c>
      <c r="E274" s="674">
        <v>2333</v>
      </c>
      <c r="F274" s="681">
        <v>25.05</v>
      </c>
      <c r="G274" s="681">
        <f t="shared" si="51"/>
        <v>58441.65</v>
      </c>
      <c r="H274" s="681"/>
      <c r="I274" s="682">
        <v>41446</v>
      </c>
      <c r="J274" s="657">
        <v>24.09</v>
      </c>
      <c r="K274" s="662">
        <f t="shared" si="48"/>
        <v>56201.97</v>
      </c>
      <c r="L274" s="663">
        <f t="shared" si="49"/>
        <v>-2239.6800000000003</v>
      </c>
      <c r="M274" s="671">
        <v>1</v>
      </c>
      <c r="N274" s="770">
        <f t="shared" si="50"/>
        <v>-2239.6800000000003</v>
      </c>
      <c r="O274" s="677"/>
    </row>
    <row r="275" spans="1:16" s="521" customFormat="1" ht="15" customHeight="1" x14ac:dyDescent="0.25">
      <c r="A275" s="684" t="s">
        <v>1223</v>
      </c>
      <c r="B275" s="576" t="s">
        <v>1224</v>
      </c>
      <c r="C275" s="576" t="s">
        <v>77</v>
      </c>
      <c r="D275" s="685">
        <v>41428</v>
      </c>
      <c r="E275" s="686">
        <v>1387</v>
      </c>
      <c r="F275" s="687">
        <v>41.67</v>
      </c>
      <c r="G275" s="681">
        <f t="shared" si="51"/>
        <v>57796.29</v>
      </c>
      <c r="H275" s="687"/>
      <c r="I275" s="685">
        <v>41463</v>
      </c>
      <c r="J275" s="684">
        <v>41.62</v>
      </c>
      <c r="K275" s="670">
        <f t="shared" si="48"/>
        <v>57726.939999999995</v>
      </c>
      <c r="L275" s="672">
        <f>SUM(G275-K275)</f>
        <v>69.350000000005821</v>
      </c>
      <c r="M275" s="671">
        <v>1</v>
      </c>
      <c r="N275" s="769">
        <f t="shared" si="50"/>
        <v>69.350000000005821</v>
      </c>
      <c r="O275" s="688"/>
    </row>
    <row r="276" spans="1:16" s="521" customFormat="1" ht="15" customHeight="1" x14ac:dyDescent="0.25">
      <c r="A276" s="684" t="s">
        <v>1210</v>
      </c>
      <c r="B276" s="576" t="s">
        <v>1211</v>
      </c>
      <c r="C276" s="576" t="s">
        <v>77</v>
      </c>
      <c r="D276" s="685">
        <v>41431</v>
      </c>
      <c r="E276" s="686">
        <v>1473</v>
      </c>
      <c r="F276" s="687">
        <v>19.75</v>
      </c>
      <c r="G276" s="681">
        <f t="shared" si="51"/>
        <v>29091.75</v>
      </c>
      <c r="H276" s="687"/>
      <c r="I276" s="685">
        <v>41438</v>
      </c>
      <c r="J276" s="684">
        <v>20.87</v>
      </c>
      <c r="K276" s="670">
        <f t="shared" si="48"/>
        <v>30741.510000000002</v>
      </c>
      <c r="L276" s="672">
        <f>SUM(G276-K276)</f>
        <v>-1649.760000000002</v>
      </c>
      <c r="M276" s="671">
        <v>1</v>
      </c>
      <c r="N276" s="769">
        <f t="shared" si="50"/>
        <v>-1649.760000000002</v>
      </c>
      <c r="O276" s="688"/>
    </row>
    <row r="277" spans="1:16" s="518" customFormat="1" ht="15" customHeight="1" x14ac:dyDescent="0.25">
      <c r="A277" s="649" t="s">
        <v>1214</v>
      </c>
      <c r="B277" s="573" t="s">
        <v>1215</v>
      </c>
      <c r="C277" s="573" t="s">
        <v>52</v>
      </c>
      <c r="D277" s="682">
        <v>41432</v>
      </c>
      <c r="E277" s="674">
        <v>1325</v>
      </c>
      <c r="F277" s="681">
        <v>29.14</v>
      </c>
      <c r="G277" s="681">
        <f t="shared" si="51"/>
        <v>38610.5</v>
      </c>
      <c r="H277" s="681"/>
      <c r="I277" s="682">
        <v>41446</v>
      </c>
      <c r="J277" s="657">
        <v>27.45</v>
      </c>
      <c r="K277" s="662">
        <f t="shared" ref="K277:K282" si="52">SUM(E277*J277)</f>
        <v>36371.25</v>
      </c>
      <c r="L277" s="663">
        <f>SUM(K277-G277)</f>
        <v>-2239.25</v>
      </c>
      <c r="M277" s="671">
        <v>1</v>
      </c>
      <c r="N277" s="770">
        <f t="shared" ref="N277:N282" si="53">SUM(L277*M277)</f>
        <v>-2239.25</v>
      </c>
      <c r="O277" s="677"/>
    </row>
    <row r="278" spans="1:16" s="518" customFormat="1" ht="15" customHeight="1" x14ac:dyDescent="0.25">
      <c r="A278" s="649" t="s">
        <v>1218</v>
      </c>
      <c r="B278" s="573" t="s">
        <v>509</v>
      </c>
      <c r="C278" s="573" t="s">
        <v>52</v>
      </c>
      <c r="D278" s="682">
        <v>41442</v>
      </c>
      <c r="E278" s="674">
        <v>727</v>
      </c>
      <c r="F278" s="681">
        <v>118.44</v>
      </c>
      <c r="G278" s="681">
        <f t="shared" si="51"/>
        <v>86105.88</v>
      </c>
      <c r="H278" s="681"/>
      <c r="I278" s="682">
        <v>41446</v>
      </c>
      <c r="J278" s="657">
        <v>115.36</v>
      </c>
      <c r="K278" s="662">
        <f t="shared" si="52"/>
        <v>83866.720000000001</v>
      </c>
      <c r="L278" s="663">
        <f>SUM(K278-G278)</f>
        <v>-2239.1600000000035</v>
      </c>
      <c r="M278" s="671">
        <v>1</v>
      </c>
      <c r="N278" s="770">
        <f t="shared" si="53"/>
        <v>-2239.1600000000035</v>
      </c>
      <c r="O278" s="677"/>
    </row>
    <row r="279" spans="1:16" s="518" customFormat="1" ht="15" customHeight="1" x14ac:dyDescent="0.25">
      <c r="A279" s="649" t="s">
        <v>1219</v>
      </c>
      <c r="B279" s="573" t="s">
        <v>1220</v>
      </c>
      <c r="C279" s="573" t="s">
        <v>52</v>
      </c>
      <c r="D279" s="682">
        <v>41443</v>
      </c>
      <c r="E279" s="674">
        <v>1365</v>
      </c>
      <c r="F279" s="681">
        <v>46.42</v>
      </c>
      <c r="G279" s="681">
        <f t="shared" si="51"/>
        <v>63363.3</v>
      </c>
      <c r="H279" s="681"/>
      <c r="I279" s="682">
        <v>41449</v>
      </c>
      <c r="J279" s="657">
        <v>44.7</v>
      </c>
      <c r="K279" s="662">
        <f t="shared" si="52"/>
        <v>61015.500000000007</v>
      </c>
      <c r="L279" s="663">
        <f>SUM(K279-G279)</f>
        <v>-2347.7999999999956</v>
      </c>
      <c r="M279" s="671">
        <v>1</v>
      </c>
      <c r="N279" s="771">
        <f t="shared" si="53"/>
        <v>-2347.7999999999956</v>
      </c>
      <c r="O279" s="677"/>
    </row>
    <row r="280" spans="1:16" s="518" customFormat="1" ht="15" customHeight="1" x14ac:dyDescent="0.25">
      <c r="A280" s="649" t="s">
        <v>498</v>
      </c>
      <c r="B280" s="573" t="s">
        <v>499</v>
      </c>
      <c r="C280" s="573" t="s">
        <v>52</v>
      </c>
      <c r="D280" s="682">
        <v>41444</v>
      </c>
      <c r="E280" s="674">
        <v>330</v>
      </c>
      <c r="F280" s="681">
        <v>191.3</v>
      </c>
      <c r="G280" s="681">
        <f t="shared" si="51"/>
        <v>63129.000000000007</v>
      </c>
      <c r="H280" s="681"/>
      <c r="I280" s="682">
        <v>41446</v>
      </c>
      <c r="J280" s="657">
        <v>184.52</v>
      </c>
      <c r="K280" s="662">
        <f t="shared" si="52"/>
        <v>60891.600000000006</v>
      </c>
      <c r="L280" s="663">
        <f>SUM(K280-G280)</f>
        <v>-2237.4000000000015</v>
      </c>
      <c r="M280" s="671">
        <v>1</v>
      </c>
      <c r="N280" s="771">
        <f t="shared" si="53"/>
        <v>-2237.4000000000015</v>
      </c>
      <c r="O280" s="677"/>
    </row>
    <row r="281" spans="1:16" s="521" customFormat="1" ht="15" customHeight="1" x14ac:dyDescent="0.25">
      <c r="A281" s="684" t="s">
        <v>1225</v>
      </c>
      <c r="B281" s="576" t="s">
        <v>1226</v>
      </c>
      <c r="C281" s="576" t="s">
        <v>77</v>
      </c>
      <c r="D281" s="685">
        <v>41444</v>
      </c>
      <c r="E281" s="686">
        <v>1018</v>
      </c>
      <c r="F281" s="687">
        <v>39.9</v>
      </c>
      <c r="G281" s="681">
        <f t="shared" si="51"/>
        <v>40618.199999999997</v>
      </c>
      <c r="H281" s="687"/>
      <c r="I281" s="685">
        <v>41464</v>
      </c>
      <c r="J281" s="684">
        <v>42.1</v>
      </c>
      <c r="K281" s="670">
        <f t="shared" si="52"/>
        <v>42857.8</v>
      </c>
      <c r="L281" s="672">
        <f>SUM(G281-K281)</f>
        <v>-2239.6000000000058</v>
      </c>
      <c r="M281" s="671">
        <v>1</v>
      </c>
      <c r="N281" s="772">
        <f t="shared" si="53"/>
        <v>-2239.6000000000058</v>
      </c>
      <c r="O281" s="688"/>
    </row>
    <row r="282" spans="1:16" s="521" customFormat="1" ht="15" customHeight="1" x14ac:dyDescent="0.25">
      <c r="A282" s="684" t="s">
        <v>1221</v>
      </c>
      <c r="B282" s="576" t="s">
        <v>1222</v>
      </c>
      <c r="C282" s="576" t="s">
        <v>77</v>
      </c>
      <c r="D282" s="685">
        <v>41449</v>
      </c>
      <c r="E282" s="686">
        <v>700</v>
      </c>
      <c r="F282" s="687">
        <v>61.5</v>
      </c>
      <c r="G282" s="681">
        <f t="shared" si="51"/>
        <v>43050</v>
      </c>
      <c r="H282" s="687"/>
      <c r="I282" s="685">
        <v>41457</v>
      </c>
      <c r="J282" s="684">
        <v>64.7</v>
      </c>
      <c r="K282" s="670">
        <f t="shared" si="52"/>
        <v>45290</v>
      </c>
      <c r="L282" s="672">
        <f>SUM(G282-K282)</f>
        <v>-2240</v>
      </c>
      <c r="M282" s="671">
        <v>1</v>
      </c>
      <c r="N282" s="772">
        <f t="shared" si="53"/>
        <v>-2240</v>
      </c>
      <c r="O282" s="688"/>
    </row>
    <row r="283" spans="1:16" s="518" customFormat="1" ht="15" customHeight="1" x14ac:dyDescent="0.25">
      <c r="A283" s="649" t="s">
        <v>1231</v>
      </c>
      <c r="B283" s="573" t="s">
        <v>1232</v>
      </c>
      <c r="C283" s="573" t="s">
        <v>52</v>
      </c>
      <c r="D283" s="682">
        <v>41459</v>
      </c>
      <c r="E283" s="674">
        <v>524</v>
      </c>
      <c r="F283" s="681">
        <v>123.44</v>
      </c>
      <c r="G283" s="681">
        <f t="shared" si="51"/>
        <v>64682.559999999998</v>
      </c>
      <c r="H283" s="681"/>
      <c r="I283" s="682">
        <v>41484</v>
      </c>
      <c r="J283" s="657">
        <v>127.38</v>
      </c>
      <c r="K283" s="662">
        <f>SUM(E283*J283)</f>
        <v>66747.12</v>
      </c>
      <c r="L283" s="663">
        <f>SUM(K283-G283)</f>
        <v>2064.5599999999977</v>
      </c>
      <c r="M283" s="671">
        <v>1</v>
      </c>
      <c r="N283" s="771">
        <f>SUM(L283*M283)</f>
        <v>2064.5599999999977</v>
      </c>
      <c r="O283" s="677"/>
    </row>
    <row r="284" spans="1:16" s="520" customFormat="1" ht="15" customHeight="1" x14ac:dyDescent="0.25">
      <c r="A284" s="649" t="s">
        <v>1229</v>
      </c>
      <c r="B284" s="573" t="s">
        <v>1230</v>
      </c>
      <c r="C284" s="573" t="s">
        <v>52</v>
      </c>
      <c r="D284" s="682">
        <v>41470</v>
      </c>
      <c r="E284" s="674">
        <v>3111</v>
      </c>
      <c r="F284" s="681">
        <v>17.59</v>
      </c>
      <c r="G284" s="681">
        <f t="shared" si="51"/>
        <v>54722.49</v>
      </c>
      <c r="H284" s="681"/>
      <c r="I284" s="682">
        <v>41481</v>
      </c>
      <c r="J284" s="657">
        <v>16.96</v>
      </c>
      <c r="K284" s="662">
        <f>SUM(E284*J284)</f>
        <v>52762.560000000005</v>
      </c>
      <c r="L284" s="663">
        <f>SUM(K284-G284)</f>
        <v>-1959.929999999993</v>
      </c>
      <c r="M284" s="671">
        <v>1</v>
      </c>
      <c r="N284" s="771">
        <f>SUM(L284*M284)</f>
        <v>-1959.929999999993</v>
      </c>
      <c r="O284" s="677"/>
      <c r="P284" s="518"/>
    </row>
    <row r="285" spans="1:16" s="523" customFormat="1" ht="15" customHeight="1" x14ac:dyDescent="0.25">
      <c r="A285" s="649" t="s">
        <v>1189</v>
      </c>
      <c r="B285" s="573" t="s">
        <v>1190</v>
      </c>
      <c r="C285" s="573" t="s">
        <v>52</v>
      </c>
      <c r="D285" s="682">
        <v>41478</v>
      </c>
      <c r="E285" s="689">
        <v>711</v>
      </c>
      <c r="F285" s="681">
        <v>98.82</v>
      </c>
      <c r="G285" s="659">
        <f t="shared" ref="G285:G292" si="54">SUM(E285*F285)</f>
        <v>70261.01999999999</v>
      </c>
      <c r="H285" s="681"/>
      <c r="I285" s="682">
        <v>41502</v>
      </c>
      <c r="J285" s="690">
        <v>100.45</v>
      </c>
      <c r="K285" s="662">
        <f t="shared" ref="K285:K292" si="55">SUM(E285*J285)</f>
        <v>71419.95</v>
      </c>
      <c r="L285" s="663">
        <f t="shared" ref="L285:L292" si="56">SUM(K285-G285)</f>
        <v>1158.9300000000076</v>
      </c>
      <c r="M285" s="671">
        <v>1</v>
      </c>
      <c r="N285" s="771">
        <f t="shared" ref="N285:N292" si="57">SUM(L285*M285)</f>
        <v>1158.9300000000076</v>
      </c>
      <c r="O285" s="691"/>
      <c r="P285" s="522"/>
    </row>
    <row r="286" spans="1:16" s="523" customFormat="1" ht="15" customHeight="1" x14ac:dyDescent="0.25">
      <c r="A286" s="649" t="s">
        <v>1200</v>
      </c>
      <c r="B286" s="573" t="s">
        <v>1201</v>
      </c>
      <c r="C286" s="573" t="s">
        <v>52</v>
      </c>
      <c r="D286" s="682">
        <v>41487</v>
      </c>
      <c r="E286" s="689">
        <v>120</v>
      </c>
      <c r="F286" s="681">
        <v>173.7</v>
      </c>
      <c r="G286" s="659">
        <f t="shared" si="54"/>
        <v>20844</v>
      </c>
      <c r="H286" s="681"/>
      <c r="I286" s="682">
        <v>41500</v>
      </c>
      <c r="J286" s="690">
        <v>170.6</v>
      </c>
      <c r="K286" s="662">
        <f t="shared" si="55"/>
        <v>20472</v>
      </c>
      <c r="L286" s="663">
        <f t="shared" si="56"/>
        <v>-372</v>
      </c>
      <c r="M286" s="671">
        <v>1</v>
      </c>
      <c r="N286" s="771">
        <f t="shared" si="57"/>
        <v>-372</v>
      </c>
      <c r="O286" s="691"/>
      <c r="P286" s="522"/>
    </row>
    <row r="287" spans="1:16" s="523" customFormat="1" ht="15" customHeight="1" x14ac:dyDescent="0.25">
      <c r="A287" s="649" t="s">
        <v>1202</v>
      </c>
      <c r="B287" s="573" t="s">
        <v>1203</v>
      </c>
      <c r="C287" s="573" t="s">
        <v>52</v>
      </c>
      <c r="D287" s="682">
        <v>41486</v>
      </c>
      <c r="E287" s="689">
        <v>987</v>
      </c>
      <c r="F287" s="681">
        <v>67.83</v>
      </c>
      <c r="G287" s="659">
        <f t="shared" si="54"/>
        <v>66948.209999999992</v>
      </c>
      <c r="H287" s="681"/>
      <c r="I287" s="682">
        <v>41501</v>
      </c>
      <c r="J287" s="690">
        <v>65.37</v>
      </c>
      <c r="K287" s="662">
        <f t="shared" si="55"/>
        <v>64520.19</v>
      </c>
      <c r="L287" s="663">
        <f t="shared" si="56"/>
        <v>-2428.0199999999895</v>
      </c>
      <c r="M287" s="671">
        <v>1</v>
      </c>
      <c r="N287" s="771">
        <f t="shared" si="57"/>
        <v>-2428.0199999999895</v>
      </c>
      <c r="O287" s="691"/>
      <c r="P287" s="522"/>
    </row>
    <row r="288" spans="1:16" s="523" customFormat="1" ht="15" customHeight="1" x14ac:dyDescent="0.25">
      <c r="A288" s="649" t="s">
        <v>1193</v>
      </c>
      <c r="B288" s="573" t="s">
        <v>1194</v>
      </c>
      <c r="C288" s="573" t="s">
        <v>52</v>
      </c>
      <c r="D288" s="682">
        <v>41478</v>
      </c>
      <c r="E288" s="689">
        <v>846</v>
      </c>
      <c r="F288" s="681">
        <v>92.59</v>
      </c>
      <c r="G288" s="659">
        <f t="shared" si="54"/>
        <v>78331.14</v>
      </c>
      <c r="H288" s="681"/>
      <c r="I288" s="682">
        <v>41505</v>
      </c>
      <c r="J288" s="690">
        <v>99.15</v>
      </c>
      <c r="K288" s="662">
        <f t="shared" si="55"/>
        <v>83880.900000000009</v>
      </c>
      <c r="L288" s="663">
        <f t="shared" si="56"/>
        <v>5549.7600000000093</v>
      </c>
      <c r="M288" s="671">
        <v>1</v>
      </c>
      <c r="N288" s="771">
        <f t="shared" si="57"/>
        <v>5549.7600000000093</v>
      </c>
      <c r="O288" s="691"/>
      <c r="P288" s="522"/>
    </row>
    <row r="289" spans="1:16" s="523" customFormat="1" ht="15" customHeight="1" x14ac:dyDescent="0.25">
      <c r="A289" s="649" t="s">
        <v>461</v>
      </c>
      <c r="B289" s="573" t="s">
        <v>462</v>
      </c>
      <c r="C289" s="573" t="s">
        <v>52</v>
      </c>
      <c r="D289" s="682">
        <v>41477</v>
      </c>
      <c r="E289" s="689">
        <v>987</v>
      </c>
      <c r="F289" s="681">
        <v>59.98</v>
      </c>
      <c r="G289" s="659">
        <f t="shared" si="54"/>
        <v>59200.259999999995</v>
      </c>
      <c r="H289" s="681"/>
      <c r="I289" s="682">
        <v>41513</v>
      </c>
      <c r="J289" s="690">
        <v>58.59</v>
      </c>
      <c r="K289" s="662">
        <f t="shared" si="55"/>
        <v>57828.33</v>
      </c>
      <c r="L289" s="663">
        <f t="shared" si="56"/>
        <v>-1371.929999999993</v>
      </c>
      <c r="M289" s="664">
        <v>1</v>
      </c>
      <c r="N289" s="771">
        <f t="shared" si="57"/>
        <v>-1371.929999999993</v>
      </c>
      <c r="O289" s="691" t="s">
        <v>895</v>
      </c>
      <c r="P289" s="518"/>
    </row>
    <row r="290" spans="1:16" s="523" customFormat="1" ht="15" customHeight="1" x14ac:dyDescent="0.25">
      <c r="A290" s="649" t="s">
        <v>1182</v>
      </c>
      <c r="B290" s="573" t="s">
        <v>1183</v>
      </c>
      <c r="C290" s="573" t="s">
        <v>52</v>
      </c>
      <c r="D290" s="682">
        <v>41463</v>
      </c>
      <c r="E290" s="689">
        <v>179</v>
      </c>
      <c r="F290" s="681">
        <v>291.47000000000003</v>
      </c>
      <c r="G290" s="659">
        <f t="shared" si="54"/>
        <v>52173.130000000005</v>
      </c>
      <c r="H290" s="681"/>
      <c r="I290" s="682">
        <v>41513</v>
      </c>
      <c r="J290" s="690">
        <v>282.69</v>
      </c>
      <c r="K290" s="662">
        <f t="shared" si="55"/>
        <v>50601.51</v>
      </c>
      <c r="L290" s="663">
        <f t="shared" si="56"/>
        <v>-1571.6200000000026</v>
      </c>
      <c r="M290" s="664">
        <v>1</v>
      </c>
      <c r="N290" s="771">
        <f t="shared" si="57"/>
        <v>-1571.6200000000026</v>
      </c>
      <c r="O290" s="691" t="s">
        <v>3</v>
      </c>
      <c r="P290" s="522"/>
    </row>
    <row r="291" spans="1:16" s="518" customFormat="1" ht="15" customHeight="1" x14ac:dyDescent="0.25">
      <c r="A291" s="649" t="s">
        <v>1293</v>
      </c>
      <c r="B291" s="575" t="s">
        <v>1292</v>
      </c>
      <c r="C291" s="575" t="s">
        <v>52</v>
      </c>
      <c r="D291" s="656">
        <v>41512</v>
      </c>
      <c r="E291" s="657">
        <v>492</v>
      </c>
      <c r="F291" s="658">
        <v>112.06</v>
      </c>
      <c r="G291" s="659">
        <f t="shared" si="54"/>
        <v>55133.520000000004</v>
      </c>
      <c r="H291" s="660"/>
      <c r="I291" s="682">
        <v>41516</v>
      </c>
      <c r="J291" s="658">
        <v>107.26</v>
      </c>
      <c r="K291" s="662">
        <f t="shared" si="55"/>
        <v>52771.920000000006</v>
      </c>
      <c r="L291" s="663">
        <f t="shared" si="56"/>
        <v>-2361.5999999999985</v>
      </c>
      <c r="M291" s="664">
        <v>1</v>
      </c>
      <c r="N291" s="771">
        <f t="shared" si="57"/>
        <v>-2361.5999999999985</v>
      </c>
      <c r="O291" s="677"/>
    </row>
    <row r="292" spans="1:16" s="523" customFormat="1" ht="15" customHeight="1" x14ac:dyDescent="0.25">
      <c r="A292" s="649" t="s">
        <v>1195</v>
      </c>
      <c r="B292" s="573" t="s">
        <v>1196</v>
      </c>
      <c r="C292" s="573" t="s">
        <v>52</v>
      </c>
      <c r="D292" s="682">
        <v>41477</v>
      </c>
      <c r="E292" s="689">
        <v>3102</v>
      </c>
      <c r="F292" s="681">
        <v>19.16</v>
      </c>
      <c r="G292" s="659">
        <f t="shared" si="54"/>
        <v>59434.32</v>
      </c>
      <c r="H292" s="681"/>
      <c r="I292" s="682">
        <v>41514</v>
      </c>
      <c r="J292" s="690">
        <v>18.329999999999998</v>
      </c>
      <c r="K292" s="662">
        <f t="shared" si="55"/>
        <v>56859.659999999996</v>
      </c>
      <c r="L292" s="663">
        <f t="shared" si="56"/>
        <v>-2574.6600000000035</v>
      </c>
      <c r="M292" s="664">
        <v>1</v>
      </c>
      <c r="N292" s="771">
        <f t="shared" si="57"/>
        <v>-2574.6600000000035</v>
      </c>
      <c r="O292" s="691"/>
      <c r="P292" s="522"/>
    </row>
    <row r="293" spans="1:16" s="523" customFormat="1" ht="15" customHeight="1" x14ac:dyDescent="0.25">
      <c r="A293" s="649" t="s">
        <v>1197</v>
      </c>
      <c r="B293" s="573" t="s">
        <v>1198</v>
      </c>
      <c r="C293" s="573" t="s">
        <v>52</v>
      </c>
      <c r="D293" s="682">
        <v>41486</v>
      </c>
      <c r="E293" s="689">
        <v>1287</v>
      </c>
      <c r="F293" s="681">
        <v>40.89</v>
      </c>
      <c r="G293" s="659">
        <f>SUM(E293*F293)</f>
        <v>52625.43</v>
      </c>
      <c r="H293" s="681"/>
      <c r="I293" s="682">
        <v>41514</v>
      </c>
      <c r="J293" s="690">
        <v>39.01</v>
      </c>
      <c r="K293" s="662">
        <f>SUM(E293*J293)</f>
        <v>50205.869999999995</v>
      </c>
      <c r="L293" s="663">
        <f>SUM(K293-G293)</f>
        <v>-2419.5600000000049</v>
      </c>
      <c r="M293" s="664">
        <v>1</v>
      </c>
      <c r="N293" s="771">
        <f>SUM(L293*M293)</f>
        <v>-2419.5600000000049</v>
      </c>
      <c r="O293" s="691"/>
      <c r="P293" s="522"/>
    </row>
    <row r="294" spans="1:16" s="523" customFormat="1" ht="15" customHeight="1" x14ac:dyDescent="0.25">
      <c r="A294" s="649" t="s">
        <v>1179</v>
      </c>
      <c r="B294" s="573" t="s">
        <v>1180</v>
      </c>
      <c r="C294" s="573" t="s">
        <v>52</v>
      </c>
      <c r="D294" s="683">
        <v>41402</v>
      </c>
      <c r="E294" s="692">
        <v>1571</v>
      </c>
      <c r="F294" s="681">
        <v>48.18</v>
      </c>
      <c r="G294" s="659">
        <f t="shared" ref="G294:G299" si="58">SUM(E294*F294)</f>
        <v>75690.78</v>
      </c>
      <c r="H294" s="681"/>
      <c r="I294" s="682">
        <v>41513</v>
      </c>
      <c r="J294" s="662">
        <v>51.89</v>
      </c>
      <c r="K294" s="662">
        <f t="shared" ref="K294:K299" si="59">SUM(E294*J294)</f>
        <v>81519.19</v>
      </c>
      <c r="L294" s="663">
        <f>SUM(K294-G294)</f>
        <v>5828.4100000000035</v>
      </c>
      <c r="M294" s="664">
        <v>1</v>
      </c>
      <c r="N294" s="773">
        <f t="shared" ref="N294:N299" si="60">SUM(L294*M294)</f>
        <v>5828.4100000000035</v>
      </c>
      <c r="O294" s="691"/>
      <c r="P294" s="522"/>
    </row>
    <row r="295" spans="1:16" s="523" customFormat="1" ht="15" customHeight="1" x14ac:dyDescent="0.25">
      <c r="A295" s="649" t="s">
        <v>1199</v>
      </c>
      <c r="B295" s="573" t="s">
        <v>541</v>
      </c>
      <c r="C295" s="573" t="s">
        <v>52</v>
      </c>
      <c r="D295" s="682">
        <v>41487</v>
      </c>
      <c r="E295" s="689">
        <v>1890</v>
      </c>
      <c r="F295" s="681">
        <v>42.32</v>
      </c>
      <c r="G295" s="659">
        <f t="shared" si="58"/>
        <v>79984.800000000003</v>
      </c>
      <c r="H295" s="681"/>
      <c r="I295" s="682">
        <v>41514</v>
      </c>
      <c r="J295" s="690">
        <v>41.04</v>
      </c>
      <c r="K295" s="662">
        <f t="shared" si="59"/>
        <v>77565.599999999991</v>
      </c>
      <c r="L295" s="663">
        <f>SUM(K295-G295)</f>
        <v>-2419.2000000000116</v>
      </c>
      <c r="M295" s="664">
        <v>1</v>
      </c>
      <c r="N295" s="773">
        <f t="shared" si="60"/>
        <v>-2419.2000000000116</v>
      </c>
      <c r="O295" s="691"/>
      <c r="P295" s="522"/>
    </row>
    <row r="296" spans="1:16" s="518" customFormat="1" ht="15" customHeight="1" x14ac:dyDescent="0.25">
      <c r="A296" s="649" t="s">
        <v>585</v>
      </c>
      <c r="B296" s="575" t="s">
        <v>586</v>
      </c>
      <c r="C296" s="575" t="s">
        <v>52</v>
      </c>
      <c r="D296" s="656">
        <v>41513</v>
      </c>
      <c r="E296" s="657">
        <v>716</v>
      </c>
      <c r="F296" s="658">
        <v>82.9</v>
      </c>
      <c r="G296" s="659">
        <f t="shared" si="58"/>
        <v>59356.4</v>
      </c>
      <c r="H296" s="660"/>
      <c r="I296" s="682">
        <v>41514</v>
      </c>
      <c r="J296" s="658">
        <v>79.37</v>
      </c>
      <c r="K296" s="662">
        <f t="shared" si="59"/>
        <v>56828.920000000006</v>
      </c>
      <c r="L296" s="663">
        <f>SUM(K296-G296)</f>
        <v>-2527.4799999999959</v>
      </c>
      <c r="M296" s="664">
        <v>1</v>
      </c>
      <c r="N296" s="770">
        <f t="shared" si="60"/>
        <v>-2527.4799999999959</v>
      </c>
      <c r="O296" s="677"/>
    </row>
    <row r="297" spans="1:16" s="520" customFormat="1" ht="15" customHeight="1" x14ac:dyDescent="0.25">
      <c r="A297" s="655" t="s">
        <v>1281</v>
      </c>
      <c r="B297" s="574" t="s">
        <v>1282</v>
      </c>
      <c r="C297" s="574" t="s">
        <v>77</v>
      </c>
      <c r="D297" s="666">
        <v>41507</v>
      </c>
      <c r="E297" s="655">
        <v>587</v>
      </c>
      <c r="F297" s="667">
        <v>114.13</v>
      </c>
      <c r="G297" s="668">
        <f t="shared" si="58"/>
        <v>66994.31</v>
      </c>
      <c r="H297" s="669"/>
      <c r="I297" s="678">
        <v>41535</v>
      </c>
      <c r="J297" s="667">
        <v>115.99</v>
      </c>
      <c r="K297" s="670">
        <f t="shared" si="59"/>
        <v>68086.12999999999</v>
      </c>
      <c r="L297" s="672">
        <f>SUM(G297-K297)</f>
        <v>-1091.8199999999924</v>
      </c>
      <c r="M297" s="664">
        <v>1</v>
      </c>
      <c r="N297" s="769">
        <f t="shared" si="60"/>
        <v>-1091.8199999999924</v>
      </c>
      <c r="O297" s="665"/>
    </row>
    <row r="298" spans="1:16" s="523" customFormat="1" ht="15" customHeight="1" x14ac:dyDescent="0.25">
      <c r="A298" s="649" t="s">
        <v>1191</v>
      </c>
      <c r="B298" s="573" t="s">
        <v>1192</v>
      </c>
      <c r="C298" s="573" t="s">
        <v>52</v>
      </c>
      <c r="D298" s="682">
        <v>41480</v>
      </c>
      <c r="E298" s="689">
        <f>620*2</f>
        <v>1240</v>
      </c>
      <c r="F298" s="681">
        <f>76.18/2</f>
        <v>38.090000000000003</v>
      </c>
      <c r="G298" s="659">
        <f t="shared" si="58"/>
        <v>47231.600000000006</v>
      </c>
      <c r="H298" s="681"/>
      <c r="I298" s="678">
        <v>41542</v>
      </c>
      <c r="J298" s="690">
        <v>36.14</v>
      </c>
      <c r="K298" s="662">
        <f t="shared" si="59"/>
        <v>44813.599999999999</v>
      </c>
      <c r="L298" s="663">
        <f t="shared" ref="L298:L304" si="61">SUM(K298-G298)</f>
        <v>-2418.0000000000073</v>
      </c>
      <c r="M298" s="664">
        <v>1</v>
      </c>
      <c r="N298" s="770">
        <f t="shared" si="60"/>
        <v>-2418.0000000000073</v>
      </c>
      <c r="O298" s="691" t="s">
        <v>3</v>
      </c>
      <c r="P298" s="522"/>
    </row>
    <row r="299" spans="1:16" s="518" customFormat="1" ht="15" customHeight="1" x14ac:dyDescent="0.25">
      <c r="A299" s="649" t="s">
        <v>1327</v>
      </c>
      <c r="B299" s="575" t="s">
        <v>531</v>
      </c>
      <c r="C299" s="575" t="s">
        <v>52</v>
      </c>
      <c r="D299" s="656">
        <v>41527</v>
      </c>
      <c r="E299" s="657">
        <v>838</v>
      </c>
      <c r="F299" s="658">
        <v>70.099999999999994</v>
      </c>
      <c r="G299" s="659">
        <f t="shared" si="58"/>
        <v>58743.799999999996</v>
      </c>
      <c r="H299" s="660"/>
      <c r="I299" s="678">
        <v>41544</v>
      </c>
      <c r="J299" s="658">
        <v>67.45</v>
      </c>
      <c r="K299" s="662">
        <f t="shared" si="59"/>
        <v>56523.100000000006</v>
      </c>
      <c r="L299" s="663">
        <f t="shared" si="61"/>
        <v>-2220.6999999999898</v>
      </c>
      <c r="M299" s="664">
        <v>1</v>
      </c>
      <c r="N299" s="770">
        <f t="shared" si="60"/>
        <v>-2220.6999999999898</v>
      </c>
      <c r="O299" s="677"/>
    </row>
    <row r="300" spans="1:16" s="523" customFormat="1" ht="15" customHeight="1" x14ac:dyDescent="0.25">
      <c r="A300" s="649" t="s">
        <v>1130</v>
      </c>
      <c r="B300" s="573" t="s">
        <v>1129</v>
      </c>
      <c r="C300" s="573" t="s">
        <v>52</v>
      </c>
      <c r="D300" s="682">
        <v>41471</v>
      </c>
      <c r="E300" s="689">
        <v>596</v>
      </c>
      <c r="F300" s="681">
        <v>57.37</v>
      </c>
      <c r="G300" s="659">
        <f t="shared" ref="G300:G305" si="62">SUM(E300*F300)</f>
        <v>34192.519999999997</v>
      </c>
      <c r="H300" s="681"/>
      <c r="I300" s="678">
        <v>41548</v>
      </c>
      <c r="J300" s="690">
        <v>55.01</v>
      </c>
      <c r="K300" s="662">
        <f t="shared" ref="K300:K305" si="63">SUM(E300*J300)</f>
        <v>32785.96</v>
      </c>
      <c r="L300" s="663">
        <f t="shared" si="61"/>
        <v>-1406.5599999999977</v>
      </c>
      <c r="M300" s="664">
        <v>1</v>
      </c>
      <c r="N300" s="770">
        <f t="shared" ref="N300:N305" si="64">SUM(L300*M300)</f>
        <v>-1406.5599999999977</v>
      </c>
      <c r="O300" s="691"/>
      <c r="P300" s="522"/>
    </row>
    <row r="301" spans="1:16" s="518" customFormat="1" ht="15" customHeight="1" x14ac:dyDescent="0.25">
      <c r="A301" s="649" t="s">
        <v>478</v>
      </c>
      <c r="B301" s="575" t="s">
        <v>479</v>
      </c>
      <c r="C301" s="575" t="s">
        <v>52</v>
      </c>
      <c r="D301" s="656">
        <v>41529</v>
      </c>
      <c r="E301" s="657">
        <v>521</v>
      </c>
      <c r="F301" s="658">
        <v>94.92</v>
      </c>
      <c r="G301" s="659">
        <f t="shared" si="62"/>
        <v>49453.32</v>
      </c>
      <c r="H301" s="660"/>
      <c r="I301" s="678">
        <v>41547</v>
      </c>
      <c r="J301" s="658">
        <v>93.27</v>
      </c>
      <c r="K301" s="662">
        <f t="shared" si="63"/>
        <v>48593.67</v>
      </c>
      <c r="L301" s="663">
        <f t="shared" si="61"/>
        <v>-859.65000000000146</v>
      </c>
      <c r="M301" s="664">
        <v>1</v>
      </c>
      <c r="N301" s="770">
        <f t="shared" si="64"/>
        <v>-859.65000000000146</v>
      </c>
      <c r="O301" s="677"/>
    </row>
    <row r="302" spans="1:16" s="518" customFormat="1" ht="15" customHeight="1" x14ac:dyDescent="0.25">
      <c r="A302" s="649" t="s">
        <v>1326</v>
      </c>
      <c r="B302" s="575" t="s">
        <v>612</v>
      </c>
      <c r="C302" s="575" t="s">
        <v>52</v>
      </c>
      <c r="D302" s="656">
        <v>41527</v>
      </c>
      <c r="E302" s="657">
        <v>1262</v>
      </c>
      <c r="F302" s="658">
        <v>42.35</v>
      </c>
      <c r="G302" s="659">
        <f t="shared" si="62"/>
        <v>53445.700000000004</v>
      </c>
      <c r="H302" s="660"/>
      <c r="I302" s="678">
        <v>41554</v>
      </c>
      <c r="J302" s="658">
        <v>40.65</v>
      </c>
      <c r="K302" s="662">
        <f t="shared" si="63"/>
        <v>51300.299999999996</v>
      </c>
      <c r="L302" s="663">
        <f t="shared" si="61"/>
        <v>-2145.4000000000087</v>
      </c>
      <c r="M302" s="664">
        <v>1</v>
      </c>
      <c r="N302" s="770">
        <f t="shared" si="64"/>
        <v>-2145.4000000000087</v>
      </c>
      <c r="O302" s="677"/>
    </row>
    <row r="303" spans="1:16" s="518" customFormat="1" ht="15" customHeight="1" x14ac:dyDescent="0.25">
      <c r="A303" s="649" t="s">
        <v>1344</v>
      </c>
      <c r="B303" s="575" t="s">
        <v>1347</v>
      </c>
      <c r="C303" s="575" t="s">
        <v>52</v>
      </c>
      <c r="D303" s="656">
        <v>41534</v>
      </c>
      <c r="E303" s="657">
        <v>280</v>
      </c>
      <c r="F303" s="658">
        <v>142.44999999999999</v>
      </c>
      <c r="G303" s="659">
        <f t="shared" si="62"/>
        <v>39886</v>
      </c>
      <c r="H303" s="660"/>
      <c r="I303" s="678">
        <v>41555</v>
      </c>
      <c r="J303" s="658">
        <v>134.21</v>
      </c>
      <c r="K303" s="662">
        <f t="shared" si="63"/>
        <v>37578.800000000003</v>
      </c>
      <c r="L303" s="663">
        <f t="shared" si="61"/>
        <v>-2307.1999999999971</v>
      </c>
      <c r="M303" s="664">
        <v>1</v>
      </c>
      <c r="N303" s="770">
        <f t="shared" si="64"/>
        <v>-2307.1999999999971</v>
      </c>
      <c r="O303" s="677"/>
    </row>
    <row r="304" spans="1:16" s="518" customFormat="1" ht="15" customHeight="1" x14ac:dyDescent="0.25">
      <c r="A304" s="649" t="s">
        <v>1370</v>
      </c>
      <c r="B304" s="575" t="s">
        <v>1369</v>
      </c>
      <c r="C304" s="575" t="s">
        <v>52</v>
      </c>
      <c r="D304" s="656">
        <v>41548</v>
      </c>
      <c r="E304" s="657">
        <v>630</v>
      </c>
      <c r="F304" s="658">
        <v>108.48</v>
      </c>
      <c r="G304" s="659">
        <f t="shared" si="62"/>
        <v>68342.400000000009</v>
      </c>
      <c r="H304" s="660"/>
      <c r="I304" s="678">
        <v>41556</v>
      </c>
      <c r="J304" s="658">
        <v>104.78</v>
      </c>
      <c r="K304" s="662">
        <f t="shared" si="63"/>
        <v>66011.399999999994</v>
      </c>
      <c r="L304" s="663">
        <f t="shared" si="61"/>
        <v>-2331.0000000000146</v>
      </c>
      <c r="M304" s="664">
        <v>1</v>
      </c>
      <c r="N304" s="770">
        <f t="shared" si="64"/>
        <v>-2331.0000000000146</v>
      </c>
      <c r="O304" s="677"/>
    </row>
    <row r="305" spans="1:16" s="523" customFormat="1" ht="15" customHeight="1" x14ac:dyDescent="0.25">
      <c r="A305" s="649" t="s">
        <v>1186</v>
      </c>
      <c r="B305" s="573" t="s">
        <v>1187</v>
      </c>
      <c r="C305" s="573" t="s">
        <v>52</v>
      </c>
      <c r="D305" s="682">
        <v>41470</v>
      </c>
      <c r="E305" s="689">
        <v>1407</v>
      </c>
      <c r="F305" s="681">
        <v>40.06</v>
      </c>
      <c r="G305" s="659">
        <f t="shared" si="62"/>
        <v>56364.420000000006</v>
      </c>
      <c r="H305" s="681"/>
      <c r="I305" s="678">
        <v>41556</v>
      </c>
      <c r="J305" s="690">
        <v>41.24</v>
      </c>
      <c r="K305" s="662">
        <f t="shared" si="63"/>
        <v>58024.68</v>
      </c>
      <c r="L305" s="663">
        <f>SUM(K305-G305)</f>
        <v>1660.2599999999948</v>
      </c>
      <c r="M305" s="664">
        <v>1</v>
      </c>
      <c r="N305" s="770">
        <f t="shared" si="64"/>
        <v>1660.2599999999948</v>
      </c>
      <c r="O305" s="691"/>
      <c r="P305" s="522"/>
    </row>
    <row r="306" spans="1:16" s="520" customFormat="1" ht="15" customHeight="1" x14ac:dyDescent="0.25">
      <c r="A306" s="655" t="s">
        <v>1371</v>
      </c>
      <c r="B306" s="574" t="s">
        <v>1372</v>
      </c>
      <c r="C306" s="574" t="s">
        <v>77</v>
      </c>
      <c r="D306" s="666">
        <v>41550</v>
      </c>
      <c r="E306" s="655">
        <v>1792</v>
      </c>
      <c r="F306" s="667">
        <v>31.2</v>
      </c>
      <c r="G306" s="668">
        <f t="shared" ref="G306:G311" si="65">SUM(E306*F306)</f>
        <v>55910.400000000001</v>
      </c>
      <c r="H306" s="669"/>
      <c r="I306" s="678">
        <v>41557</v>
      </c>
      <c r="J306" s="667">
        <v>32.5</v>
      </c>
      <c r="K306" s="670">
        <f t="shared" ref="K306:K311" si="66">SUM(E306*J306)</f>
        <v>58240</v>
      </c>
      <c r="L306" s="672">
        <f>SUM(G306-K306)</f>
        <v>-2329.5999999999985</v>
      </c>
      <c r="M306" s="671">
        <v>1</v>
      </c>
      <c r="N306" s="769">
        <f t="shared" ref="N306:N311" si="67">SUM(L306*M306)</f>
        <v>-2329.5999999999985</v>
      </c>
      <c r="O306" s="665"/>
    </row>
    <row r="307" spans="1:16" s="518" customFormat="1" ht="15" customHeight="1" x14ac:dyDescent="0.25">
      <c r="A307" s="649" t="s">
        <v>1387</v>
      </c>
      <c r="B307" s="575" t="s">
        <v>1388</v>
      </c>
      <c r="C307" s="575" t="s">
        <v>52</v>
      </c>
      <c r="D307" s="656">
        <v>41563</v>
      </c>
      <c r="E307" s="657">
        <v>2048</v>
      </c>
      <c r="F307" s="658">
        <v>71.900000000000006</v>
      </c>
      <c r="G307" s="659">
        <f t="shared" si="65"/>
        <v>147251.20000000001</v>
      </c>
      <c r="H307" s="660"/>
      <c r="I307" s="678">
        <v>41572</v>
      </c>
      <c r="J307" s="658">
        <v>70.62</v>
      </c>
      <c r="K307" s="662">
        <f t="shared" si="66"/>
        <v>144629.76000000001</v>
      </c>
      <c r="L307" s="663">
        <f t="shared" ref="L307:L312" si="68">SUM(K307-G307)</f>
        <v>-2621.4400000000023</v>
      </c>
      <c r="M307" s="664">
        <v>1</v>
      </c>
      <c r="N307" s="770">
        <f t="shared" si="67"/>
        <v>-2621.4400000000023</v>
      </c>
      <c r="O307" s="677"/>
    </row>
    <row r="308" spans="1:16" s="518" customFormat="1" ht="15" customHeight="1" x14ac:dyDescent="0.25">
      <c r="A308" s="649" t="s">
        <v>1395</v>
      </c>
      <c r="B308" s="575" t="s">
        <v>1394</v>
      </c>
      <c r="C308" s="575" t="s">
        <v>52</v>
      </c>
      <c r="D308" s="656">
        <v>41563</v>
      </c>
      <c r="E308" s="657">
        <v>595</v>
      </c>
      <c r="F308" s="658">
        <v>131.9</v>
      </c>
      <c r="G308" s="659">
        <f t="shared" si="65"/>
        <v>78480.5</v>
      </c>
      <c r="H308" s="660"/>
      <c r="I308" s="678">
        <v>41571</v>
      </c>
      <c r="J308" s="658">
        <v>125.8</v>
      </c>
      <c r="K308" s="662">
        <f t="shared" si="66"/>
        <v>74851</v>
      </c>
      <c r="L308" s="663">
        <f t="shared" si="68"/>
        <v>-3629.5</v>
      </c>
      <c r="M308" s="664">
        <v>1</v>
      </c>
      <c r="N308" s="770">
        <f t="shared" si="67"/>
        <v>-3629.5</v>
      </c>
      <c r="O308" s="677"/>
    </row>
    <row r="309" spans="1:16" s="518" customFormat="1" ht="15" customHeight="1" x14ac:dyDescent="0.25">
      <c r="A309" s="649" t="s">
        <v>1391</v>
      </c>
      <c r="B309" s="575" t="s">
        <v>616</v>
      </c>
      <c r="C309" s="575" t="s">
        <v>52</v>
      </c>
      <c r="D309" s="656">
        <v>41565</v>
      </c>
      <c r="E309" s="657">
        <v>857</v>
      </c>
      <c r="F309" s="658">
        <v>81.88</v>
      </c>
      <c r="G309" s="659">
        <f t="shared" si="65"/>
        <v>70171.159999999989</v>
      </c>
      <c r="H309" s="660"/>
      <c r="I309" s="678">
        <v>41570</v>
      </c>
      <c r="J309" s="658">
        <v>78.86</v>
      </c>
      <c r="K309" s="662">
        <f t="shared" si="66"/>
        <v>67583.02</v>
      </c>
      <c r="L309" s="663">
        <f t="shared" si="68"/>
        <v>-2588.1399999999849</v>
      </c>
      <c r="M309" s="664">
        <v>1</v>
      </c>
      <c r="N309" s="770">
        <f t="shared" si="67"/>
        <v>-2588.1399999999849</v>
      </c>
      <c r="O309" s="677"/>
    </row>
    <row r="310" spans="1:16" s="523" customFormat="1" ht="15" customHeight="1" x14ac:dyDescent="0.25">
      <c r="A310" s="649" t="s">
        <v>1188</v>
      </c>
      <c r="B310" s="573" t="s">
        <v>646</v>
      </c>
      <c r="C310" s="573" t="s">
        <v>52</v>
      </c>
      <c r="D310" s="682">
        <v>41478</v>
      </c>
      <c r="E310" s="674">
        <v>906</v>
      </c>
      <c r="F310" s="681">
        <v>47.63</v>
      </c>
      <c r="G310" s="659">
        <f t="shared" si="65"/>
        <v>43152.78</v>
      </c>
      <c r="H310" s="681"/>
      <c r="I310" s="678">
        <v>41579</v>
      </c>
      <c r="J310" s="690">
        <v>48.67</v>
      </c>
      <c r="K310" s="662">
        <f t="shared" si="66"/>
        <v>44095.020000000004</v>
      </c>
      <c r="L310" s="663">
        <f t="shared" si="68"/>
        <v>942.24000000000524</v>
      </c>
      <c r="M310" s="664">
        <v>1</v>
      </c>
      <c r="N310" s="770">
        <f t="shared" si="67"/>
        <v>942.24000000000524</v>
      </c>
      <c r="O310" s="691"/>
      <c r="P310" s="522"/>
    </row>
    <row r="311" spans="1:16" s="518" customFormat="1" ht="15" customHeight="1" x14ac:dyDescent="0.25">
      <c r="A311" s="649" t="s">
        <v>1441</v>
      </c>
      <c r="B311" s="575" t="s">
        <v>1442</v>
      </c>
      <c r="C311" s="575" t="s">
        <v>52</v>
      </c>
      <c r="D311" s="656">
        <v>41578</v>
      </c>
      <c r="E311" s="657">
        <v>1030</v>
      </c>
      <c r="F311" s="658">
        <v>74.02</v>
      </c>
      <c r="G311" s="659">
        <f t="shared" si="65"/>
        <v>76240.599999999991</v>
      </c>
      <c r="H311" s="660"/>
      <c r="I311" s="678">
        <v>41578</v>
      </c>
      <c r="J311" s="658">
        <v>71.38</v>
      </c>
      <c r="K311" s="662">
        <f t="shared" si="66"/>
        <v>73521.399999999994</v>
      </c>
      <c r="L311" s="663">
        <f t="shared" si="68"/>
        <v>-2719.1999999999971</v>
      </c>
      <c r="M311" s="664">
        <v>1</v>
      </c>
      <c r="N311" s="770">
        <f t="shared" si="67"/>
        <v>-2719.1999999999971</v>
      </c>
      <c r="O311" s="677"/>
    </row>
    <row r="312" spans="1:16" s="518" customFormat="1" ht="15" customHeight="1" x14ac:dyDescent="0.25">
      <c r="A312" s="649" t="s">
        <v>1381</v>
      </c>
      <c r="B312" s="575" t="s">
        <v>1382</v>
      </c>
      <c r="C312" s="575" t="s">
        <v>52</v>
      </c>
      <c r="D312" s="656">
        <v>41563</v>
      </c>
      <c r="E312" s="657">
        <v>671</v>
      </c>
      <c r="F312" s="658">
        <v>76.849999999999994</v>
      </c>
      <c r="G312" s="659">
        <f>SUM(E312*F312)</f>
        <v>51566.35</v>
      </c>
      <c r="H312" s="660"/>
      <c r="I312" s="678">
        <v>41575</v>
      </c>
      <c r="J312" s="658">
        <v>71.930000000000007</v>
      </c>
      <c r="K312" s="662">
        <f>SUM(E312*J312)</f>
        <v>48265.030000000006</v>
      </c>
      <c r="L312" s="663">
        <f t="shared" si="68"/>
        <v>-3301.3199999999924</v>
      </c>
      <c r="M312" s="664">
        <v>1</v>
      </c>
      <c r="N312" s="770">
        <f>SUM(L312*M312)</f>
        <v>-3301.3199999999924</v>
      </c>
      <c r="O312" s="677"/>
    </row>
    <row r="313" spans="1:16" s="518" customFormat="1" ht="15" customHeight="1" x14ac:dyDescent="0.25">
      <c r="A313" s="649" t="s">
        <v>1425</v>
      </c>
      <c r="B313" s="575" t="s">
        <v>1426</v>
      </c>
      <c r="C313" s="575" t="s">
        <v>52</v>
      </c>
      <c r="D313" s="656">
        <v>41568</v>
      </c>
      <c r="E313" s="657">
        <v>2765</v>
      </c>
      <c r="F313" s="658">
        <v>15.98</v>
      </c>
      <c r="G313" s="659">
        <f t="shared" ref="G313:G319" si="69">SUM(E313*F313)</f>
        <v>44184.700000000004</v>
      </c>
      <c r="H313" s="660"/>
      <c r="I313" s="678">
        <v>41579</v>
      </c>
      <c r="J313" s="658">
        <v>14.98</v>
      </c>
      <c r="K313" s="662">
        <f t="shared" ref="K313:K319" si="70">SUM(E313*J313)</f>
        <v>41419.700000000004</v>
      </c>
      <c r="L313" s="663">
        <f t="shared" ref="L313:L319" si="71">SUM(K313-G313)</f>
        <v>-2765</v>
      </c>
      <c r="M313" s="664">
        <v>1</v>
      </c>
      <c r="N313" s="770">
        <f t="shared" ref="N313:N319" si="72">SUM(L313*M313)</f>
        <v>-2765</v>
      </c>
      <c r="O313" s="677"/>
    </row>
    <row r="314" spans="1:16" s="518" customFormat="1" ht="15" customHeight="1" x14ac:dyDescent="0.25">
      <c r="A314" s="649" t="s">
        <v>1433</v>
      </c>
      <c r="B314" s="575" t="s">
        <v>1213</v>
      </c>
      <c r="C314" s="575" t="s">
        <v>52</v>
      </c>
      <c r="D314" s="656">
        <v>41571</v>
      </c>
      <c r="E314" s="657">
        <v>2160</v>
      </c>
      <c r="F314" s="658">
        <v>36.590000000000003</v>
      </c>
      <c r="G314" s="659">
        <f t="shared" si="69"/>
        <v>79034.400000000009</v>
      </c>
      <c r="H314" s="660"/>
      <c r="I314" s="678">
        <v>41583</v>
      </c>
      <c r="J314" s="658">
        <v>35.31</v>
      </c>
      <c r="K314" s="662">
        <f t="shared" si="70"/>
        <v>76269.600000000006</v>
      </c>
      <c r="L314" s="663">
        <f t="shared" si="71"/>
        <v>-2764.8000000000029</v>
      </c>
      <c r="M314" s="664">
        <v>1</v>
      </c>
      <c r="N314" s="770">
        <f t="shared" si="72"/>
        <v>-2764.8000000000029</v>
      </c>
      <c r="O314" s="677"/>
    </row>
    <row r="315" spans="1:16" s="518" customFormat="1" ht="15" customHeight="1" x14ac:dyDescent="0.25">
      <c r="A315" s="649" t="s">
        <v>1398</v>
      </c>
      <c r="B315" s="575" t="s">
        <v>1399</v>
      </c>
      <c r="C315" s="575" t="s">
        <v>52</v>
      </c>
      <c r="D315" s="656">
        <v>41562</v>
      </c>
      <c r="E315" s="657">
        <v>1328</v>
      </c>
      <c r="F315" s="658">
        <v>40.92</v>
      </c>
      <c r="G315" s="659">
        <f t="shared" si="69"/>
        <v>54341.760000000002</v>
      </c>
      <c r="H315" s="660"/>
      <c r="I315" s="678">
        <v>41584</v>
      </c>
      <c r="J315" s="658">
        <v>38.19</v>
      </c>
      <c r="K315" s="662">
        <f t="shared" si="70"/>
        <v>50716.32</v>
      </c>
      <c r="L315" s="663">
        <f t="shared" si="71"/>
        <v>-3625.4400000000023</v>
      </c>
      <c r="M315" s="664">
        <v>1</v>
      </c>
      <c r="N315" s="770">
        <f t="shared" si="72"/>
        <v>-3625.4400000000023</v>
      </c>
      <c r="O315" s="677"/>
    </row>
    <row r="316" spans="1:16" s="518" customFormat="1" ht="15" customHeight="1" x14ac:dyDescent="0.25">
      <c r="A316" s="649" t="s">
        <v>1431</v>
      </c>
      <c r="B316" s="575" t="s">
        <v>1432</v>
      </c>
      <c r="C316" s="575" t="s">
        <v>52</v>
      </c>
      <c r="D316" s="656">
        <v>41569</v>
      </c>
      <c r="E316" s="657">
        <v>2765</v>
      </c>
      <c r="F316" s="658">
        <v>26.01</v>
      </c>
      <c r="G316" s="659">
        <f t="shared" si="69"/>
        <v>71917.650000000009</v>
      </c>
      <c r="H316" s="660"/>
      <c r="I316" s="678">
        <v>41585</v>
      </c>
      <c r="J316" s="658">
        <v>25.01</v>
      </c>
      <c r="K316" s="662">
        <f t="shared" si="70"/>
        <v>69152.650000000009</v>
      </c>
      <c r="L316" s="663">
        <f t="shared" si="71"/>
        <v>-2765</v>
      </c>
      <c r="M316" s="664">
        <v>1</v>
      </c>
      <c r="N316" s="770">
        <f t="shared" si="72"/>
        <v>-2765</v>
      </c>
      <c r="O316" s="677"/>
    </row>
    <row r="317" spans="1:16" s="518" customFormat="1" ht="15" customHeight="1" x14ac:dyDescent="0.25">
      <c r="A317" s="649" t="s">
        <v>1371</v>
      </c>
      <c r="B317" s="575" t="s">
        <v>1372</v>
      </c>
      <c r="C317" s="575" t="s">
        <v>52</v>
      </c>
      <c r="D317" s="656">
        <v>41576</v>
      </c>
      <c r="E317" s="657">
        <v>1063</v>
      </c>
      <c r="F317" s="658">
        <v>34.67</v>
      </c>
      <c r="G317" s="659">
        <f t="shared" si="69"/>
        <v>36854.21</v>
      </c>
      <c r="H317" s="660"/>
      <c r="I317" s="678">
        <v>41585</v>
      </c>
      <c r="J317" s="658">
        <v>32.78</v>
      </c>
      <c r="K317" s="662">
        <f t="shared" si="70"/>
        <v>34845.14</v>
      </c>
      <c r="L317" s="663">
        <f t="shared" si="71"/>
        <v>-2009.0699999999997</v>
      </c>
      <c r="M317" s="664">
        <v>1</v>
      </c>
      <c r="N317" s="770">
        <f t="shared" si="72"/>
        <v>-2009.0699999999997</v>
      </c>
      <c r="O317" s="677"/>
    </row>
    <row r="318" spans="1:16" s="518" customFormat="1" ht="15" customHeight="1" x14ac:dyDescent="0.25">
      <c r="A318" s="649" t="s">
        <v>1295</v>
      </c>
      <c r="B318" s="575" t="s">
        <v>1294</v>
      </c>
      <c r="C318" s="575" t="s">
        <v>52</v>
      </c>
      <c r="D318" s="656">
        <v>41512</v>
      </c>
      <c r="E318" s="657">
        <v>326</v>
      </c>
      <c r="F318" s="658">
        <v>144.63</v>
      </c>
      <c r="G318" s="659">
        <f t="shared" si="69"/>
        <v>47149.38</v>
      </c>
      <c r="H318" s="660"/>
      <c r="I318" s="678">
        <v>41597</v>
      </c>
      <c r="J318" s="658">
        <v>159</v>
      </c>
      <c r="K318" s="662">
        <f t="shared" si="70"/>
        <v>51834</v>
      </c>
      <c r="L318" s="663">
        <f t="shared" si="71"/>
        <v>4684.6200000000026</v>
      </c>
      <c r="M318" s="664">
        <v>1</v>
      </c>
      <c r="N318" s="770">
        <f t="shared" si="72"/>
        <v>4684.6200000000026</v>
      </c>
      <c r="O318" s="677"/>
    </row>
    <row r="319" spans="1:16" s="518" customFormat="1" ht="15" customHeight="1" x14ac:dyDescent="0.25">
      <c r="A319" s="649" t="s">
        <v>1341</v>
      </c>
      <c r="B319" s="575" t="s">
        <v>1350</v>
      </c>
      <c r="C319" s="575" t="s">
        <v>52</v>
      </c>
      <c r="D319" s="656">
        <v>41533</v>
      </c>
      <c r="E319" s="657">
        <v>924</v>
      </c>
      <c r="F319" s="658">
        <v>56.27</v>
      </c>
      <c r="G319" s="659">
        <f t="shared" si="69"/>
        <v>51993.48</v>
      </c>
      <c r="H319" s="660"/>
      <c r="I319" s="678">
        <v>41599</v>
      </c>
      <c r="J319" s="658">
        <v>56.82</v>
      </c>
      <c r="K319" s="662">
        <f t="shared" si="70"/>
        <v>52501.68</v>
      </c>
      <c r="L319" s="663">
        <f t="shared" si="71"/>
        <v>508.19999999999709</v>
      </c>
      <c r="M319" s="664">
        <v>1</v>
      </c>
      <c r="N319" s="770">
        <f t="shared" si="72"/>
        <v>508.19999999999709</v>
      </c>
      <c r="O319" s="677"/>
    </row>
    <row r="320" spans="1:16" s="525" customFormat="1" ht="15" customHeight="1" x14ac:dyDescent="0.25">
      <c r="A320" s="693" t="s">
        <v>563</v>
      </c>
      <c r="B320" s="526" t="s">
        <v>564</v>
      </c>
      <c r="C320" s="526" t="s">
        <v>52</v>
      </c>
      <c r="D320" s="694">
        <v>41506</v>
      </c>
      <c r="E320" s="695">
        <v>854</v>
      </c>
      <c r="F320" s="696">
        <v>47.76</v>
      </c>
      <c r="G320" s="697">
        <f t="shared" ref="G320:G328" si="73">SUM(E320*F320)</f>
        <v>40787.040000000001</v>
      </c>
      <c r="H320" s="698"/>
      <c r="I320" s="699">
        <v>41604</v>
      </c>
      <c r="J320" s="696">
        <v>52.85</v>
      </c>
      <c r="K320" s="700">
        <f t="shared" ref="K320:K328" si="74">SUM(E320*J320)</f>
        <v>45133.9</v>
      </c>
      <c r="L320" s="701">
        <f t="shared" ref="L320:L328" si="75">SUM(K320-G320)</f>
        <v>4346.8600000000006</v>
      </c>
      <c r="M320" s="702">
        <v>1</v>
      </c>
      <c r="N320" s="774">
        <f t="shared" ref="N320:N328" si="76">SUM(L320*M320)</f>
        <v>4346.8600000000006</v>
      </c>
      <c r="O320" s="703"/>
    </row>
    <row r="321" spans="1:16" s="525" customFormat="1" ht="15" customHeight="1" x14ac:dyDescent="0.25">
      <c r="A321" s="693" t="s">
        <v>1390</v>
      </c>
      <c r="B321" s="526" t="s">
        <v>1389</v>
      </c>
      <c r="C321" s="526" t="s">
        <v>52</v>
      </c>
      <c r="D321" s="694">
        <v>41563</v>
      </c>
      <c r="E321" s="695">
        <v>888</v>
      </c>
      <c r="F321" s="696">
        <v>69.790000000000006</v>
      </c>
      <c r="G321" s="697">
        <f t="shared" si="73"/>
        <v>61973.520000000004</v>
      </c>
      <c r="H321" s="698"/>
      <c r="I321" s="699">
        <v>41605</v>
      </c>
      <c r="J321" s="696">
        <v>70.37</v>
      </c>
      <c r="K321" s="700">
        <f t="shared" si="74"/>
        <v>62488.560000000005</v>
      </c>
      <c r="L321" s="701">
        <f t="shared" si="75"/>
        <v>515.04000000000087</v>
      </c>
      <c r="M321" s="702">
        <v>1</v>
      </c>
      <c r="N321" s="774">
        <f t="shared" si="76"/>
        <v>515.04000000000087</v>
      </c>
      <c r="O321" s="703"/>
    </row>
    <row r="322" spans="1:16" s="525" customFormat="1" ht="15" customHeight="1" x14ac:dyDescent="0.25">
      <c r="A322" s="693" t="s">
        <v>1402</v>
      </c>
      <c r="B322" s="526" t="s">
        <v>1403</v>
      </c>
      <c r="C322" s="526" t="s">
        <v>52</v>
      </c>
      <c r="D322" s="694">
        <v>41563</v>
      </c>
      <c r="E322" s="695">
        <v>709</v>
      </c>
      <c r="F322" s="696">
        <v>91.42</v>
      </c>
      <c r="G322" s="697">
        <f t="shared" si="73"/>
        <v>64816.78</v>
      </c>
      <c r="H322" s="698"/>
      <c r="I322" s="699">
        <v>41605</v>
      </c>
      <c r="J322" s="696">
        <v>88.04</v>
      </c>
      <c r="K322" s="700">
        <f t="shared" si="74"/>
        <v>62420.360000000008</v>
      </c>
      <c r="L322" s="701">
        <f t="shared" si="75"/>
        <v>-2396.419999999991</v>
      </c>
      <c r="M322" s="702">
        <v>1</v>
      </c>
      <c r="N322" s="774">
        <f t="shared" si="76"/>
        <v>-2396.419999999991</v>
      </c>
      <c r="O322" s="703"/>
    </row>
    <row r="323" spans="1:16" s="106" customFormat="1" ht="15" customHeight="1" x14ac:dyDescent="0.25">
      <c r="A323" s="601" t="s">
        <v>1397</v>
      </c>
      <c r="B323" s="526" t="s">
        <v>1396</v>
      </c>
      <c r="C323" s="372" t="s">
        <v>52</v>
      </c>
      <c r="D323" s="540">
        <v>41563</v>
      </c>
      <c r="E323" s="541">
        <v>698</v>
      </c>
      <c r="F323" s="602">
        <v>97.3</v>
      </c>
      <c r="G323" s="603">
        <f t="shared" si="73"/>
        <v>67915.399999999994</v>
      </c>
      <c r="H323" s="544"/>
      <c r="I323" s="569">
        <v>41612</v>
      </c>
      <c r="J323" s="602">
        <v>93.84</v>
      </c>
      <c r="K323" s="604">
        <f t="shared" si="74"/>
        <v>65500.32</v>
      </c>
      <c r="L323" s="605">
        <f t="shared" si="75"/>
        <v>-2415.0799999999945</v>
      </c>
      <c r="M323" s="606">
        <v>1</v>
      </c>
      <c r="N323" s="546">
        <f t="shared" si="76"/>
        <v>-2415.0799999999945</v>
      </c>
      <c r="O323" s="623"/>
    </row>
    <row r="324" spans="1:16" s="106" customFormat="1" ht="15" customHeight="1" x14ac:dyDescent="0.25">
      <c r="A324" s="601" t="s">
        <v>1467</v>
      </c>
      <c r="B324" s="527" t="s">
        <v>1466</v>
      </c>
      <c r="C324" s="551" t="s">
        <v>52</v>
      </c>
      <c r="D324" s="548">
        <v>41596</v>
      </c>
      <c r="E324" s="549">
        <v>1566</v>
      </c>
      <c r="F324" s="621">
        <v>88.92</v>
      </c>
      <c r="G324" s="603">
        <f t="shared" si="73"/>
        <v>139248.72</v>
      </c>
      <c r="H324" s="544"/>
      <c r="I324" s="570">
        <v>41612</v>
      </c>
      <c r="J324" s="621">
        <v>86.18</v>
      </c>
      <c r="K324" s="604">
        <f t="shared" si="74"/>
        <v>134957.88</v>
      </c>
      <c r="L324" s="605">
        <f t="shared" si="75"/>
        <v>-4290.8399999999965</v>
      </c>
      <c r="M324" s="622">
        <v>1</v>
      </c>
      <c r="N324" s="546">
        <f t="shared" si="76"/>
        <v>-4290.8399999999965</v>
      </c>
      <c r="O324" s="623"/>
    </row>
    <row r="325" spans="1:16" s="106" customFormat="1" ht="15" customHeight="1" x14ac:dyDescent="0.25">
      <c r="A325" s="601" t="s">
        <v>1311</v>
      </c>
      <c r="B325" s="527" t="s">
        <v>1312</v>
      </c>
      <c r="C325" s="551" t="s">
        <v>52</v>
      </c>
      <c r="D325" s="548">
        <v>41603</v>
      </c>
      <c r="E325" s="549">
        <v>1603</v>
      </c>
      <c r="F325" s="621">
        <v>72.81</v>
      </c>
      <c r="G325" s="603">
        <f t="shared" si="73"/>
        <v>116714.43000000001</v>
      </c>
      <c r="H325" s="544"/>
      <c r="I325" s="570">
        <v>41612</v>
      </c>
      <c r="J325" s="621">
        <v>70.010000000000005</v>
      </c>
      <c r="K325" s="604">
        <f t="shared" si="74"/>
        <v>112226.03000000001</v>
      </c>
      <c r="L325" s="605">
        <f t="shared" si="75"/>
        <v>-4488.3999999999942</v>
      </c>
      <c r="M325" s="622">
        <v>1</v>
      </c>
      <c r="N325" s="546">
        <f t="shared" si="76"/>
        <v>-4488.3999999999942</v>
      </c>
      <c r="O325" s="623"/>
    </row>
    <row r="326" spans="1:16" s="106" customFormat="1" ht="15" customHeight="1" x14ac:dyDescent="0.25">
      <c r="A326" s="601" t="s">
        <v>1340</v>
      </c>
      <c r="B326" s="526" t="s">
        <v>1220</v>
      </c>
      <c r="C326" s="372" t="s">
        <v>52</v>
      </c>
      <c r="D326" s="540">
        <v>41533</v>
      </c>
      <c r="E326" s="541">
        <v>1582</v>
      </c>
      <c r="F326" s="602">
        <v>50.46</v>
      </c>
      <c r="G326" s="603">
        <f t="shared" si="73"/>
        <v>79827.72</v>
      </c>
      <c r="H326" s="544"/>
      <c r="I326" s="569">
        <v>41612</v>
      </c>
      <c r="J326" s="602">
        <v>54.38</v>
      </c>
      <c r="K326" s="604">
        <f t="shared" si="74"/>
        <v>86029.16</v>
      </c>
      <c r="L326" s="605">
        <f t="shared" si="75"/>
        <v>6201.4400000000023</v>
      </c>
      <c r="M326" s="606">
        <v>1</v>
      </c>
      <c r="N326" s="546">
        <f t="shared" si="76"/>
        <v>6201.4400000000023</v>
      </c>
      <c r="O326" s="607"/>
      <c r="P326" s="307"/>
    </row>
    <row r="327" spans="1:16" s="106" customFormat="1" ht="15" customHeight="1" x14ac:dyDescent="0.25">
      <c r="A327" s="601" t="s">
        <v>1010</v>
      </c>
      <c r="B327" s="527" t="s">
        <v>1011</v>
      </c>
      <c r="C327" s="551" t="s">
        <v>52</v>
      </c>
      <c r="D327" s="548">
        <v>41583</v>
      </c>
      <c r="E327" s="549">
        <v>1090</v>
      </c>
      <c r="F327" s="621">
        <v>65.11</v>
      </c>
      <c r="G327" s="603">
        <f t="shared" si="73"/>
        <v>70969.899999999994</v>
      </c>
      <c r="H327" s="544"/>
      <c r="I327" s="570">
        <v>41613</v>
      </c>
      <c r="J327" s="621">
        <v>63.26</v>
      </c>
      <c r="K327" s="604">
        <f t="shared" si="74"/>
        <v>68953.399999999994</v>
      </c>
      <c r="L327" s="605">
        <f t="shared" si="75"/>
        <v>-2016.5</v>
      </c>
      <c r="M327" s="622">
        <v>1</v>
      </c>
      <c r="N327" s="546">
        <f t="shared" si="76"/>
        <v>-2016.5</v>
      </c>
      <c r="O327" s="623"/>
    </row>
    <row r="328" spans="1:16" ht="15" customHeight="1" x14ac:dyDescent="0.25">
      <c r="A328" s="601" t="s">
        <v>610</v>
      </c>
      <c r="B328" s="527" t="s">
        <v>220</v>
      </c>
      <c r="C328" s="551" t="s">
        <v>52</v>
      </c>
      <c r="D328" s="548">
        <v>41593</v>
      </c>
      <c r="E328" s="549">
        <v>1117</v>
      </c>
      <c r="F328" s="621">
        <v>92.85</v>
      </c>
      <c r="G328" s="603">
        <f t="shared" si="73"/>
        <v>103713.45</v>
      </c>
      <c r="H328" s="544"/>
      <c r="I328" s="570">
        <v>41613</v>
      </c>
      <c r="J328" s="621">
        <v>89.35</v>
      </c>
      <c r="K328" s="604">
        <f t="shared" si="74"/>
        <v>99803.95</v>
      </c>
      <c r="L328" s="605">
        <f t="shared" si="75"/>
        <v>-3909.5</v>
      </c>
      <c r="M328" s="622">
        <v>1</v>
      </c>
      <c r="N328" s="546">
        <f t="shared" si="76"/>
        <v>-3909.5</v>
      </c>
      <c r="O328" s="623"/>
      <c r="P328" s="106"/>
    </row>
    <row r="329" spans="1:16" s="106" customFormat="1" ht="15" customHeight="1" x14ac:dyDescent="0.25">
      <c r="A329" s="404" t="s">
        <v>1485</v>
      </c>
      <c r="B329" s="527" t="s">
        <v>1486</v>
      </c>
      <c r="C329" s="425" t="s">
        <v>52</v>
      </c>
      <c r="D329" s="426">
        <v>41609</v>
      </c>
      <c r="E329" s="427">
        <v>827</v>
      </c>
      <c r="F329" s="614">
        <v>0</v>
      </c>
      <c r="G329" s="615">
        <f t="shared" ref="G329:G336" si="77">SUM(E329*F329)</f>
        <v>0</v>
      </c>
      <c r="H329" s="430"/>
      <c r="I329" s="507">
        <v>41617</v>
      </c>
      <c r="J329" s="614">
        <v>40.6</v>
      </c>
      <c r="K329" s="595">
        <f t="shared" ref="K329:K336" si="78">SUM(E329*J329)</f>
        <v>33576.200000000004</v>
      </c>
      <c r="L329" s="596">
        <f>SUM(K329-G329)</f>
        <v>33576.200000000004</v>
      </c>
      <c r="M329" s="616">
        <v>1</v>
      </c>
      <c r="N329" s="433">
        <f t="shared" ref="N329:N336" si="79">SUM(L329*M329)</f>
        <v>33576.200000000004</v>
      </c>
      <c r="O329" s="421" t="s">
        <v>1494</v>
      </c>
    </row>
    <row r="330" spans="1:16" ht="15" customHeight="1" x14ac:dyDescent="0.25">
      <c r="A330" s="458" t="s">
        <v>1487</v>
      </c>
      <c r="B330" s="566" t="s">
        <v>1488</v>
      </c>
      <c r="C330" s="436" t="s">
        <v>77</v>
      </c>
      <c r="D330" s="437">
        <v>41611</v>
      </c>
      <c r="E330" s="438">
        <v>3915</v>
      </c>
      <c r="F330" s="608">
        <v>32.89</v>
      </c>
      <c r="G330" s="609">
        <f t="shared" si="77"/>
        <v>128764.35</v>
      </c>
      <c r="H330" s="441"/>
      <c r="I330" s="507">
        <v>41617</v>
      </c>
      <c r="J330" s="608">
        <v>34.1</v>
      </c>
      <c r="K330" s="610">
        <f t="shared" si="78"/>
        <v>133501.5</v>
      </c>
      <c r="L330" s="611">
        <f>SUM(G330-K330)</f>
        <v>-4737.1499999999942</v>
      </c>
      <c r="M330" s="612">
        <v>1</v>
      </c>
      <c r="N330" s="443">
        <f t="shared" si="79"/>
        <v>-4737.1499999999942</v>
      </c>
      <c r="O330" s="613"/>
      <c r="P330" s="108"/>
    </row>
    <row r="331" spans="1:16" ht="15" customHeight="1" x14ac:dyDescent="0.25">
      <c r="A331" s="601" t="s">
        <v>1453</v>
      </c>
      <c r="B331" s="527" t="s">
        <v>1454</v>
      </c>
      <c r="C331" s="551" t="s">
        <v>52</v>
      </c>
      <c r="D331" s="548">
        <v>41593</v>
      </c>
      <c r="E331" s="549">
        <v>1303</v>
      </c>
      <c r="F331" s="621">
        <v>48.6</v>
      </c>
      <c r="G331" s="603">
        <f t="shared" si="77"/>
        <v>63325.8</v>
      </c>
      <c r="H331" s="544"/>
      <c r="I331" s="570">
        <v>41618</v>
      </c>
      <c r="J331" s="621">
        <v>45.6</v>
      </c>
      <c r="K331" s="604">
        <f t="shared" si="78"/>
        <v>59416.800000000003</v>
      </c>
      <c r="L331" s="605">
        <f t="shared" ref="L331:L336" si="80">SUM(K331-G331)</f>
        <v>-3909</v>
      </c>
      <c r="M331" s="622">
        <v>1</v>
      </c>
      <c r="N331" s="546">
        <f t="shared" si="79"/>
        <v>-3909</v>
      </c>
      <c r="O331" s="623"/>
      <c r="P331" s="106"/>
    </row>
    <row r="332" spans="1:16" ht="15" customHeight="1" x14ac:dyDescent="0.25">
      <c r="A332" s="601" t="s">
        <v>958</v>
      </c>
      <c r="B332" s="526" t="s">
        <v>959</v>
      </c>
      <c r="C332" s="372" t="s">
        <v>52</v>
      </c>
      <c r="D332" s="540">
        <v>41310</v>
      </c>
      <c r="E332" s="541">
        <v>555</v>
      </c>
      <c r="F332" s="602">
        <v>60.86</v>
      </c>
      <c r="G332" s="603">
        <f t="shared" si="77"/>
        <v>33777.300000000003</v>
      </c>
      <c r="H332" s="544"/>
      <c r="I332" s="569">
        <v>41619</v>
      </c>
      <c r="J332" s="604">
        <v>78</v>
      </c>
      <c r="K332" s="604">
        <f t="shared" si="78"/>
        <v>43290</v>
      </c>
      <c r="L332" s="605">
        <f t="shared" si="80"/>
        <v>9512.6999999999971</v>
      </c>
      <c r="M332" s="606">
        <v>1</v>
      </c>
      <c r="N332" s="546">
        <f t="shared" si="79"/>
        <v>9512.6999999999971</v>
      </c>
      <c r="O332" s="607"/>
      <c r="P332" s="307"/>
    </row>
    <row r="333" spans="1:16" s="106" customFormat="1" ht="15" customHeight="1" x14ac:dyDescent="0.25">
      <c r="A333" s="601" t="s">
        <v>1474</v>
      </c>
      <c r="B333" s="527" t="s">
        <v>852</v>
      </c>
      <c r="C333" s="551" t="s">
        <v>52</v>
      </c>
      <c r="D333" s="548">
        <v>41600</v>
      </c>
      <c r="E333" s="549">
        <v>1810</v>
      </c>
      <c r="F333" s="621">
        <v>90.24</v>
      </c>
      <c r="G333" s="603">
        <f t="shared" si="77"/>
        <v>163334.39999999999</v>
      </c>
      <c r="H333" s="544"/>
      <c r="I333" s="570">
        <v>41619</v>
      </c>
      <c r="J333" s="621">
        <v>87.76</v>
      </c>
      <c r="K333" s="604">
        <f t="shared" si="78"/>
        <v>158845.6</v>
      </c>
      <c r="L333" s="605">
        <f t="shared" si="80"/>
        <v>-4488.7999999999884</v>
      </c>
      <c r="M333" s="622">
        <v>1</v>
      </c>
      <c r="N333" s="546">
        <f t="shared" si="79"/>
        <v>-4488.7999999999884</v>
      </c>
      <c r="O333" s="623"/>
    </row>
    <row r="334" spans="1:16" s="106" customFormat="1" ht="15" customHeight="1" x14ac:dyDescent="0.25">
      <c r="A334" s="601" t="s">
        <v>1400</v>
      </c>
      <c r="B334" s="526" t="s">
        <v>1401</v>
      </c>
      <c r="C334" s="372" t="s">
        <v>52</v>
      </c>
      <c r="D334" s="540">
        <v>41563</v>
      </c>
      <c r="E334" s="541">
        <v>882</v>
      </c>
      <c r="F334" s="602">
        <v>79.27</v>
      </c>
      <c r="G334" s="603">
        <f t="shared" si="77"/>
        <v>69916.14</v>
      </c>
      <c r="H334" s="544"/>
      <c r="I334" s="569">
        <v>41619</v>
      </c>
      <c r="J334" s="602">
        <v>76.48</v>
      </c>
      <c r="K334" s="604">
        <f t="shared" si="78"/>
        <v>67455.360000000001</v>
      </c>
      <c r="L334" s="605">
        <f t="shared" si="80"/>
        <v>-2460.7799999999988</v>
      </c>
      <c r="M334" s="606">
        <v>1</v>
      </c>
      <c r="N334" s="546">
        <f t="shared" si="79"/>
        <v>-2460.7799999999988</v>
      </c>
      <c r="O334" s="623"/>
    </row>
    <row r="335" spans="1:16" s="106" customFormat="1" ht="15" customHeight="1" x14ac:dyDescent="0.25">
      <c r="A335" s="601" t="s">
        <v>1078</v>
      </c>
      <c r="B335" s="526" t="s">
        <v>1079</v>
      </c>
      <c r="C335" s="372" t="s">
        <v>52</v>
      </c>
      <c r="D335" s="540">
        <v>41563</v>
      </c>
      <c r="E335" s="541">
        <v>967</v>
      </c>
      <c r="F335" s="602">
        <v>56.32</v>
      </c>
      <c r="G335" s="603">
        <f t="shared" si="77"/>
        <v>54461.440000000002</v>
      </c>
      <c r="H335" s="544"/>
      <c r="I335" s="569">
        <v>41620</v>
      </c>
      <c r="J335" s="602">
        <v>53.83</v>
      </c>
      <c r="K335" s="604">
        <f t="shared" si="78"/>
        <v>52053.61</v>
      </c>
      <c r="L335" s="605">
        <f t="shared" si="80"/>
        <v>-2407.8300000000017</v>
      </c>
      <c r="M335" s="606">
        <v>1</v>
      </c>
      <c r="N335" s="546">
        <f t="shared" si="79"/>
        <v>-2407.8300000000017</v>
      </c>
      <c r="O335" s="607"/>
      <c r="P335" s="307"/>
    </row>
    <row r="336" spans="1:16" s="106" customFormat="1" ht="15" customHeight="1" x14ac:dyDescent="0.25">
      <c r="A336" s="601" t="s">
        <v>1472</v>
      </c>
      <c r="B336" s="527" t="s">
        <v>1471</v>
      </c>
      <c r="C336" s="551" t="s">
        <v>52</v>
      </c>
      <c r="D336" s="548">
        <v>41596</v>
      </c>
      <c r="E336" s="549">
        <v>1740</v>
      </c>
      <c r="F336" s="621">
        <v>75.55</v>
      </c>
      <c r="G336" s="603">
        <f t="shared" si="77"/>
        <v>131457</v>
      </c>
      <c r="H336" s="544"/>
      <c r="I336" s="570">
        <v>41621</v>
      </c>
      <c r="J336" s="621">
        <v>72.92</v>
      </c>
      <c r="K336" s="604">
        <f t="shared" si="78"/>
        <v>126880.8</v>
      </c>
      <c r="L336" s="605">
        <f t="shared" si="80"/>
        <v>-4576.1999999999971</v>
      </c>
      <c r="M336" s="622">
        <v>1</v>
      </c>
      <c r="N336" s="546">
        <f t="shared" si="79"/>
        <v>-4576.1999999999971</v>
      </c>
      <c r="O336" s="623"/>
    </row>
    <row r="337" spans="1:16" s="106" customFormat="1" ht="15" customHeight="1" x14ac:dyDescent="0.25">
      <c r="A337" s="601" t="s">
        <v>1313</v>
      </c>
      <c r="B337" s="526" t="s">
        <v>1314</v>
      </c>
      <c r="C337" s="372" t="s">
        <v>52</v>
      </c>
      <c r="D337" s="540">
        <v>41523</v>
      </c>
      <c r="E337" s="541">
        <v>585</v>
      </c>
      <c r="F337" s="602">
        <v>78.12</v>
      </c>
      <c r="G337" s="603">
        <f t="shared" ref="G337:G343" si="81">SUM(E337*F337)</f>
        <v>45700.200000000004</v>
      </c>
      <c r="H337" s="544"/>
      <c r="I337" s="569">
        <v>41624</v>
      </c>
      <c r="J337" s="602">
        <v>77.75</v>
      </c>
      <c r="K337" s="604">
        <f t="shared" ref="K337:K343" si="82">SUM(E337*J337)</f>
        <v>45483.75</v>
      </c>
      <c r="L337" s="605">
        <f t="shared" ref="L337:L342" si="83">SUM(K337-G337)</f>
        <v>-216.45000000000437</v>
      </c>
      <c r="M337" s="606">
        <v>1</v>
      </c>
      <c r="N337" s="546">
        <f t="shared" ref="N337:N343" si="84">SUM(L337*M337)</f>
        <v>-216.45000000000437</v>
      </c>
      <c r="O337" s="623"/>
    </row>
    <row r="338" spans="1:16" s="106" customFormat="1" ht="15" customHeight="1" x14ac:dyDescent="0.25">
      <c r="A338" s="601" t="s">
        <v>1048</v>
      </c>
      <c r="B338" s="526" t="s">
        <v>1047</v>
      </c>
      <c r="C338" s="372" t="s">
        <v>52</v>
      </c>
      <c r="D338" s="540">
        <v>41571</v>
      </c>
      <c r="E338" s="541">
        <v>1383</v>
      </c>
      <c r="F338" s="602">
        <v>53.96</v>
      </c>
      <c r="G338" s="603">
        <f t="shared" si="81"/>
        <v>74626.680000000008</v>
      </c>
      <c r="H338" s="544"/>
      <c r="I338" s="569">
        <v>41625</v>
      </c>
      <c r="J338" s="602">
        <v>58.24</v>
      </c>
      <c r="K338" s="604">
        <f t="shared" si="82"/>
        <v>80545.919999999998</v>
      </c>
      <c r="L338" s="605">
        <f t="shared" si="83"/>
        <v>5919.2399999999907</v>
      </c>
      <c r="M338" s="606">
        <v>1</v>
      </c>
      <c r="N338" s="546">
        <f t="shared" si="84"/>
        <v>5919.2399999999907</v>
      </c>
      <c r="O338" s="623"/>
    </row>
    <row r="339" spans="1:16" s="106" customFormat="1" ht="15" customHeight="1" x14ac:dyDescent="0.25">
      <c r="A339" s="601" t="s">
        <v>1470</v>
      </c>
      <c r="B339" s="527" t="s">
        <v>866</v>
      </c>
      <c r="C339" s="551" t="s">
        <v>52</v>
      </c>
      <c r="D339" s="548">
        <v>41597</v>
      </c>
      <c r="E339" s="549">
        <v>2963</v>
      </c>
      <c r="F339" s="621">
        <v>51.34</v>
      </c>
      <c r="G339" s="603">
        <f t="shared" si="81"/>
        <v>152120.42000000001</v>
      </c>
      <c r="H339" s="544"/>
      <c r="I339" s="570">
        <v>41625</v>
      </c>
      <c r="J339" s="621">
        <v>50.6</v>
      </c>
      <c r="K339" s="604">
        <f t="shared" si="82"/>
        <v>149927.80000000002</v>
      </c>
      <c r="L339" s="605">
        <f t="shared" si="83"/>
        <v>-2192.6199999999953</v>
      </c>
      <c r="M339" s="622">
        <v>1</v>
      </c>
      <c r="N339" s="546">
        <f t="shared" si="84"/>
        <v>-2192.6199999999953</v>
      </c>
      <c r="O339" s="623"/>
    </row>
    <row r="340" spans="1:16" s="106" customFormat="1" ht="15" customHeight="1" x14ac:dyDescent="0.25">
      <c r="A340" s="601" t="s">
        <v>516</v>
      </c>
      <c r="B340" s="526" t="s">
        <v>517</v>
      </c>
      <c r="C340" s="372" t="s">
        <v>52</v>
      </c>
      <c r="D340" s="540">
        <v>41520</v>
      </c>
      <c r="E340" s="541">
        <v>729</v>
      </c>
      <c r="F340" s="602">
        <v>61.26</v>
      </c>
      <c r="G340" s="603">
        <f t="shared" si="81"/>
        <v>44658.54</v>
      </c>
      <c r="H340" s="544"/>
      <c r="I340" s="569">
        <v>41626</v>
      </c>
      <c r="J340" s="602">
        <v>66.59</v>
      </c>
      <c r="K340" s="604">
        <f t="shared" si="82"/>
        <v>48544.11</v>
      </c>
      <c r="L340" s="605">
        <f t="shared" si="83"/>
        <v>3885.5699999999997</v>
      </c>
      <c r="M340" s="606">
        <v>1</v>
      </c>
      <c r="N340" s="546">
        <f t="shared" si="84"/>
        <v>3885.5699999999997</v>
      </c>
      <c r="O340" s="623"/>
    </row>
    <row r="341" spans="1:16" s="106" customFormat="1" ht="15" customHeight="1" x14ac:dyDescent="0.25">
      <c r="A341" s="601" t="s">
        <v>1476</v>
      </c>
      <c r="B341" s="527" t="s">
        <v>1477</v>
      </c>
      <c r="C341" s="551" t="s">
        <v>52</v>
      </c>
      <c r="D341" s="548">
        <v>41605</v>
      </c>
      <c r="E341" s="549">
        <v>3075</v>
      </c>
      <c r="F341" s="621">
        <v>44.89</v>
      </c>
      <c r="G341" s="603">
        <f t="shared" si="81"/>
        <v>138036.75</v>
      </c>
      <c r="H341" s="544"/>
      <c r="I341" s="570">
        <v>41626</v>
      </c>
      <c r="J341" s="621">
        <v>43.99</v>
      </c>
      <c r="K341" s="604">
        <f t="shared" si="82"/>
        <v>135269.25</v>
      </c>
      <c r="L341" s="605">
        <f t="shared" si="83"/>
        <v>-2767.5</v>
      </c>
      <c r="M341" s="622">
        <v>1</v>
      </c>
      <c r="N341" s="546">
        <f t="shared" si="84"/>
        <v>-2767.5</v>
      </c>
      <c r="O341" s="623"/>
    </row>
    <row r="342" spans="1:16" s="106" customFormat="1" ht="15" customHeight="1" x14ac:dyDescent="0.25">
      <c r="A342" s="404" t="s">
        <v>1512</v>
      </c>
      <c r="B342" s="527" t="s">
        <v>1513</v>
      </c>
      <c r="C342" s="425" t="s">
        <v>52</v>
      </c>
      <c r="D342" s="426">
        <v>41617</v>
      </c>
      <c r="E342" s="427">
        <v>2765</v>
      </c>
      <c r="F342" s="614">
        <v>35.119999999999997</v>
      </c>
      <c r="G342" s="615">
        <f t="shared" si="81"/>
        <v>97106.799999999988</v>
      </c>
      <c r="H342" s="430"/>
      <c r="I342" s="507">
        <v>41626</v>
      </c>
      <c r="J342" s="614">
        <v>33.54</v>
      </c>
      <c r="K342" s="595">
        <f t="shared" si="82"/>
        <v>92738.099999999991</v>
      </c>
      <c r="L342" s="596">
        <f t="shared" si="83"/>
        <v>-4368.6999999999971</v>
      </c>
      <c r="M342" s="616">
        <v>1</v>
      </c>
      <c r="N342" s="433">
        <f t="shared" si="84"/>
        <v>-4368.6999999999971</v>
      </c>
      <c r="O342" s="421"/>
    </row>
    <row r="343" spans="1:16" s="108" customFormat="1" ht="15" customHeight="1" x14ac:dyDescent="0.25">
      <c r="A343" s="624" t="s">
        <v>1024</v>
      </c>
      <c r="B343" s="566" t="s">
        <v>1025</v>
      </c>
      <c r="C343" s="571" t="s">
        <v>77</v>
      </c>
      <c r="D343" s="625">
        <v>41592</v>
      </c>
      <c r="E343" s="626">
        <v>2057</v>
      </c>
      <c r="F343" s="627">
        <v>43.13</v>
      </c>
      <c r="G343" s="628">
        <f t="shared" si="81"/>
        <v>88718.41</v>
      </c>
      <c r="H343" s="629"/>
      <c r="I343" s="570">
        <v>41626</v>
      </c>
      <c r="J343" s="627">
        <v>45.03</v>
      </c>
      <c r="K343" s="630">
        <f t="shared" si="82"/>
        <v>92626.71</v>
      </c>
      <c r="L343" s="631">
        <f>SUM(G343-K343)</f>
        <v>-3908.3000000000029</v>
      </c>
      <c r="M343" s="632">
        <v>1</v>
      </c>
      <c r="N343" s="767">
        <f t="shared" si="84"/>
        <v>-3908.3000000000029</v>
      </c>
      <c r="O343" s="633"/>
    </row>
    <row r="344" spans="1:16" s="106" customFormat="1" ht="15" customHeight="1" x14ac:dyDescent="0.25">
      <c r="A344" s="601" t="s">
        <v>1527</v>
      </c>
      <c r="B344" s="526" t="s">
        <v>1528</v>
      </c>
      <c r="C344" s="372" t="s">
        <v>52</v>
      </c>
      <c r="D344" s="540">
        <v>41638</v>
      </c>
      <c r="E344" s="541">
        <v>1973</v>
      </c>
      <c r="F344" s="602">
        <v>80.180000000000007</v>
      </c>
      <c r="G344" s="603">
        <f>SUM(E344*F344)</f>
        <v>158195.14000000001</v>
      </c>
      <c r="H344" s="544"/>
      <c r="I344" s="569">
        <v>41648</v>
      </c>
      <c r="J344" s="602">
        <v>72.22</v>
      </c>
      <c r="K344" s="604">
        <f>SUM(E344*J344)</f>
        <v>142490.06</v>
      </c>
      <c r="L344" s="605">
        <f>SUM(K344-G344)</f>
        <v>-15705.080000000016</v>
      </c>
      <c r="M344" s="606">
        <v>1</v>
      </c>
      <c r="N344" s="546">
        <f>SUM(L344*M344)</f>
        <v>-15705.080000000016</v>
      </c>
      <c r="O344" s="607" t="s">
        <v>3</v>
      </c>
      <c r="P344" s="307"/>
    </row>
    <row r="345" spans="1:16" s="106" customFormat="1" ht="15" customHeight="1" x14ac:dyDescent="0.25">
      <c r="A345" s="601" t="s">
        <v>620</v>
      </c>
      <c r="B345" s="527" t="s">
        <v>621</v>
      </c>
      <c r="C345" s="551" t="s">
        <v>52</v>
      </c>
      <c r="D345" s="548">
        <v>41593</v>
      </c>
      <c r="E345" s="549">
        <v>1074</v>
      </c>
      <c r="F345" s="621">
        <v>111.15</v>
      </c>
      <c r="G345" s="603">
        <f>SUM(E345*F345)</f>
        <v>119375.1</v>
      </c>
      <c r="H345" s="544"/>
      <c r="I345" s="570">
        <v>41648</v>
      </c>
      <c r="J345" s="621">
        <v>111.02</v>
      </c>
      <c r="K345" s="604">
        <f>SUM(E345*J345)</f>
        <v>119235.48</v>
      </c>
      <c r="L345" s="605">
        <f>SUM(K345-G345)</f>
        <v>-139.6200000000099</v>
      </c>
      <c r="M345" s="622">
        <v>1</v>
      </c>
      <c r="N345" s="546">
        <f>SUM(L345*M345)</f>
        <v>-139.6200000000099</v>
      </c>
      <c r="O345" s="623"/>
    </row>
    <row r="346" spans="1:16" s="106" customFormat="1" ht="15" customHeight="1" x14ac:dyDescent="0.25">
      <c r="A346" s="601" t="s">
        <v>1537</v>
      </c>
      <c r="B346" s="526" t="s">
        <v>1536</v>
      </c>
      <c r="C346" s="372" t="s">
        <v>52</v>
      </c>
      <c r="D346" s="540">
        <v>41642</v>
      </c>
      <c r="E346" s="541">
        <v>827</v>
      </c>
      <c r="F346" s="602">
        <v>138.08000000000001</v>
      </c>
      <c r="G346" s="603">
        <f t="shared" ref="G346:G371" si="85">SUM(E346*F346)</f>
        <v>114192.16</v>
      </c>
      <c r="H346" s="544"/>
      <c r="I346" s="569">
        <v>41647</v>
      </c>
      <c r="J346" s="602">
        <v>132.13</v>
      </c>
      <c r="K346" s="604">
        <f t="shared" ref="K346:K371" si="86">SUM(E346*J346)</f>
        <v>109271.51</v>
      </c>
      <c r="L346" s="605">
        <f t="shared" ref="L346:L371" si="87">SUM(K346-G346)</f>
        <v>-4920.6500000000087</v>
      </c>
      <c r="M346" s="606">
        <v>1</v>
      </c>
      <c r="N346" s="546">
        <f t="shared" ref="N346:N371" si="88">SUM(L346*M346)</f>
        <v>-4920.6500000000087</v>
      </c>
      <c r="O346" s="607" t="s">
        <v>3</v>
      </c>
      <c r="P346" s="307"/>
    </row>
    <row r="347" spans="1:16" s="108" customFormat="1" ht="15" customHeight="1" x14ac:dyDescent="0.25">
      <c r="A347" s="601" t="s">
        <v>1532</v>
      </c>
      <c r="B347" s="526" t="s">
        <v>1531</v>
      </c>
      <c r="C347" s="372" t="s">
        <v>52</v>
      </c>
      <c r="D347" s="540">
        <v>41638</v>
      </c>
      <c r="E347" s="541">
        <v>2490</v>
      </c>
      <c r="F347" s="602">
        <v>67.41</v>
      </c>
      <c r="G347" s="603">
        <f t="shared" si="85"/>
        <v>167850.9</v>
      </c>
      <c r="H347" s="544"/>
      <c r="I347" s="569">
        <v>41652</v>
      </c>
      <c r="J347" s="602">
        <v>65.349999999999994</v>
      </c>
      <c r="K347" s="604">
        <f t="shared" si="86"/>
        <v>162721.5</v>
      </c>
      <c r="L347" s="605">
        <f t="shared" si="87"/>
        <v>-5129.3999999999942</v>
      </c>
      <c r="M347" s="606">
        <v>1</v>
      </c>
      <c r="N347" s="546">
        <f t="shared" si="88"/>
        <v>-5129.3999999999942</v>
      </c>
      <c r="O347" s="607" t="s">
        <v>3</v>
      </c>
      <c r="P347" s="307"/>
    </row>
    <row r="348" spans="1:16" s="106" customFormat="1" ht="15" customHeight="1" x14ac:dyDescent="0.25">
      <c r="A348" s="601" t="s">
        <v>492</v>
      </c>
      <c r="B348" s="526" t="s">
        <v>493</v>
      </c>
      <c r="C348" s="372" t="s">
        <v>52</v>
      </c>
      <c r="D348" s="540">
        <v>41639</v>
      </c>
      <c r="E348" s="541">
        <v>807</v>
      </c>
      <c r="F348" s="602">
        <v>189.22</v>
      </c>
      <c r="G348" s="603">
        <f t="shared" si="85"/>
        <v>152700.54</v>
      </c>
      <c r="H348" s="544"/>
      <c r="I348" s="569">
        <v>41655</v>
      </c>
      <c r="J348" s="602">
        <v>182.76</v>
      </c>
      <c r="K348" s="604">
        <f t="shared" si="86"/>
        <v>147487.32</v>
      </c>
      <c r="L348" s="605">
        <f t="shared" si="87"/>
        <v>-5213.2200000000012</v>
      </c>
      <c r="M348" s="606">
        <v>1</v>
      </c>
      <c r="N348" s="546">
        <f t="shared" si="88"/>
        <v>-5213.2200000000012</v>
      </c>
      <c r="O348" s="607" t="s">
        <v>3</v>
      </c>
      <c r="P348" s="307"/>
    </row>
    <row r="349" spans="1:16" s="106" customFormat="1" ht="15" customHeight="1" x14ac:dyDescent="0.25">
      <c r="A349" s="601" t="s">
        <v>1427</v>
      </c>
      <c r="B349" s="526" t="s">
        <v>1428</v>
      </c>
      <c r="C349" s="372" t="s">
        <v>52</v>
      </c>
      <c r="D349" s="540">
        <v>41569</v>
      </c>
      <c r="E349" s="541">
        <v>922</v>
      </c>
      <c r="F349" s="602">
        <v>80.41</v>
      </c>
      <c r="G349" s="603">
        <f t="shared" si="85"/>
        <v>74138.02</v>
      </c>
      <c r="H349" s="544"/>
      <c r="I349" s="569">
        <v>41655</v>
      </c>
      <c r="J349" s="602">
        <v>87.71</v>
      </c>
      <c r="K349" s="604">
        <f t="shared" si="86"/>
        <v>80868.62</v>
      </c>
      <c r="L349" s="605">
        <f t="shared" si="87"/>
        <v>6730.5999999999913</v>
      </c>
      <c r="M349" s="606">
        <v>1</v>
      </c>
      <c r="N349" s="546">
        <f t="shared" si="88"/>
        <v>6730.5999999999913</v>
      </c>
      <c r="O349" s="623"/>
    </row>
    <row r="350" spans="1:16" s="106" customFormat="1" ht="15" customHeight="1" x14ac:dyDescent="0.25">
      <c r="A350" s="601" t="s">
        <v>1206</v>
      </c>
      <c r="B350" s="527" t="s">
        <v>1207</v>
      </c>
      <c r="C350" s="551" t="s">
        <v>52</v>
      </c>
      <c r="D350" s="548">
        <v>41596</v>
      </c>
      <c r="E350" s="549">
        <v>4216</v>
      </c>
      <c r="F350" s="621">
        <v>27.42</v>
      </c>
      <c r="G350" s="603">
        <f t="shared" si="85"/>
        <v>115602.72</v>
      </c>
      <c r="H350" s="544"/>
      <c r="I350" s="570">
        <v>41655</v>
      </c>
      <c r="J350" s="621">
        <v>27.39</v>
      </c>
      <c r="K350" s="604">
        <f t="shared" si="86"/>
        <v>115476.24</v>
      </c>
      <c r="L350" s="605">
        <f t="shared" si="87"/>
        <v>-126.47999999999593</v>
      </c>
      <c r="M350" s="622">
        <v>1</v>
      </c>
      <c r="N350" s="546">
        <f t="shared" si="88"/>
        <v>-126.47999999999593</v>
      </c>
      <c r="O350" s="623"/>
    </row>
    <row r="351" spans="1:16" s="106" customFormat="1" ht="15" customHeight="1" x14ac:dyDescent="0.25">
      <c r="A351" s="601" t="s">
        <v>1448</v>
      </c>
      <c r="B351" s="526" t="s">
        <v>964</v>
      </c>
      <c r="C351" s="372" t="s">
        <v>52</v>
      </c>
      <c r="D351" s="540">
        <v>41576</v>
      </c>
      <c r="E351" s="541">
        <v>1619</v>
      </c>
      <c r="F351" s="602">
        <v>44.74</v>
      </c>
      <c r="G351" s="603">
        <f t="shared" si="85"/>
        <v>72434.06</v>
      </c>
      <c r="H351" s="544"/>
      <c r="I351" s="569">
        <v>41656</v>
      </c>
      <c r="J351" s="602">
        <v>44.01</v>
      </c>
      <c r="K351" s="604">
        <f t="shared" si="86"/>
        <v>71252.19</v>
      </c>
      <c r="L351" s="605">
        <f t="shared" si="87"/>
        <v>-1181.8699999999953</v>
      </c>
      <c r="M351" s="606">
        <v>1</v>
      </c>
      <c r="N351" s="546">
        <f t="shared" si="88"/>
        <v>-1181.8699999999953</v>
      </c>
      <c r="O351" s="623"/>
    </row>
    <row r="352" spans="1:16" s="106" customFormat="1" ht="15" customHeight="1" x14ac:dyDescent="0.25">
      <c r="A352" s="601" t="s">
        <v>1529</v>
      </c>
      <c r="B352" s="526" t="s">
        <v>1530</v>
      </c>
      <c r="C352" s="372" t="s">
        <v>52</v>
      </c>
      <c r="D352" s="540">
        <v>41638</v>
      </c>
      <c r="E352" s="541">
        <v>1034</v>
      </c>
      <c r="F352" s="602">
        <v>91.35</v>
      </c>
      <c r="G352" s="603">
        <f t="shared" si="85"/>
        <v>94455.9</v>
      </c>
      <c r="H352" s="544"/>
      <c r="I352" s="569">
        <v>41656</v>
      </c>
      <c r="J352" s="602">
        <v>86.39</v>
      </c>
      <c r="K352" s="604">
        <f t="shared" si="86"/>
        <v>89327.26</v>
      </c>
      <c r="L352" s="605">
        <f t="shared" si="87"/>
        <v>-5128.6399999999994</v>
      </c>
      <c r="M352" s="606">
        <v>1</v>
      </c>
      <c r="N352" s="546">
        <f t="shared" si="88"/>
        <v>-5128.6399999999994</v>
      </c>
      <c r="O352" s="607" t="s">
        <v>3</v>
      </c>
      <c r="P352" s="307"/>
    </row>
    <row r="353" spans="1:16" s="106" customFormat="1" ht="15" customHeight="1" x14ac:dyDescent="0.25">
      <c r="A353" s="601" t="s">
        <v>1345</v>
      </c>
      <c r="B353" s="526" t="s">
        <v>1346</v>
      </c>
      <c r="C353" s="372" t="s">
        <v>52</v>
      </c>
      <c r="D353" s="540">
        <v>41534</v>
      </c>
      <c r="E353" s="541">
        <v>1242</v>
      </c>
      <c r="F353" s="602">
        <v>55.59</v>
      </c>
      <c r="G353" s="603">
        <f t="shared" si="85"/>
        <v>69042.78</v>
      </c>
      <c r="H353" s="544"/>
      <c r="I353" s="569">
        <v>41660</v>
      </c>
      <c r="J353" s="602">
        <v>60.98</v>
      </c>
      <c r="K353" s="604">
        <f t="shared" si="86"/>
        <v>75737.159999999989</v>
      </c>
      <c r="L353" s="605">
        <f t="shared" si="87"/>
        <v>6694.3799999999901</v>
      </c>
      <c r="M353" s="606">
        <v>1</v>
      </c>
      <c r="N353" s="546">
        <f t="shared" si="88"/>
        <v>6694.3799999999901</v>
      </c>
      <c r="O353" s="623"/>
    </row>
    <row r="354" spans="1:16" s="106" customFormat="1" ht="15" customHeight="1" x14ac:dyDescent="0.25">
      <c r="A354" s="404" t="s">
        <v>1491</v>
      </c>
      <c r="B354" s="527" t="s">
        <v>1490</v>
      </c>
      <c r="C354" s="425" t="s">
        <v>52</v>
      </c>
      <c r="D354" s="426">
        <v>41614</v>
      </c>
      <c r="E354" s="427">
        <v>1827</v>
      </c>
      <c r="F354" s="614">
        <v>59.91</v>
      </c>
      <c r="G354" s="615">
        <f t="shared" si="85"/>
        <v>109455.56999999999</v>
      </c>
      <c r="H354" s="430"/>
      <c r="I354" s="507">
        <v>41660</v>
      </c>
      <c r="J354" s="614">
        <v>59.1</v>
      </c>
      <c r="K354" s="595">
        <f t="shared" si="86"/>
        <v>107975.7</v>
      </c>
      <c r="L354" s="596">
        <f t="shared" si="87"/>
        <v>-1479.8699999999953</v>
      </c>
      <c r="M354" s="616">
        <v>1</v>
      </c>
      <c r="N354" s="433">
        <f t="shared" si="88"/>
        <v>-1479.8699999999953</v>
      </c>
      <c r="O354" s="421"/>
    </row>
    <row r="355" spans="1:16" s="106" customFormat="1" ht="15" customHeight="1" x14ac:dyDescent="0.25">
      <c r="A355" s="601" t="s">
        <v>1522</v>
      </c>
      <c r="B355" s="526" t="s">
        <v>1523</v>
      </c>
      <c r="C355" s="372" t="s">
        <v>52</v>
      </c>
      <c r="D355" s="540">
        <v>41634</v>
      </c>
      <c r="E355" s="541">
        <v>2320</v>
      </c>
      <c r="F355" s="602">
        <v>35.19</v>
      </c>
      <c r="G355" s="603">
        <f t="shared" si="85"/>
        <v>81640.799999999988</v>
      </c>
      <c r="H355" s="544"/>
      <c r="I355" s="569">
        <v>41661</v>
      </c>
      <c r="J355" s="602">
        <v>33.549999999999997</v>
      </c>
      <c r="K355" s="604">
        <f t="shared" si="86"/>
        <v>77836</v>
      </c>
      <c r="L355" s="605">
        <f t="shared" si="87"/>
        <v>-3804.7999999999884</v>
      </c>
      <c r="M355" s="606">
        <v>1</v>
      </c>
      <c r="N355" s="546">
        <f t="shared" si="88"/>
        <v>-3804.7999999999884</v>
      </c>
      <c r="O355" s="607" t="s">
        <v>3</v>
      </c>
      <c r="P355" s="307"/>
    </row>
    <row r="356" spans="1:16" s="106" customFormat="1" ht="15" customHeight="1" x14ac:dyDescent="0.25">
      <c r="A356" s="601" t="s">
        <v>459</v>
      </c>
      <c r="B356" s="526" t="s">
        <v>460</v>
      </c>
      <c r="C356" s="372" t="s">
        <v>52</v>
      </c>
      <c r="D356" s="540">
        <v>41624</v>
      </c>
      <c r="E356" s="541">
        <v>1681</v>
      </c>
      <c r="F356" s="602">
        <v>96.66</v>
      </c>
      <c r="G356" s="603">
        <f t="shared" si="85"/>
        <v>162485.46</v>
      </c>
      <c r="H356" s="544"/>
      <c r="I356" s="569">
        <v>41662</v>
      </c>
      <c r="J356" s="602">
        <v>97.13</v>
      </c>
      <c r="K356" s="604">
        <f t="shared" si="86"/>
        <v>163275.53</v>
      </c>
      <c r="L356" s="605">
        <f t="shared" si="87"/>
        <v>790.07000000000698</v>
      </c>
      <c r="M356" s="606">
        <v>1</v>
      </c>
      <c r="N356" s="546">
        <f t="shared" si="88"/>
        <v>790.07000000000698</v>
      </c>
      <c r="O356" s="607" t="s">
        <v>3</v>
      </c>
      <c r="P356" s="307"/>
    </row>
    <row r="357" spans="1:16" s="106" customFormat="1" ht="15" customHeight="1" x14ac:dyDescent="0.25">
      <c r="A357" s="601" t="s">
        <v>1546</v>
      </c>
      <c r="B357" s="526" t="s">
        <v>1134</v>
      </c>
      <c r="C357" s="372" t="s">
        <v>52</v>
      </c>
      <c r="D357" s="540">
        <v>41648</v>
      </c>
      <c r="E357" s="541">
        <v>1531</v>
      </c>
      <c r="F357" s="602">
        <v>80.94</v>
      </c>
      <c r="G357" s="603">
        <f t="shared" si="85"/>
        <v>123919.14</v>
      </c>
      <c r="H357" s="544"/>
      <c r="I357" s="569">
        <v>41662</v>
      </c>
      <c r="J357" s="602">
        <v>77.739999999999995</v>
      </c>
      <c r="K357" s="604">
        <f t="shared" si="86"/>
        <v>119019.93999999999</v>
      </c>
      <c r="L357" s="605">
        <f t="shared" si="87"/>
        <v>-4899.2000000000116</v>
      </c>
      <c r="M357" s="606">
        <v>1</v>
      </c>
      <c r="N357" s="546">
        <f t="shared" si="88"/>
        <v>-4899.2000000000116</v>
      </c>
      <c r="O357" s="607" t="s">
        <v>3</v>
      </c>
      <c r="P357" s="307"/>
    </row>
    <row r="358" spans="1:16" s="106" customFormat="1" ht="15" customHeight="1" x14ac:dyDescent="0.25">
      <c r="A358" s="601" t="s">
        <v>1464</v>
      </c>
      <c r="B358" s="527" t="s">
        <v>1465</v>
      </c>
      <c r="C358" s="551" t="s">
        <v>52</v>
      </c>
      <c r="D358" s="548">
        <v>41596</v>
      </c>
      <c r="E358" s="549">
        <v>3272</v>
      </c>
      <c r="F358" s="621">
        <v>30.64</v>
      </c>
      <c r="G358" s="603">
        <f t="shared" si="85"/>
        <v>100254.08</v>
      </c>
      <c r="H358" s="544"/>
      <c r="I358" s="570">
        <v>41662</v>
      </c>
      <c r="J358" s="621">
        <v>31.45</v>
      </c>
      <c r="K358" s="604">
        <f t="shared" si="86"/>
        <v>102904.4</v>
      </c>
      <c r="L358" s="605">
        <f t="shared" si="87"/>
        <v>2650.3199999999924</v>
      </c>
      <c r="M358" s="622">
        <v>1</v>
      </c>
      <c r="N358" s="546">
        <f t="shared" si="88"/>
        <v>2650.3199999999924</v>
      </c>
      <c r="O358" s="623"/>
    </row>
    <row r="359" spans="1:16" s="106" customFormat="1" ht="15" customHeight="1" x14ac:dyDescent="0.25">
      <c r="A359" s="601" t="s">
        <v>1383</v>
      </c>
      <c r="B359" s="526" t="s">
        <v>1384</v>
      </c>
      <c r="C359" s="372" t="s">
        <v>52</v>
      </c>
      <c r="D359" s="540">
        <v>41561</v>
      </c>
      <c r="E359" s="541">
        <v>1611</v>
      </c>
      <c r="F359" s="602">
        <v>33.08</v>
      </c>
      <c r="G359" s="603">
        <f t="shared" si="85"/>
        <v>53291.88</v>
      </c>
      <c r="H359" s="544"/>
      <c r="I359" s="569">
        <v>41662</v>
      </c>
      <c r="J359" s="602">
        <v>34.03</v>
      </c>
      <c r="K359" s="604">
        <f t="shared" si="86"/>
        <v>54822.33</v>
      </c>
      <c r="L359" s="605">
        <f t="shared" si="87"/>
        <v>1530.4500000000044</v>
      </c>
      <c r="M359" s="606">
        <v>1</v>
      </c>
      <c r="N359" s="546">
        <f t="shared" si="88"/>
        <v>1530.4500000000044</v>
      </c>
      <c r="O359" s="623"/>
    </row>
    <row r="360" spans="1:16" s="106" customFormat="1" ht="15" customHeight="1" x14ac:dyDescent="0.25">
      <c r="A360" s="601" t="s">
        <v>1525</v>
      </c>
      <c r="B360" s="526" t="s">
        <v>1524</v>
      </c>
      <c r="C360" s="372" t="s">
        <v>52</v>
      </c>
      <c r="D360" s="540">
        <v>41632</v>
      </c>
      <c r="E360" s="541">
        <v>2297</v>
      </c>
      <c r="F360" s="602">
        <v>63.36</v>
      </c>
      <c r="G360" s="603">
        <f t="shared" si="85"/>
        <v>145537.92000000001</v>
      </c>
      <c r="H360" s="544"/>
      <c r="I360" s="569">
        <v>41662</v>
      </c>
      <c r="J360" s="602">
        <v>61.32</v>
      </c>
      <c r="K360" s="604">
        <f t="shared" si="86"/>
        <v>140852.04</v>
      </c>
      <c r="L360" s="605">
        <f t="shared" si="87"/>
        <v>-4685.8800000000047</v>
      </c>
      <c r="M360" s="606">
        <v>1</v>
      </c>
      <c r="N360" s="546">
        <f t="shared" si="88"/>
        <v>-4685.8800000000047</v>
      </c>
      <c r="O360" s="607" t="s">
        <v>3</v>
      </c>
      <c r="P360" s="307"/>
    </row>
    <row r="361" spans="1:16" s="106" customFormat="1" ht="15" customHeight="1" x14ac:dyDescent="0.25">
      <c r="A361" s="601" t="s">
        <v>861</v>
      </c>
      <c r="B361" s="526" t="s">
        <v>539</v>
      </c>
      <c r="C361" s="372" t="s">
        <v>52</v>
      </c>
      <c r="D361" s="540">
        <v>41626</v>
      </c>
      <c r="E361" s="541">
        <v>2623</v>
      </c>
      <c r="F361" s="602">
        <v>51.1</v>
      </c>
      <c r="G361" s="603">
        <f t="shared" si="85"/>
        <v>134035.30000000002</v>
      </c>
      <c r="H361" s="544"/>
      <c r="I361" s="569">
        <v>41662</v>
      </c>
      <c r="J361" s="602">
        <v>49.84</v>
      </c>
      <c r="K361" s="604">
        <f t="shared" si="86"/>
        <v>130730.32</v>
      </c>
      <c r="L361" s="605">
        <f t="shared" si="87"/>
        <v>-3304.9800000000105</v>
      </c>
      <c r="M361" s="606">
        <v>1</v>
      </c>
      <c r="N361" s="546">
        <f t="shared" si="88"/>
        <v>-3304.9800000000105</v>
      </c>
      <c r="O361" s="607" t="s">
        <v>3</v>
      </c>
      <c r="P361" s="307"/>
    </row>
    <row r="362" spans="1:16" s="106" customFormat="1" ht="15" customHeight="1" x14ac:dyDescent="0.25">
      <c r="A362" s="601" t="s">
        <v>1443</v>
      </c>
      <c r="B362" s="526" t="s">
        <v>1444</v>
      </c>
      <c r="C362" s="372" t="s">
        <v>52</v>
      </c>
      <c r="D362" s="540">
        <v>41576</v>
      </c>
      <c r="E362" s="541">
        <v>1124</v>
      </c>
      <c r="F362" s="602">
        <v>67.7</v>
      </c>
      <c r="G362" s="603">
        <f t="shared" si="85"/>
        <v>76094.8</v>
      </c>
      <c r="H362" s="544"/>
      <c r="I362" s="569">
        <v>41663</v>
      </c>
      <c r="J362" s="602">
        <v>73.25</v>
      </c>
      <c r="K362" s="604">
        <f t="shared" si="86"/>
        <v>82333</v>
      </c>
      <c r="L362" s="605">
        <f t="shared" si="87"/>
        <v>6238.1999999999971</v>
      </c>
      <c r="M362" s="606">
        <v>1</v>
      </c>
      <c r="N362" s="546">
        <f t="shared" si="88"/>
        <v>6238.1999999999971</v>
      </c>
      <c r="O362" s="623"/>
    </row>
    <row r="363" spans="1:16" s="106" customFormat="1" ht="15" customHeight="1" x14ac:dyDescent="0.25">
      <c r="A363" s="601" t="s">
        <v>1429</v>
      </c>
      <c r="B363" s="526" t="s">
        <v>1430</v>
      </c>
      <c r="C363" s="372" t="s">
        <v>52</v>
      </c>
      <c r="D363" s="540">
        <v>41569</v>
      </c>
      <c r="E363" s="541">
        <v>987</v>
      </c>
      <c r="F363" s="602">
        <v>79.53</v>
      </c>
      <c r="G363" s="603">
        <f t="shared" si="85"/>
        <v>78496.11</v>
      </c>
      <c r="H363" s="544"/>
      <c r="I363" s="569">
        <v>41663</v>
      </c>
      <c r="J363" s="602">
        <v>80.22</v>
      </c>
      <c r="K363" s="604">
        <f t="shared" si="86"/>
        <v>79177.14</v>
      </c>
      <c r="L363" s="605">
        <f t="shared" si="87"/>
        <v>681.02999999999884</v>
      </c>
      <c r="M363" s="606">
        <v>1</v>
      </c>
      <c r="N363" s="546">
        <f t="shared" si="88"/>
        <v>681.02999999999884</v>
      </c>
      <c r="O363" s="623"/>
    </row>
    <row r="364" spans="1:16" s="106" customFormat="1" ht="15" customHeight="1" x14ac:dyDescent="0.25">
      <c r="A364" s="601" t="s">
        <v>1521</v>
      </c>
      <c r="B364" s="526" t="s">
        <v>1535</v>
      </c>
      <c r="C364" s="372" t="s">
        <v>52</v>
      </c>
      <c r="D364" s="540">
        <v>41628</v>
      </c>
      <c r="E364" s="541">
        <v>7566</v>
      </c>
      <c r="F364" s="602">
        <v>13.36</v>
      </c>
      <c r="G364" s="603">
        <f t="shared" si="85"/>
        <v>101081.76</v>
      </c>
      <c r="H364" s="544"/>
      <c r="I364" s="569">
        <v>41663</v>
      </c>
      <c r="J364" s="602">
        <v>13.1</v>
      </c>
      <c r="K364" s="604">
        <f t="shared" si="86"/>
        <v>99114.599999999991</v>
      </c>
      <c r="L364" s="605">
        <f t="shared" si="87"/>
        <v>-1967.1600000000035</v>
      </c>
      <c r="M364" s="606">
        <v>1</v>
      </c>
      <c r="N364" s="546">
        <f t="shared" si="88"/>
        <v>-1967.1600000000035</v>
      </c>
      <c r="O364" s="607" t="s">
        <v>3</v>
      </c>
      <c r="P364" s="307"/>
    </row>
    <row r="365" spans="1:16" s="106" customFormat="1" ht="15" customHeight="1" x14ac:dyDescent="0.25">
      <c r="A365" s="601" t="s">
        <v>1385</v>
      </c>
      <c r="B365" s="526" t="s">
        <v>1386</v>
      </c>
      <c r="C365" s="372" t="s">
        <v>52</v>
      </c>
      <c r="D365" s="540">
        <v>41565</v>
      </c>
      <c r="E365" s="541">
        <v>1389</v>
      </c>
      <c r="F365" s="602">
        <v>68.760000000000005</v>
      </c>
      <c r="G365" s="603">
        <f t="shared" si="85"/>
        <v>95507.640000000014</v>
      </c>
      <c r="H365" s="544"/>
      <c r="I365" s="569">
        <v>41663</v>
      </c>
      <c r="J365" s="602">
        <v>73.36</v>
      </c>
      <c r="K365" s="604">
        <f t="shared" si="86"/>
        <v>101897.04</v>
      </c>
      <c r="L365" s="605">
        <f t="shared" si="87"/>
        <v>6389.3999999999796</v>
      </c>
      <c r="M365" s="606">
        <v>1</v>
      </c>
      <c r="N365" s="546">
        <f t="shared" si="88"/>
        <v>6389.3999999999796</v>
      </c>
      <c r="O365" s="623"/>
    </row>
    <row r="366" spans="1:16" s="106" customFormat="1" ht="15" customHeight="1" x14ac:dyDescent="0.25">
      <c r="A366" s="601" t="s">
        <v>1502</v>
      </c>
      <c r="B366" s="526" t="s">
        <v>1507</v>
      </c>
      <c r="C366" s="372" t="s">
        <v>52</v>
      </c>
      <c r="D366" s="540">
        <v>41527</v>
      </c>
      <c r="E366" s="541">
        <v>819</v>
      </c>
      <c r="F366" s="602">
        <v>62.96</v>
      </c>
      <c r="G366" s="603">
        <f t="shared" si="85"/>
        <v>51564.24</v>
      </c>
      <c r="H366" s="544"/>
      <c r="I366" s="569">
        <v>41663</v>
      </c>
      <c r="J366" s="602">
        <v>59.2</v>
      </c>
      <c r="K366" s="604">
        <f t="shared" si="86"/>
        <v>48484.800000000003</v>
      </c>
      <c r="L366" s="605">
        <f t="shared" si="87"/>
        <v>-3079.4399999999951</v>
      </c>
      <c r="M366" s="606">
        <v>1</v>
      </c>
      <c r="N366" s="546">
        <f t="shared" si="88"/>
        <v>-3079.4399999999951</v>
      </c>
      <c r="O366" s="623"/>
    </row>
    <row r="367" spans="1:16" s="106" customFormat="1" ht="15" customHeight="1" x14ac:dyDescent="0.25">
      <c r="A367" s="601" t="s">
        <v>1503</v>
      </c>
      <c r="B367" s="527" t="s">
        <v>1508</v>
      </c>
      <c r="C367" s="551" t="s">
        <v>52</v>
      </c>
      <c r="D367" s="548">
        <v>41604</v>
      </c>
      <c r="E367" s="549">
        <v>1663</v>
      </c>
      <c r="F367" s="621">
        <v>69.62</v>
      </c>
      <c r="G367" s="603">
        <f t="shared" si="85"/>
        <v>115778.06000000001</v>
      </c>
      <c r="H367" s="544"/>
      <c r="I367" s="569">
        <v>41663</v>
      </c>
      <c r="J367" s="621">
        <v>59.2</v>
      </c>
      <c r="K367" s="604">
        <f t="shared" si="86"/>
        <v>98449.600000000006</v>
      </c>
      <c r="L367" s="605">
        <f t="shared" si="87"/>
        <v>-17328.460000000006</v>
      </c>
      <c r="M367" s="622">
        <v>1</v>
      </c>
      <c r="N367" s="546">
        <f t="shared" si="88"/>
        <v>-17328.460000000006</v>
      </c>
      <c r="O367" s="623"/>
    </row>
    <row r="368" spans="1:16" ht="15" customHeight="1" x14ac:dyDescent="0.25">
      <c r="A368" s="601" t="s">
        <v>1311</v>
      </c>
      <c r="B368" s="526" t="s">
        <v>1312</v>
      </c>
      <c r="C368" s="372" t="s">
        <v>52</v>
      </c>
      <c r="D368" s="540">
        <v>41523</v>
      </c>
      <c r="E368" s="541">
        <v>941</v>
      </c>
      <c r="F368" s="602">
        <v>58.86</v>
      </c>
      <c r="G368" s="603">
        <f t="shared" si="85"/>
        <v>55387.26</v>
      </c>
      <c r="H368" s="544"/>
      <c r="I368" s="569">
        <v>41663</v>
      </c>
      <c r="J368" s="602">
        <v>72.88</v>
      </c>
      <c r="K368" s="604">
        <f t="shared" si="86"/>
        <v>68580.08</v>
      </c>
      <c r="L368" s="605">
        <f t="shared" si="87"/>
        <v>13192.82</v>
      </c>
      <c r="M368" s="606">
        <v>1</v>
      </c>
      <c r="N368" s="546">
        <f t="shared" si="88"/>
        <v>13192.82</v>
      </c>
      <c r="O368" s="623"/>
      <c r="P368" s="106"/>
    </row>
    <row r="369" spans="1:16" ht="15" customHeight="1" x14ac:dyDescent="0.25">
      <c r="A369" s="601" t="s">
        <v>1449</v>
      </c>
      <c r="B369" s="527" t="s">
        <v>1450</v>
      </c>
      <c r="C369" s="551" t="s">
        <v>52</v>
      </c>
      <c r="D369" s="548">
        <v>41586</v>
      </c>
      <c r="E369" s="549">
        <v>1291</v>
      </c>
      <c r="F369" s="621">
        <v>73.75</v>
      </c>
      <c r="G369" s="603">
        <f t="shared" si="85"/>
        <v>95211.25</v>
      </c>
      <c r="H369" s="544"/>
      <c r="I369" s="570">
        <v>41663</v>
      </c>
      <c r="J369" s="621">
        <v>74.56</v>
      </c>
      <c r="K369" s="604">
        <f t="shared" si="86"/>
        <v>96256.960000000006</v>
      </c>
      <c r="L369" s="605">
        <f t="shared" si="87"/>
        <v>1045.7100000000064</v>
      </c>
      <c r="M369" s="622">
        <v>1</v>
      </c>
      <c r="N369" s="546">
        <f t="shared" si="88"/>
        <v>1045.7100000000064</v>
      </c>
      <c r="O369" s="623"/>
      <c r="P369" s="106"/>
    </row>
    <row r="370" spans="1:16" s="106" customFormat="1" ht="15" customHeight="1" x14ac:dyDescent="0.25">
      <c r="A370" s="601" t="s">
        <v>1178</v>
      </c>
      <c r="B370" s="572" t="s">
        <v>225</v>
      </c>
      <c r="C370" s="46" t="s">
        <v>52</v>
      </c>
      <c r="D370" s="704">
        <v>41400</v>
      </c>
      <c r="E370" s="705">
        <v>1085</v>
      </c>
      <c r="F370" s="619">
        <v>76.77</v>
      </c>
      <c r="G370" s="603">
        <f t="shared" si="85"/>
        <v>83295.45</v>
      </c>
      <c r="H370" s="619"/>
      <c r="I370" s="569">
        <v>41663</v>
      </c>
      <c r="J370" s="604">
        <v>108.55</v>
      </c>
      <c r="K370" s="604">
        <f t="shared" si="86"/>
        <v>117776.75</v>
      </c>
      <c r="L370" s="605">
        <f t="shared" si="87"/>
        <v>34481.300000000003</v>
      </c>
      <c r="M370" s="606">
        <v>1</v>
      </c>
      <c r="N370" s="546">
        <f t="shared" si="88"/>
        <v>34481.300000000003</v>
      </c>
      <c r="O370" s="607"/>
      <c r="P370" s="307"/>
    </row>
    <row r="371" spans="1:16" s="106" customFormat="1" ht="15" customHeight="1" x14ac:dyDescent="0.25">
      <c r="A371" s="601" t="s">
        <v>1520</v>
      </c>
      <c r="B371" s="526" t="s">
        <v>1516</v>
      </c>
      <c r="C371" s="372" t="s">
        <v>52</v>
      </c>
      <c r="D371" s="540">
        <v>41626</v>
      </c>
      <c r="E371" s="541">
        <v>1436</v>
      </c>
      <c r="F371" s="602">
        <v>87.03</v>
      </c>
      <c r="G371" s="603">
        <f t="shared" si="85"/>
        <v>124975.08</v>
      </c>
      <c r="H371" s="544"/>
      <c r="I371" s="569">
        <v>41663</v>
      </c>
      <c r="J371" s="602">
        <v>88.04</v>
      </c>
      <c r="K371" s="604">
        <f t="shared" si="86"/>
        <v>126425.44</v>
      </c>
      <c r="L371" s="605">
        <f t="shared" si="87"/>
        <v>1450.3600000000006</v>
      </c>
      <c r="M371" s="606">
        <v>1</v>
      </c>
      <c r="N371" s="546">
        <f t="shared" si="88"/>
        <v>1450.3600000000006</v>
      </c>
      <c r="O371" s="607" t="s">
        <v>3</v>
      </c>
      <c r="P371" s="307"/>
    </row>
    <row r="372" spans="1:16" s="106" customFormat="1" ht="15" customHeight="1" x14ac:dyDescent="0.25">
      <c r="A372" s="601" t="s">
        <v>531</v>
      </c>
      <c r="B372" s="526" t="s">
        <v>531</v>
      </c>
      <c r="C372" s="372" t="s">
        <v>52</v>
      </c>
      <c r="D372" s="540">
        <v>41660</v>
      </c>
      <c r="E372" s="541">
        <v>2368</v>
      </c>
      <c r="F372" s="602">
        <v>75.33</v>
      </c>
      <c r="G372" s="603">
        <f t="shared" ref="G372:G380" si="89">SUM(E372*F372)</f>
        <v>178381.44</v>
      </c>
      <c r="H372" s="544"/>
      <c r="I372" s="569">
        <v>41660</v>
      </c>
      <c r="J372" s="602">
        <v>73.05</v>
      </c>
      <c r="K372" s="604">
        <f t="shared" ref="K372:K380" si="90">SUM(E372*J372)</f>
        <v>172982.39999999999</v>
      </c>
      <c r="L372" s="605">
        <f t="shared" ref="L372:L380" si="91">SUM(K372-G372)</f>
        <v>-5399.0400000000081</v>
      </c>
      <c r="M372" s="606">
        <v>1</v>
      </c>
      <c r="N372" s="546">
        <f t="shared" ref="N372:N380" si="92">SUM(L372*M372)</f>
        <v>-5399.0400000000081</v>
      </c>
      <c r="O372" s="607" t="s">
        <v>3</v>
      </c>
      <c r="P372" s="307"/>
    </row>
    <row r="373" spans="1:16" ht="15" customHeight="1" x14ac:dyDescent="0.25">
      <c r="A373" s="601" t="s">
        <v>1342</v>
      </c>
      <c r="B373" s="526" t="s">
        <v>1349</v>
      </c>
      <c r="C373" s="372" t="s">
        <v>52</v>
      </c>
      <c r="D373" s="540">
        <v>41533</v>
      </c>
      <c r="E373" s="541">
        <v>692</v>
      </c>
      <c r="F373" s="602">
        <v>68.7</v>
      </c>
      <c r="G373" s="603">
        <f t="shared" si="89"/>
        <v>47540.4</v>
      </c>
      <c r="H373" s="544"/>
      <c r="I373" s="569">
        <v>41666</v>
      </c>
      <c r="J373" s="602">
        <v>76.44</v>
      </c>
      <c r="K373" s="604">
        <f t="shared" si="90"/>
        <v>52896.479999999996</v>
      </c>
      <c r="L373" s="605">
        <f t="shared" si="91"/>
        <v>5356.0799999999945</v>
      </c>
      <c r="M373" s="606">
        <v>1</v>
      </c>
      <c r="N373" s="546">
        <f t="shared" si="92"/>
        <v>5356.0799999999945</v>
      </c>
      <c r="O373" s="623"/>
      <c r="P373" s="106"/>
    </row>
    <row r="374" spans="1:16" s="106" customFormat="1" ht="15" customHeight="1" x14ac:dyDescent="0.25">
      <c r="A374" s="601" t="s">
        <v>1324</v>
      </c>
      <c r="B374" s="526" t="s">
        <v>1325</v>
      </c>
      <c r="C374" s="372" t="s">
        <v>52</v>
      </c>
      <c r="D374" s="540">
        <v>41526</v>
      </c>
      <c r="E374" s="541">
        <v>831</v>
      </c>
      <c r="F374" s="602">
        <v>68.75</v>
      </c>
      <c r="G374" s="603">
        <f t="shared" si="89"/>
        <v>57131.25</v>
      </c>
      <c r="H374" s="544"/>
      <c r="I374" s="569">
        <v>41666</v>
      </c>
      <c r="J374" s="602">
        <v>71.180000000000007</v>
      </c>
      <c r="K374" s="604">
        <f t="shared" si="90"/>
        <v>59150.580000000009</v>
      </c>
      <c r="L374" s="605">
        <f t="shared" si="91"/>
        <v>2019.330000000009</v>
      </c>
      <c r="M374" s="606">
        <v>1</v>
      </c>
      <c r="N374" s="546">
        <f t="shared" si="92"/>
        <v>2019.330000000009</v>
      </c>
      <c r="O374" s="623"/>
    </row>
    <row r="375" spans="1:16" s="106" customFormat="1" ht="15" customHeight="1" x14ac:dyDescent="0.25">
      <c r="A375" s="601" t="s">
        <v>1497</v>
      </c>
      <c r="B375" s="572" t="s">
        <v>1509</v>
      </c>
      <c r="C375" s="46" t="s">
        <v>52</v>
      </c>
      <c r="D375" s="617">
        <v>41485</v>
      </c>
      <c r="E375" s="618">
        <v>820</v>
      </c>
      <c r="F375" s="619">
        <v>93.03</v>
      </c>
      <c r="G375" s="603">
        <f t="shared" si="89"/>
        <v>76284.600000000006</v>
      </c>
      <c r="H375" s="619"/>
      <c r="I375" s="569">
        <v>41666</v>
      </c>
      <c r="J375" s="620">
        <v>112.03</v>
      </c>
      <c r="K375" s="604">
        <f t="shared" si="90"/>
        <v>91864.6</v>
      </c>
      <c r="L375" s="605">
        <f t="shared" si="91"/>
        <v>15580</v>
      </c>
      <c r="M375" s="606">
        <v>1</v>
      </c>
      <c r="N375" s="546">
        <f t="shared" si="92"/>
        <v>15580</v>
      </c>
      <c r="O375" s="623"/>
    </row>
    <row r="376" spans="1:16" s="106" customFormat="1" ht="15" customHeight="1" x14ac:dyDescent="0.25">
      <c r="A376" s="601" t="s">
        <v>1498</v>
      </c>
      <c r="B376" s="526" t="s">
        <v>1510</v>
      </c>
      <c r="C376" s="372" t="s">
        <v>52</v>
      </c>
      <c r="D376" s="540">
        <v>41526</v>
      </c>
      <c r="E376" s="541">
        <v>506</v>
      </c>
      <c r="F376" s="602">
        <v>102.34</v>
      </c>
      <c r="G376" s="603">
        <f t="shared" si="89"/>
        <v>51784.04</v>
      </c>
      <c r="H376" s="544"/>
      <c r="I376" s="569">
        <v>41666</v>
      </c>
      <c r="J376" s="620">
        <v>112.03</v>
      </c>
      <c r="K376" s="604">
        <f t="shared" si="90"/>
        <v>56687.18</v>
      </c>
      <c r="L376" s="605">
        <f t="shared" si="91"/>
        <v>4903.1399999999994</v>
      </c>
      <c r="M376" s="606">
        <v>1</v>
      </c>
      <c r="N376" s="546">
        <f t="shared" si="92"/>
        <v>4903.1399999999994</v>
      </c>
      <c r="O376" s="623"/>
    </row>
    <row r="377" spans="1:16" s="106" customFormat="1" ht="15" customHeight="1" x14ac:dyDescent="0.25">
      <c r="A377" s="601" t="s">
        <v>1499</v>
      </c>
      <c r="B377" s="527" t="s">
        <v>1511</v>
      </c>
      <c r="C377" s="551" t="s">
        <v>52</v>
      </c>
      <c r="D377" s="548">
        <v>41589</v>
      </c>
      <c r="E377" s="549">
        <v>869</v>
      </c>
      <c r="F377" s="621">
        <v>111.97</v>
      </c>
      <c r="G377" s="603">
        <f t="shared" si="89"/>
        <v>97301.93</v>
      </c>
      <c r="H377" s="544"/>
      <c r="I377" s="570">
        <v>41666</v>
      </c>
      <c r="J377" s="621">
        <v>112.03</v>
      </c>
      <c r="K377" s="604">
        <f t="shared" si="90"/>
        <v>97354.07</v>
      </c>
      <c r="L377" s="605">
        <f t="shared" si="91"/>
        <v>52.14000000001397</v>
      </c>
      <c r="M377" s="622">
        <v>1</v>
      </c>
      <c r="N377" s="546">
        <f t="shared" si="92"/>
        <v>52.14000000001397</v>
      </c>
      <c r="O377" s="623"/>
    </row>
    <row r="378" spans="1:16" s="106" customFormat="1" ht="15" customHeight="1" x14ac:dyDescent="0.25">
      <c r="A378" s="601" t="s">
        <v>496</v>
      </c>
      <c r="B378" s="526" t="s">
        <v>497</v>
      </c>
      <c r="C378" s="372" t="s">
        <v>52</v>
      </c>
      <c r="D378" s="540">
        <v>41563</v>
      </c>
      <c r="E378" s="541">
        <v>1140</v>
      </c>
      <c r="F378" s="602">
        <v>74.150000000000006</v>
      </c>
      <c r="G378" s="603">
        <f t="shared" si="89"/>
        <v>84531</v>
      </c>
      <c r="H378" s="544"/>
      <c r="I378" s="569">
        <v>41666</v>
      </c>
      <c r="J378" s="602">
        <v>74.08</v>
      </c>
      <c r="K378" s="604">
        <f t="shared" si="90"/>
        <v>84451.199999999997</v>
      </c>
      <c r="L378" s="605">
        <f t="shared" si="91"/>
        <v>-79.80000000000291</v>
      </c>
      <c r="M378" s="606">
        <v>1</v>
      </c>
      <c r="N378" s="546">
        <f t="shared" si="92"/>
        <v>-79.80000000000291</v>
      </c>
      <c r="O378" s="623"/>
    </row>
    <row r="379" spans="1:16" s="106" customFormat="1" ht="15" customHeight="1" x14ac:dyDescent="0.25">
      <c r="A379" s="601" t="s">
        <v>1478</v>
      </c>
      <c r="B379" s="527" t="s">
        <v>1475</v>
      </c>
      <c r="C379" s="551" t="s">
        <v>52</v>
      </c>
      <c r="D379" s="548">
        <v>41604</v>
      </c>
      <c r="E379" s="549">
        <v>11223</v>
      </c>
      <c r="F379" s="621">
        <v>9.23</v>
      </c>
      <c r="G379" s="603">
        <f t="shared" si="89"/>
        <v>103588.29000000001</v>
      </c>
      <c r="H379" s="544"/>
      <c r="I379" s="570">
        <v>41668</v>
      </c>
      <c r="J379" s="621">
        <v>9.1999999999999993</v>
      </c>
      <c r="K379" s="604">
        <f t="shared" si="90"/>
        <v>103251.59999999999</v>
      </c>
      <c r="L379" s="605">
        <f t="shared" si="91"/>
        <v>-336.69000000001688</v>
      </c>
      <c r="M379" s="622">
        <v>1</v>
      </c>
      <c r="N379" s="546">
        <f t="shared" si="92"/>
        <v>-336.69000000001688</v>
      </c>
      <c r="O379" s="623"/>
    </row>
    <row r="380" spans="1:16" s="106" customFormat="1" ht="15" customHeight="1" x14ac:dyDescent="0.25">
      <c r="A380" s="601" t="s">
        <v>1392</v>
      </c>
      <c r="B380" s="526" t="s">
        <v>1393</v>
      </c>
      <c r="C380" s="372" t="s">
        <v>52</v>
      </c>
      <c r="D380" s="540">
        <v>41564</v>
      </c>
      <c r="E380" s="541">
        <v>2083</v>
      </c>
      <c r="F380" s="602">
        <v>28.4</v>
      </c>
      <c r="G380" s="603">
        <f t="shared" si="89"/>
        <v>59157.2</v>
      </c>
      <c r="H380" s="544"/>
      <c r="I380" s="569">
        <v>41668</v>
      </c>
      <c r="J380" s="602">
        <v>30.44</v>
      </c>
      <c r="K380" s="604">
        <f t="shared" si="90"/>
        <v>63406.520000000004</v>
      </c>
      <c r="L380" s="605">
        <f t="shared" si="91"/>
        <v>4249.320000000007</v>
      </c>
      <c r="M380" s="606">
        <v>1</v>
      </c>
      <c r="N380" s="546">
        <f t="shared" si="92"/>
        <v>4249.320000000007</v>
      </c>
      <c r="O380" s="623"/>
    </row>
    <row r="381" spans="1:16" s="108" customFormat="1" ht="15" customHeight="1" x14ac:dyDescent="0.25">
      <c r="A381" s="601" t="s">
        <v>1517</v>
      </c>
      <c r="B381" s="526" t="s">
        <v>1518</v>
      </c>
      <c r="C381" s="372" t="s">
        <v>52</v>
      </c>
      <c r="D381" s="540">
        <v>41626</v>
      </c>
      <c r="E381" s="541">
        <v>1405</v>
      </c>
      <c r="F381" s="602">
        <v>76.849999999999994</v>
      </c>
      <c r="G381" s="603">
        <f t="shared" ref="G381:G391" si="93">SUM(E381*F381)</f>
        <v>107974.24999999999</v>
      </c>
      <c r="H381" s="544"/>
      <c r="I381" s="569">
        <v>41670</v>
      </c>
      <c r="J381" s="602">
        <v>75.5</v>
      </c>
      <c r="K381" s="604">
        <f t="shared" ref="K381:K391" si="94">SUM(E381*J381)</f>
        <v>106077.5</v>
      </c>
      <c r="L381" s="605">
        <f t="shared" ref="L381:L391" si="95">SUM(K381-G381)</f>
        <v>-1896.7499999999854</v>
      </c>
      <c r="M381" s="606">
        <v>1</v>
      </c>
      <c r="N381" s="546">
        <f t="shared" ref="N381:N391" si="96">SUM(L381*M381)</f>
        <v>-1896.7499999999854</v>
      </c>
      <c r="O381" s="607" t="s">
        <v>3</v>
      </c>
      <c r="P381" s="307"/>
    </row>
    <row r="382" spans="1:16" s="106" customFormat="1" ht="15" customHeight="1" x14ac:dyDescent="0.25">
      <c r="A382" s="601" t="s">
        <v>1339</v>
      </c>
      <c r="B382" s="526" t="s">
        <v>1351</v>
      </c>
      <c r="C382" s="372" t="s">
        <v>52</v>
      </c>
      <c r="D382" s="540">
        <v>41533</v>
      </c>
      <c r="E382" s="541">
        <v>1203</v>
      </c>
      <c r="F382" s="602">
        <v>49.29</v>
      </c>
      <c r="G382" s="603">
        <f t="shared" si="93"/>
        <v>59295.869999999995</v>
      </c>
      <c r="H382" s="544"/>
      <c r="I382" s="569">
        <v>41674</v>
      </c>
      <c r="J382" s="602">
        <v>56.76</v>
      </c>
      <c r="K382" s="604">
        <f t="shared" si="94"/>
        <v>68282.28</v>
      </c>
      <c r="L382" s="605">
        <f t="shared" si="95"/>
        <v>8986.4100000000035</v>
      </c>
      <c r="M382" s="606">
        <v>1</v>
      </c>
      <c r="N382" s="546">
        <f t="shared" si="96"/>
        <v>8986.4100000000035</v>
      </c>
      <c r="O382" s="607" t="s">
        <v>3</v>
      </c>
      <c r="P382" s="305"/>
    </row>
    <row r="383" spans="1:16" s="106" customFormat="1" ht="15" customHeight="1" x14ac:dyDescent="0.25">
      <c r="A383" s="601" t="s">
        <v>1184</v>
      </c>
      <c r="B383" s="572" t="s">
        <v>1185</v>
      </c>
      <c r="C383" s="46" t="s">
        <v>52</v>
      </c>
      <c r="D383" s="617">
        <v>41473</v>
      </c>
      <c r="E383" s="618">
        <v>1174</v>
      </c>
      <c r="F383" s="619">
        <v>44.755000000000003</v>
      </c>
      <c r="G383" s="603">
        <f t="shared" si="93"/>
        <v>52542.37</v>
      </c>
      <c r="H383" s="619"/>
      <c r="I383" s="569">
        <v>41674</v>
      </c>
      <c r="J383" s="620">
        <v>52.63</v>
      </c>
      <c r="K383" s="604">
        <f t="shared" si="94"/>
        <v>61787.62</v>
      </c>
      <c r="L383" s="605">
        <f t="shared" si="95"/>
        <v>9245.25</v>
      </c>
      <c r="M383" s="606">
        <v>1</v>
      </c>
      <c r="N383" s="546">
        <f t="shared" si="96"/>
        <v>9245.25</v>
      </c>
      <c r="O383" s="607"/>
      <c r="P383" s="307"/>
    </row>
    <row r="384" spans="1:16" s="106" customFormat="1" ht="15" customHeight="1" x14ac:dyDescent="0.25">
      <c r="A384" s="404" t="s">
        <v>1492</v>
      </c>
      <c r="B384" s="527" t="s">
        <v>1493</v>
      </c>
      <c r="C384" s="425" t="s">
        <v>52</v>
      </c>
      <c r="D384" s="426">
        <v>41612</v>
      </c>
      <c r="E384" s="427">
        <v>422</v>
      </c>
      <c r="F384" s="614">
        <v>227.1</v>
      </c>
      <c r="G384" s="615">
        <f t="shared" si="93"/>
        <v>95836.2</v>
      </c>
      <c r="H384" s="430"/>
      <c r="I384" s="507">
        <v>41675</v>
      </c>
      <c r="J384" s="614">
        <v>225.25</v>
      </c>
      <c r="K384" s="595">
        <f t="shared" si="94"/>
        <v>95055.5</v>
      </c>
      <c r="L384" s="596">
        <f t="shared" si="95"/>
        <v>-780.69999999999709</v>
      </c>
      <c r="M384" s="616">
        <v>1</v>
      </c>
      <c r="N384" s="433">
        <f t="shared" si="96"/>
        <v>-780.69999999999709</v>
      </c>
      <c r="O384" s="421"/>
    </row>
    <row r="385" spans="1:16" s="106" customFormat="1" ht="15" customHeight="1" x14ac:dyDescent="0.25">
      <c r="A385" s="601" t="s">
        <v>1519</v>
      </c>
      <c r="B385" s="526" t="s">
        <v>1222</v>
      </c>
      <c r="C385" s="372" t="s">
        <v>52</v>
      </c>
      <c r="D385" s="540">
        <v>41627</v>
      </c>
      <c r="E385" s="541">
        <v>669</v>
      </c>
      <c r="F385" s="602">
        <v>97.71</v>
      </c>
      <c r="G385" s="603">
        <f t="shared" si="93"/>
        <v>65367.99</v>
      </c>
      <c r="H385" s="544"/>
      <c r="I385" s="569">
        <v>41676</v>
      </c>
      <c r="J385" s="602">
        <v>93.01</v>
      </c>
      <c r="K385" s="604">
        <f t="shared" si="94"/>
        <v>62223.69</v>
      </c>
      <c r="L385" s="605">
        <f t="shared" si="95"/>
        <v>-3144.2999999999956</v>
      </c>
      <c r="M385" s="606">
        <v>1</v>
      </c>
      <c r="N385" s="546">
        <f t="shared" si="96"/>
        <v>-3144.2999999999956</v>
      </c>
      <c r="O385" s="607" t="s">
        <v>3</v>
      </c>
      <c r="P385" s="307"/>
    </row>
    <row r="386" spans="1:16" s="106" customFormat="1" ht="15.95" customHeight="1" x14ac:dyDescent="0.25">
      <c r="A386" s="601" t="s">
        <v>1504</v>
      </c>
      <c r="B386" s="572" t="s">
        <v>1505</v>
      </c>
      <c r="C386" s="46" t="s">
        <v>52</v>
      </c>
      <c r="D386" s="617">
        <v>41451</v>
      </c>
      <c r="E386" s="618">
        <v>3457</v>
      </c>
      <c r="F386" s="619">
        <v>12.34</v>
      </c>
      <c r="G386" s="603">
        <f t="shared" si="93"/>
        <v>42659.38</v>
      </c>
      <c r="H386" s="619"/>
      <c r="I386" s="569">
        <v>41674</v>
      </c>
      <c r="J386" s="620">
        <v>19.43</v>
      </c>
      <c r="K386" s="604">
        <f t="shared" si="94"/>
        <v>67169.509999999995</v>
      </c>
      <c r="L386" s="605">
        <f t="shared" si="95"/>
        <v>24510.129999999997</v>
      </c>
      <c r="M386" s="606">
        <v>1</v>
      </c>
      <c r="N386" s="546">
        <f t="shared" si="96"/>
        <v>24510.129999999997</v>
      </c>
      <c r="O386" s="623"/>
    </row>
    <row r="387" spans="1:16" ht="15.95" customHeight="1" x14ac:dyDescent="0.25">
      <c r="A387" s="404" t="s">
        <v>1489</v>
      </c>
      <c r="B387" s="527" t="s">
        <v>1506</v>
      </c>
      <c r="C387" s="425" t="s">
        <v>52</v>
      </c>
      <c r="D387" s="426">
        <v>41610</v>
      </c>
      <c r="E387" s="427">
        <v>4872</v>
      </c>
      <c r="F387" s="614">
        <v>18.18</v>
      </c>
      <c r="G387" s="615">
        <f t="shared" si="93"/>
        <v>88572.959999999992</v>
      </c>
      <c r="H387" s="430"/>
      <c r="I387" s="507">
        <v>41674</v>
      </c>
      <c r="J387" s="614">
        <v>19.43</v>
      </c>
      <c r="K387" s="595">
        <f t="shared" si="94"/>
        <v>94662.959999999992</v>
      </c>
      <c r="L387" s="596">
        <f t="shared" si="95"/>
        <v>6090</v>
      </c>
      <c r="M387" s="616">
        <v>1</v>
      </c>
      <c r="N387" s="433">
        <f t="shared" si="96"/>
        <v>6090</v>
      </c>
      <c r="O387" s="421"/>
      <c r="P387" s="106"/>
    </row>
    <row r="388" spans="1:16" s="106" customFormat="1" ht="15" customHeight="1" x14ac:dyDescent="0.25">
      <c r="A388" s="601" t="s">
        <v>1500</v>
      </c>
      <c r="B388" s="572" t="s">
        <v>1181</v>
      </c>
      <c r="C388" s="46" t="s">
        <v>52</v>
      </c>
      <c r="D388" s="617">
        <v>41457</v>
      </c>
      <c r="E388" s="618">
        <v>2200</v>
      </c>
      <c r="F388" s="619">
        <v>36.450000000000003</v>
      </c>
      <c r="G388" s="603">
        <f t="shared" si="93"/>
        <v>80190</v>
      </c>
      <c r="H388" s="619"/>
      <c r="I388" s="569">
        <v>41674</v>
      </c>
      <c r="J388" s="620">
        <v>39.24</v>
      </c>
      <c r="K388" s="604">
        <f t="shared" si="94"/>
        <v>86328</v>
      </c>
      <c r="L388" s="605">
        <f t="shared" si="95"/>
        <v>6138</v>
      </c>
      <c r="M388" s="606">
        <v>1</v>
      </c>
      <c r="N388" s="546">
        <f t="shared" si="96"/>
        <v>6138</v>
      </c>
      <c r="O388" s="623"/>
    </row>
    <row r="389" spans="1:16" s="106" customFormat="1" ht="15" customHeight="1" x14ac:dyDescent="0.25">
      <c r="A389" s="601" t="s">
        <v>1501</v>
      </c>
      <c r="B389" s="527" t="s">
        <v>1181</v>
      </c>
      <c r="C389" s="551" t="s">
        <v>52</v>
      </c>
      <c r="D389" s="548">
        <v>41597</v>
      </c>
      <c r="E389" s="549">
        <v>4216</v>
      </c>
      <c r="F389" s="621">
        <v>38.75</v>
      </c>
      <c r="G389" s="603">
        <f t="shared" si="93"/>
        <v>163370</v>
      </c>
      <c r="H389" s="544"/>
      <c r="I389" s="569">
        <v>41674</v>
      </c>
      <c r="J389" s="621">
        <v>39.24</v>
      </c>
      <c r="K389" s="604">
        <f t="shared" si="94"/>
        <v>165435.84</v>
      </c>
      <c r="L389" s="605">
        <f t="shared" si="95"/>
        <v>2065.8399999999965</v>
      </c>
      <c r="M389" s="622">
        <v>1</v>
      </c>
      <c r="N389" s="546">
        <f t="shared" si="96"/>
        <v>2065.8399999999965</v>
      </c>
      <c r="O389" s="623"/>
    </row>
    <row r="390" spans="1:16" s="106" customFormat="1" ht="15" customHeight="1" x14ac:dyDescent="0.25">
      <c r="A390" s="601" t="s">
        <v>1343</v>
      </c>
      <c r="B390" s="526" t="s">
        <v>1348</v>
      </c>
      <c r="C390" s="372" t="s">
        <v>52</v>
      </c>
      <c r="D390" s="540">
        <v>41534</v>
      </c>
      <c r="E390" s="541">
        <v>1408</v>
      </c>
      <c r="F390" s="602">
        <v>50.5</v>
      </c>
      <c r="G390" s="603">
        <f t="shared" si="93"/>
        <v>71104</v>
      </c>
      <c r="H390" s="544"/>
      <c r="I390" s="569">
        <v>41674</v>
      </c>
      <c r="J390" s="602">
        <v>59.26</v>
      </c>
      <c r="K390" s="604">
        <f t="shared" si="94"/>
        <v>83438.080000000002</v>
      </c>
      <c r="L390" s="605">
        <f t="shared" si="95"/>
        <v>12334.080000000002</v>
      </c>
      <c r="M390" s="606">
        <v>1</v>
      </c>
      <c r="N390" s="546">
        <f t="shared" si="96"/>
        <v>12334.080000000002</v>
      </c>
      <c r="O390" s="623"/>
    </row>
    <row r="391" spans="1:16" s="106" customFormat="1" ht="15" customHeight="1" x14ac:dyDescent="0.25">
      <c r="A391" s="601" t="s">
        <v>1462</v>
      </c>
      <c r="B391" s="527" t="s">
        <v>1463</v>
      </c>
      <c r="C391" s="551" t="s">
        <v>52</v>
      </c>
      <c r="D391" s="548">
        <v>41596</v>
      </c>
      <c r="E391" s="549">
        <v>1466</v>
      </c>
      <c r="F391" s="621">
        <v>69.099999999999994</v>
      </c>
      <c r="G391" s="603">
        <f t="shared" si="93"/>
        <v>101300.59999999999</v>
      </c>
      <c r="H391" s="544"/>
      <c r="I391" s="569">
        <v>41674</v>
      </c>
      <c r="J391" s="621">
        <v>69.540000000000006</v>
      </c>
      <c r="K391" s="604">
        <f t="shared" si="94"/>
        <v>101945.64000000001</v>
      </c>
      <c r="L391" s="605">
        <f t="shared" si="95"/>
        <v>645.0400000000227</v>
      </c>
      <c r="M391" s="622">
        <v>1</v>
      </c>
      <c r="N391" s="546">
        <f t="shared" si="96"/>
        <v>645.0400000000227</v>
      </c>
      <c r="O391" s="623"/>
    </row>
    <row r="392" spans="1:16" s="106" customFormat="1" ht="15" customHeight="1" x14ac:dyDescent="0.25">
      <c r="A392" s="458" t="s">
        <v>1541</v>
      </c>
      <c r="B392" s="566" t="s">
        <v>1540</v>
      </c>
      <c r="C392" s="436" t="s">
        <v>77</v>
      </c>
      <c r="D392" s="437">
        <v>41647</v>
      </c>
      <c r="E392" s="438">
        <v>1886</v>
      </c>
      <c r="F392" s="608">
        <v>83.41</v>
      </c>
      <c r="G392" s="609">
        <f>SUM(E392*F392)</f>
        <v>157311.25999999998</v>
      </c>
      <c r="H392" s="441"/>
      <c r="I392" s="507">
        <v>41684</v>
      </c>
      <c r="J392" s="608">
        <v>80.3</v>
      </c>
      <c r="K392" s="610">
        <f>SUM(E392*J392)</f>
        <v>151445.79999999999</v>
      </c>
      <c r="L392" s="611">
        <f>SUM(G392-K392)</f>
        <v>5865.4599999999919</v>
      </c>
      <c r="M392" s="612">
        <v>1</v>
      </c>
      <c r="N392" s="433">
        <f>SUM(L392*M392)</f>
        <v>5865.4599999999919</v>
      </c>
      <c r="O392" s="613"/>
      <c r="P392" s="108"/>
    </row>
    <row r="393" spans="1:16" s="106" customFormat="1" ht="15" customHeight="1" x14ac:dyDescent="0.25">
      <c r="A393" s="601" t="s">
        <v>1154</v>
      </c>
      <c r="B393" s="527" t="s">
        <v>1153</v>
      </c>
      <c r="C393" s="551" t="s">
        <v>52</v>
      </c>
      <c r="D393" s="548">
        <v>41589</v>
      </c>
      <c r="E393" s="549">
        <v>2573</v>
      </c>
      <c r="F393" s="621">
        <v>48.76</v>
      </c>
      <c r="G393" s="603">
        <f>SUM(E393*F393)</f>
        <v>125459.48</v>
      </c>
      <c r="H393" s="544"/>
      <c r="I393" s="570">
        <v>41689</v>
      </c>
      <c r="J393" s="621">
        <v>91.65</v>
      </c>
      <c r="K393" s="604">
        <f>SUM(E393*J393)</f>
        <v>235815.45</v>
      </c>
      <c r="L393" s="605">
        <f>SUM(K393-G393)</f>
        <v>110355.97000000002</v>
      </c>
      <c r="M393" s="622">
        <v>1</v>
      </c>
      <c r="N393" s="546">
        <f>SUM(L393*M393)</f>
        <v>110355.97000000002</v>
      </c>
      <c r="O393" s="623"/>
    </row>
    <row r="394" spans="1:16" s="106" customFormat="1" ht="15" customHeight="1" x14ac:dyDescent="0.25">
      <c r="A394" s="601" t="s">
        <v>1585</v>
      </c>
      <c r="B394" s="526" t="s">
        <v>1586</v>
      </c>
      <c r="C394" s="372" t="s">
        <v>52</v>
      </c>
      <c r="D394" s="540">
        <v>41694</v>
      </c>
      <c r="E394" s="541">
        <v>4398</v>
      </c>
      <c r="F394" s="620">
        <v>19.420000000000002</v>
      </c>
      <c r="G394" s="603">
        <f t="shared" ref="G394:G399" si="97">SUM(E394*F394)</f>
        <v>85409.16</v>
      </c>
      <c r="H394" s="544"/>
      <c r="I394" s="569">
        <v>41701</v>
      </c>
      <c r="J394" s="782">
        <v>18.239999999999998</v>
      </c>
      <c r="K394" s="604">
        <f t="shared" ref="K394:K399" si="98">SUM(E394*J394)</f>
        <v>80219.51999999999</v>
      </c>
      <c r="L394" s="605">
        <f>SUM(K394-G394)</f>
        <v>-5189.640000000014</v>
      </c>
      <c r="M394" s="606">
        <v>1</v>
      </c>
      <c r="N394" s="546">
        <f t="shared" ref="N394:N399" si="99">SUM(L394*M394)</f>
        <v>-5189.640000000014</v>
      </c>
      <c r="O394" s="607" t="s">
        <v>3</v>
      </c>
      <c r="P394" s="307"/>
    </row>
    <row r="395" spans="1:16" s="106" customFormat="1" ht="15" customHeight="1" x14ac:dyDescent="0.25">
      <c r="A395" s="601" t="s">
        <v>1538</v>
      </c>
      <c r="B395" s="526" t="s">
        <v>1539</v>
      </c>
      <c r="C395" s="372" t="s">
        <v>52</v>
      </c>
      <c r="D395" s="540">
        <v>41645</v>
      </c>
      <c r="E395" s="541">
        <v>3772</v>
      </c>
      <c r="F395" s="620">
        <v>22.87</v>
      </c>
      <c r="G395" s="603">
        <f t="shared" si="97"/>
        <v>86265.64</v>
      </c>
      <c r="H395" s="544"/>
      <c r="I395" s="569">
        <v>41710</v>
      </c>
      <c r="J395" s="782">
        <v>25.28</v>
      </c>
      <c r="K395" s="604">
        <f t="shared" si="98"/>
        <v>95356.160000000003</v>
      </c>
      <c r="L395" s="605">
        <f>SUM(K395-G395)</f>
        <v>9090.5200000000041</v>
      </c>
      <c r="M395" s="606">
        <v>1</v>
      </c>
      <c r="N395" s="546">
        <f t="shared" si="99"/>
        <v>9090.5200000000041</v>
      </c>
      <c r="O395" s="607" t="s">
        <v>3</v>
      </c>
      <c r="P395" s="307"/>
    </row>
    <row r="396" spans="1:16" s="106" customFormat="1" ht="15" customHeight="1" x14ac:dyDescent="0.25">
      <c r="A396" s="601" t="s">
        <v>1570</v>
      </c>
      <c r="B396" s="526" t="s">
        <v>1571</v>
      </c>
      <c r="C396" s="372" t="s">
        <v>52</v>
      </c>
      <c r="D396" s="540">
        <v>41681</v>
      </c>
      <c r="E396" s="541">
        <v>2668</v>
      </c>
      <c r="F396" s="620">
        <v>32.31</v>
      </c>
      <c r="G396" s="603">
        <f t="shared" si="97"/>
        <v>86203.08</v>
      </c>
      <c r="H396" s="544"/>
      <c r="I396" s="569">
        <v>41708</v>
      </c>
      <c r="J396" s="782">
        <v>33.1</v>
      </c>
      <c r="K396" s="604">
        <f t="shared" si="98"/>
        <v>88310.8</v>
      </c>
      <c r="L396" s="605">
        <f>SUM(K396-G396)</f>
        <v>2107.7200000000012</v>
      </c>
      <c r="M396" s="606">
        <v>1</v>
      </c>
      <c r="N396" s="546">
        <f t="shared" si="99"/>
        <v>2107.7200000000012</v>
      </c>
      <c r="O396" s="607" t="s">
        <v>3</v>
      </c>
      <c r="P396" s="307"/>
    </row>
    <row r="397" spans="1:16" s="106" customFormat="1" ht="15" customHeight="1" x14ac:dyDescent="0.25">
      <c r="A397" s="601" t="s">
        <v>1591</v>
      </c>
      <c r="B397" s="526" t="s">
        <v>1292</v>
      </c>
      <c r="C397" s="372" t="s">
        <v>52</v>
      </c>
      <c r="D397" s="540">
        <v>41705</v>
      </c>
      <c r="E397" s="541">
        <v>998</v>
      </c>
      <c r="F397" s="620">
        <v>138.44999999999999</v>
      </c>
      <c r="G397" s="603">
        <f t="shared" si="97"/>
        <v>138173.09999999998</v>
      </c>
      <c r="H397" s="544"/>
      <c r="I397" s="569">
        <v>41723</v>
      </c>
      <c r="J397" s="782">
        <v>133.77000000000001</v>
      </c>
      <c r="K397" s="604">
        <f t="shared" si="98"/>
        <v>133502.46000000002</v>
      </c>
      <c r="L397" s="605">
        <f>SUM(K397-G397)</f>
        <v>-4670.6399999999558</v>
      </c>
      <c r="M397" s="606">
        <v>1</v>
      </c>
      <c r="N397" s="546">
        <f t="shared" si="99"/>
        <v>-4670.6399999999558</v>
      </c>
      <c r="O397" s="607" t="s">
        <v>3</v>
      </c>
      <c r="P397" s="307"/>
    </row>
    <row r="398" spans="1:16" s="106" customFormat="1" ht="15" customHeight="1" x14ac:dyDescent="0.25">
      <c r="A398" s="458" t="s">
        <v>1613</v>
      </c>
      <c r="B398" s="566" t="s">
        <v>1614</v>
      </c>
      <c r="C398" s="436" t="s">
        <v>77</v>
      </c>
      <c r="D398" s="437">
        <v>41719</v>
      </c>
      <c r="E398" s="438">
        <v>6446</v>
      </c>
      <c r="F398" s="777">
        <v>18.71</v>
      </c>
      <c r="G398" s="609">
        <f t="shared" si="97"/>
        <v>120604.66</v>
      </c>
      <c r="H398" s="441"/>
      <c r="I398" s="507">
        <v>41723</v>
      </c>
      <c r="J398" s="783">
        <v>19.39</v>
      </c>
      <c r="K398" s="610">
        <f t="shared" si="98"/>
        <v>124987.94</v>
      </c>
      <c r="L398" s="611">
        <f>SUM(G398-K398)</f>
        <v>-4383.2799999999988</v>
      </c>
      <c r="M398" s="612">
        <v>1</v>
      </c>
      <c r="N398" s="443">
        <f t="shared" si="99"/>
        <v>-4383.2799999999988</v>
      </c>
      <c r="O398" s="613"/>
      <c r="P398" s="108"/>
    </row>
    <row r="399" spans="1:16" s="106" customFormat="1" ht="15" customHeight="1" x14ac:dyDescent="0.25">
      <c r="A399" s="601" t="s">
        <v>1468</v>
      </c>
      <c r="B399" s="527" t="s">
        <v>1469</v>
      </c>
      <c r="C399" s="551" t="s">
        <v>52</v>
      </c>
      <c r="D399" s="548">
        <v>41597</v>
      </c>
      <c r="E399" s="549">
        <v>1975</v>
      </c>
      <c r="F399" s="778">
        <v>66.760000000000005</v>
      </c>
      <c r="G399" s="603">
        <f t="shared" si="97"/>
        <v>131851</v>
      </c>
      <c r="H399" s="544"/>
      <c r="I399" s="570">
        <v>41733</v>
      </c>
      <c r="J399" s="785">
        <v>67.900000000000006</v>
      </c>
      <c r="K399" s="604">
        <f t="shared" si="98"/>
        <v>134102.5</v>
      </c>
      <c r="L399" s="605">
        <f t="shared" ref="L399:L406" si="100">SUM(K399-G399)</f>
        <v>2251.5</v>
      </c>
      <c r="M399" s="622">
        <v>1</v>
      </c>
      <c r="N399" s="546">
        <f t="shared" si="99"/>
        <v>2251.5</v>
      </c>
      <c r="O399" s="623"/>
    </row>
    <row r="400" spans="1:16" s="106" customFormat="1" ht="15" customHeight="1" x14ac:dyDescent="0.25">
      <c r="A400" s="601" t="s">
        <v>606</v>
      </c>
      <c r="B400" s="526" t="s">
        <v>607</v>
      </c>
      <c r="C400" s="372" t="s">
        <v>52</v>
      </c>
      <c r="D400" s="540">
        <v>41681</v>
      </c>
      <c r="E400" s="541">
        <v>3060</v>
      </c>
      <c r="F400" s="620">
        <v>37.89</v>
      </c>
      <c r="G400" s="603">
        <f t="shared" ref="G400:G406" si="101">SUM(E400*F400)</f>
        <v>115943.40000000001</v>
      </c>
      <c r="H400" s="544"/>
      <c r="I400" s="569">
        <v>41737</v>
      </c>
      <c r="J400" s="782">
        <v>38</v>
      </c>
      <c r="K400" s="604">
        <f t="shared" ref="K400:K406" si="102">SUM(E400*J400)</f>
        <v>116280</v>
      </c>
      <c r="L400" s="605">
        <f t="shared" si="100"/>
        <v>336.59999999999127</v>
      </c>
      <c r="M400" s="606">
        <v>1</v>
      </c>
      <c r="N400" s="546">
        <f t="shared" ref="N400:N406" si="103">SUM(L400*M400)</f>
        <v>336.59999999999127</v>
      </c>
      <c r="O400" s="607" t="s">
        <v>3</v>
      </c>
      <c r="P400" s="307"/>
    </row>
    <row r="401" spans="1:16" s="106" customFormat="1" ht="15" customHeight="1" x14ac:dyDescent="0.25">
      <c r="A401" s="601" t="s">
        <v>1589</v>
      </c>
      <c r="B401" s="526" t="s">
        <v>1590</v>
      </c>
      <c r="C401" s="372" t="s">
        <v>52</v>
      </c>
      <c r="D401" s="540">
        <v>41704</v>
      </c>
      <c r="E401" s="541">
        <v>4644</v>
      </c>
      <c r="F401" s="620">
        <v>32.590000000000003</v>
      </c>
      <c r="G401" s="603">
        <f t="shared" si="101"/>
        <v>151347.96000000002</v>
      </c>
      <c r="H401" s="544"/>
      <c r="I401" s="569">
        <v>41739</v>
      </c>
      <c r="J401" s="782">
        <v>33.42</v>
      </c>
      <c r="K401" s="604">
        <f t="shared" si="102"/>
        <v>155202.48000000001</v>
      </c>
      <c r="L401" s="605">
        <f t="shared" si="100"/>
        <v>3854.5199999999895</v>
      </c>
      <c r="M401" s="606">
        <v>1</v>
      </c>
      <c r="N401" s="546">
        <f t="shared" si="103"/>
        <v>3854.5199999999895</v>
      </c>
      <c r="O401" s="607" t="s">
        <v>3</v>
      </c>
      <c r="P401" s="307"/>
    </row>
    <row r="402" spans="1:16" s="106" customFormat="1" ht="15" customHeight="1" x14ac:dyDescent="0.25">
      <c r="A402" s="601" t="s">
        <v>857</v>
      </c>
      <c r="B402" s="526" t="s">
        <v>858</v>
      </c>
      <c r="C402" s="372" t="s">
        <v>52</v>
      </c>
      <c r="D402" s="540">
        <v>41682</v>
      </c>
      <c r="E402" s="541">
        <v>301</v>
      </c>
      <c r="F402" s="620">
        <v>306.89999999999998</v>
      </c>
      <c r="G402" s="603">
        <f t="shared" si="101"/>
        <v>92376.9</v>
      </c>
      <c r="H402" s="544"/>
      <c r="I402" s="569">
        <v>41740</v>
      </c>
      <c r="J402" s="782">
        <v>295.62</v>
      </c>
      <c r="K402" s="604">
        <f t="shared" si="102"/>
        <v>88981.62</v>
      </c>
      <c r="L402" s="605">
        <f t="shared" si="100"/>
        <v>-3395.2799999999988</v>
      </c>
      <c r="M402" s="606">
        <v>1</v>
      </c>
      <c r="N402" s="546">
        <f t="shared" si="103"/>
        <v>-3395.2799999999988</v>
      </c>
      <c r="O402" s="607" t="s">
        <v>3</v>
      </c>
      <c r="P402" s="307"/>
    </row>
    <row r="403" spans="1:16" s="108" customFormat="1" ht="15" customHeight="1" x14ac:dyDescent="0.25">
      <c r="A403" s="601" t="s">
        <v>1569</v>
      </c>
      <c r="B403" s="526" t="s">
        <v>1572</v>
      </c>
      <c r="C403" s="372" t="s">
        <v>52</v>
      </c>
      <c r="D403" s="540">
        <v>41682</v>
      </c>
      <c r="E403" s="541">
        <v>2931</v>
      </c>
      <c r="F403" s="620">
        <v>49.94</v>
      </c>
      <c r="G403" s="603">
        <f t="shared" si="101"/>
        <v>146374.13999999998</v>
      </c>
      <c r="H403" s="544"/>
      <c r="I403" s="569">
        <v>41737</v>
      </c>
      <c r="J403" s="782">
        <v>51.67</v>
      </c>
      <c r="K403" s="604">
        <f t="shared" si="102"/>
        <v>151444.77000000002</v>
      </c>
      <c r="L403" s="605">
        <f t="shared" si="100"/>
        <v>5070.6300000000338</v>
      </c>
      <c r="M403" s="606">
        <v>1</v>
      </c>
      <c r="N403" s="546">
        <f t="shared" si="103"/>
        <v>5070.6300000000338</v>
      </c>
      <c r="O403" s="607" t="s">
        <v>3</v>
      </c>
      <c r="P403" s="307"/>
    </row>
    <row r="404" spans="1:16" s="106" customFormat="1" ht="15" customHeight="1" x14ac:dyDescent="0.25">
      <c r="A404" s="601" t="s">
        <v>1476</v>
      </c>
      <c r="B404" s="526" t="s">
        <v>1477</v>
      </c>
      <c r="C404" s="372" t="s">
        <v>52</v>
      </c>
      <c r="D404" s="540">
        <v>41724</v>
      </c>
      <c r="E404" s="541">
        <v>5178</v>
      </c>
      <c r="F404" s="620">
        <v>48.52</v>
      </c>
      <c r="G404" s="603">
        <f t="shared" si="101"/>
        <v>251236.56000000003</v>
      </c>
      <c r="H404" s="544"/>
      <c r="I404" s="569">
        <v>41738</v>
      </c>
      <c r="J404" s="782">
        <v>47.66</v>
      </c>
      <c r="K404" s="604">
        <f t="shared" si="102"/>
        <v>246783.47999999998</v>
      </c>
      <c r="L404" s="605">
        <f t="shared" si="100"/>
        <v>-4453.0800000000454</v>
      </c>
      <c r="M404" s="606">
        <v>1</v>
      </c>
      <c r="N404" s="546">
        <f t="shared" si="103"/>
        <v>-4453.0800000000454</v>
      </c>
      <c r="O404" s="607" t="s">
        <v>3</v>
      </c>
      <c r="P404" s="307"/>
    </row>
    <row r="405" spans="1:16" s="106" customFormat="1" ht="15" customHeight="1" x14ac:dyDescent="0.25">
      <c r="A405" s="601" t="s">
        <v>1624</v>
      </c>
      <c r="B405" s="526" t="s">
        <v>1625</v>
      </c>
      <c r="C405" s="372" t="s">
        <v>52</v>
      </c>
      <c r="D405" s="540">
        <v>41730</v>
      </c>
      <c r="E405" s="541">
        <v>4028</v>
      </c>
      <c r="F405" s="620">
        <v>32.81</v>
      </c>
      <c r="G405" s="603">
        <f t="shared" si="101"/>
        <v>132158.68000000002</v>
      </c>
      <c r="H405" s="544"/>
      <c r="I405" s="569">
        <v>41736</v>
      </c>
      <c r="J405" s="782">
        <v>31.03</v>
      </c>
      <c r="K405" s="604">
        <f t="shared" si="102"/>
        <v>124988.84000000001</v>
      </c>
      <c r="L405" s="605">
        <f t="shared" si="100"/>
        <v>-7169.8400000000111</v>
      </c>
      <c r="M405" s="606">
        <v>1</v>
      </c>
      <c r="N405" s="546">
        <f t="shared" si="103"/>
        <v>-7169.8400000000111</v>
      </c>
      <c r="O405" s="607" t="s">
        <v>3</v>
      </c>
      <c r="P405" s="307"/>
    </row>
    <row r="406" spans="1:16" s="108" customFormat="1" ht="15" customHeight="1" x14ac:dyDescent="0.25">
      <c r="A406" s="601" t="s">
        <v>481</v>
      </c>
      <c r="B406" s="526" t="s">
        <v>482</v>
      </c>
      <c r="C406" s="372" t="s">
        <v>52</v>
      </c>
      <c r="D406" s="540">
        <v>41648</v>
      </c>
      <c r="E406" s="541">
        <v>3415</v>
      </c>
      <c r="F406" s="620">
        <v>45.64</v>
      </c>
      <c r="G406" s="603">
        <f t="shared" si="101"/>
        <v>155860.6</v>
      </c>
      <c r="H406" s="544"/>
      <c r="I406" s="569">
        <v>41737</v>
      </c>
      <c r="J406" s="782">
        <v>48.53</v>
      </c>
      <c r="K406" s="604">
        <f t="shared" si="102"/>
        <v>165729.95000000001</v>
      </c>
      <c r="L406" s="605">
        <f t="shared" si="100"/>
        <v>9869.3500000000058</v>
      </c>
      <c r="M406" s="606">
        <v>1</v>
      </c>
      <c r="N406" s="546">
        <f t="shared" si="103"/>
        <v>9869.3500000000058</v>
      </c>
      <c r="O406" s="607" t="s">
        <v>3</v>
      </c>
      <c r="P406" s="307"/>
    </row>
    <row r="407" spans="1:16" s="106" customFormat="1" ht="15" customHeight="1" x14ac:dyDescent="0.25">
      <c r="A407" s="601" t="s">
        <v>1621</v>
      </c>
      <c r="B407" s="526" t="s">
        <v>1622</v>
      </c>
      <c r="C407" s="372" t="s">
        <v>52</v>
      </c>
      <c r="D407" s="540">
        <v>41730</v>
      </c>
      <c r="E407" s="541">
        <v>4596</v>
      </c>
      <c r="F407" s="620">
        <v>36.22</v>
      </c>
      <c r="G407" s="603">
        <f t="shared" ref="G407:G412" si="104">SUM(E407*F407)</f>
        <v>166467.12</v>
      </c>
      <c r="H407" s="544"/>
      <c r="I407" s="569">
        <v>41740</v>
      </c>
      <c r="J407" s="782">
        <v>34.659999999999997</v>
      </c>
      <c r="K407" s="604">
        <f t="shared" ref="K407:K412" si="105">SUM(E407*J407)</f>
        <v>159297.35999999999</v>
      </c>
      <c r="L407" s="605">
        <f>SUM(K407-G407)</f>
        <v>-7169.7600000000093</v>
      </c>
      <c r="M407" s="606">
        <v>1</v>
      </c>
      <c r="N407" s="546">
        <f t="shared" ref="N407:N412" si="106">SUM(L407*M407)</f>
        <v>-7169.7600000000093</v>
      </c>
      <c r="O407" s="607" t="s">
        <v>3</v>
      </c>
      <c r="P407" s="307"/>
    </row>
    <row r="408" spans="1:16" s="106" customFormat="1" ht="15" customHeight="1" x14ac:dyDescent="0.25">
      <c r="A408" s="601" t="s">
        <v>1623</v>
      </c>
      <c r="B408" s="526" t="s">
        <v>993</v>
      </c>
      <c r="C408" s="372" t="s">
        <v>52</v>
      </c>
      <c r="D408" s="540">
        <v>41730</v>
      </c>
      <c r="E408" s="541">
        <v>3414</v>
      </c>
      <c r="F408" s="620">
        <v>56.23</v>
      </c>
      <c r="G408" s="603">
        <f t="shared" si="104"/>
        <v>191969.22</v>
      </c>
      <c r="H408" s="544"/>
      <c r="I408" s="569">
        <v>41740</v>
      </c>
      <c r="J408" s="782">
        <v>54.13</v>
      </c>
      <c r="K408" s="604">
        <f t="shared" si="105"/>
        <v>184799.82</v>
      </c>
      <c r="L408" s="605">
        <f>SUM(K408-G408)</f>
        <v>-7169.3999999999942</v>
      </c>
      <c r="M408" s="606">
        <v>1</v>
      </c>
      <c r="N408" s="546">
        <f t="shared" si="106"/>
        <v>-7169.3999999999942</v>
      </c>
      <c r="O408" s="607" t="s">
        <v>3</v>
      </c>
      <c r="P408" s="307"/>
    </row>
    <row r="409" spans="1:16" s="106" customFormat="1" ht="15" customHeight="1" x14ac:dyDescent="0.25">
      <c r="A409" s="601" t="s">
        <v>1534</v>
      </c>
      <c r="B409" s="526" t="s">
        <v>1533</v>
      </c>
      <c r="C409" s="372" t="s">
        <v>52</v>
      </c>
      <c r="D409" s="540">
        <v>41639</v>
      </c>
      <c r="E409" s="541">
        <v>1030</v>
      </c>
      <c r="F409" s="620">
        <v>167.67</v>
      </c>
      <c r="G409" s="603">
        <f t="shared" si="104"/>
        <v>172700.09999999998</v>
      </c>
      <c r="H409" s="544"/>
      <c r="I409" s="569">
        <v>41740</v>
      </c>
      <c r="J409" s="782">
        <v>182.3</v>
      </c>
      <c r="K409" s="604">
        <f t="shared" si="105"/>
        <v>187769</v>
      </c>
      <c r="L409" s="605">
        <f>SUM(K409-G409)</f>
        <v>15068.900000000023</v>
      </c>
      <c r="M409" s="606">
        <v>1</v>
      </c>
      <c r="N409" s="546">
        <f t="shared" si="106"/>
        <v>15068.900000000023</v>
      </c>
      <c r="O409" s="607" t="s">
        <v>3</v>
      </c>
      <c r="P409" s="307"/>
    </row>
    <row r="410" spans="1:16" s="106" customFormat="1" ht="15" customHeight="1" x14ac:dyDescent="0.25">
      <c r="A410" s="458" t="s">
        <v>1339</v>
      </c>
      <c r="B410" s="566" t="s">
        <v>1351</v>
      </c>
      <c r="C410" s="436" t="s">
        <v>77</v>
      </c>
      <c r="D410" s="437">
        <v>41740</v>
      </c>
      <c r="E410" s="438">
        <v>2763</v>
      </c>
      <c r="F410" s="777">
        <v>52.93</v>
      </c>
      <c r="G410" s="609">
        <f t="shared" si="104"/>
        <v>146245.59</v>
      </c>
      <c r="H410" s="441"/>
      <c r="I410" s="507">
        <v>41751</v>
      </c>
      <c r="J410" s="783">
        <v>55.51</v>
      </c>
      <c r="K410" s="610">
        <f t="shared" si="105"/>
        <v>153374.13</v>
      </c>
      <c r="L410" s="611">
        <f>SUM(G410-K410)</f>
        <v>-7128.5400000000081</v>
      </c>
      <c r="M410" s="612">
        <v>1</v>
      </c>
      <c r="N410" s="443">
        <f t="shared" si="106"/>
        <v>-7128.5400000000081</v>
      </c>
      <c r="O410" s="613"/>
      <c r="P410" s="108"/>
    </row>
    <row r="411" spans="1:16" s="106" customFormat="1" ht="15" customHeight="1" x14ac:dyDescent="0.25">
      <c r="A411" s="458" t="s">
        <v>1651</v>
      </c>
      <c r="B411" s="566" t="s">
        <v>1652</v>
      </c>
      <c r="C411" s="436" t="s">
        <v>77</v>
      </c>
      <c r="D411" s="437">
        <v>41740</v>
      </c>
      <c r="E411" s="438">
        <v>1605</v>
      </c>
      <c r="F411" s="777">
        <v>45.33</v>
      </c>
      <c r="G411" s="609">
        <f t="shared" si="104"/>
        <v>72754.649999999994</v>
      </c>
      <c r="H411" s="441"/>
      <c r="I411" s="507">
        <v>41753</v>
      </c>
      <c r="J411" s="783">
        <v>47.75</v>
      </c>
      <c r="K411" s="610">
        <f t="shared" si="105"/>
        <v>76638.75</v>
      </c>
      <c r="L411" s="611">
        <f>SUM(G411-K411)</f>
        <v>-3884.1000000000058</v>
      </c>
      <c r="M411" s="612">
        <v>1</v>
      </c>
      <c r="N411" s="443">
        <f t="shared" si="106"/>
        <v>-3884.1000000000058</v>
      </c>
      <c r="O411" s="613"/>
      <c r="P411" s="108"/>
    </row>
    <row r="412" spans="1:16" s="106" customFormat="1" ht="15" customHeight="1" x14ac:dyDescent="0.25">
      <c r="A412" s="601" t="s">
        <v>1667</v>
      </c>
      <c r="B412" s="526" t="s">
        <v>1668</v>
      </c>
      <c r="C412" s="819" t="s">
        <v>52</v>
      </c>
      <c r="D412" s="540">
        <v>41751</v>
      </c>
      <c r="E412" s="541">
        <v>3183</v>
      </c>
      <c r="F412" s="620">
        <v>61.15</v>
      </c>
      <c r="G412" s="603">
        <f t="shared" si="104"/>
        <v>194640.44999999998</v>
      </c>
      <c r="H412" s="544"/>
      <c r="I412" s="569">
        <v>41753</v>
      </c>
      <c r="J412" s="782">
        <v>59.07</v>
      </c>
      <c r="K412" s="604">
        <f t="shared" si="105"/>
        <v>188019.81</v>
      </c>
      <c r="L412" s="605">
        <f t="shared" ref="L412:L417" si="107">SUM(K412-G412)</f>
        <v>-6620.6399999999849</v>
      </c>
      <c r="M412" s="606">
        <v>1</v>
      </c>
      <c r="N412" s="546">
        <f t="shared" si="106"/>
        <v>-6620.6399999999849</v>
      </c>
      <c r="O412" s="607" t="s">
        <v>3</v>
      </c>
      <c r="P412" s="307"/>
    </row>
    <row r="413" spans="1:16" s="106" customFormat="1" ht="15" customHeight="1" x14ac:dyDescent="0.25">
      <c r="A413" s="601" t="s">
        <v>1657</v>
      </c>
      <c r="B413" s="526" t="s">
        <v>837</v>
      </c>
      <c r="C413" s="372" t="s">
        <v>52</v>
      </c>
      <c r="D413" s="540">
        <v>41745</v>
      </c>
      <c r="E413" s="541">
        <v>3837</v>
      </c>
      <c r="F413" s="620">
        <v>44.82</v>
      </c>
      <c r="G413" s="603">
        <f t="shared" ref="G413:G419" si="108">SUM(E413*F413)</f>
        <v>171974.34</v>
      </c>
      <c r="H413" s="544"/>
      <c r="I413" s="569">
        <v>41759</v>
      </c>
      <c r="J413" s="782">
        <v>43.16</v>
      </c>
      <c r="K413" s="604">
        <f t="shared" ref="K413:K419" si="109">SUM(E413*J413)</f>
        <v>165604.91999999998</v>
      </c>
      <c r="L413" s="605">
        <f t="shared" si="107"/>
        <v>-6369.4200000000128</v>
      </c>
      <c r="M413" s="606">
        <v>1</v>
      </c>
      <c r="N413" s="546">
        <f t="shared" ref="N413:N419" si="110">SUM(L413*M413)</f>
        <v>-6369.4200000000128</v>
      </c>
      <c r="O413" s="607" t="s">
        <v>3</v>
      </c>
      <c r="P413" s="307"/>
    </row>
    <row r="414" spans="1:16" s="106" customFormat="1" ht="15" customHeight="1" x14ac:dyDescent="0.25">
      <c r="A414" s="601" t="s">
        <v>1606</v>
      </c>
      <c r="B414" s="526" t="s">
        <v>1104</v>
      </c>
      <c r="C414" s="372" t="s">
        <v>52</v>
      </c>
      <c r="D414" s="540">
        <v>41717</v>
      </c>
      <c r="E414" s="541">
        <v>3194</v>
      </c>
      <c r="F414" s="620">
        <v>50.37</v>
      </c>
      <c r="G414" s="603">
        <f t="shared" si="108"/>
        <v>160881.78</v>
      </c>
      <c r="H414" s="544"/>
      <c r="I414" s="569">
        <v>41759</v>
      </c>
      <c r="J414" s="782">
        <v>48.11</v>
      </c>
      <c r="K414" s="604">
        <f t="shared" si="109"/>
        <v>153663.34</v>
      </c>
      <c r="L414" s="605">
        <f t="shared" si="107"/>
        <v>-7218.4400000000023</v>
      </c>
      <c r="M414" s="606">
        <v>1</v>
      </c>
      <c r="N414" s="546">
        <f t="shared" si="110"/>
        <v>-7218.4400000000023</v>
      </c>
      <c r="O414" s="607" t="s">
        <v>3</v>
      </c>
      <c r="P414" s="307"/>
    </row>
    <row r="415" spans="1:16" s="106" customFormat="1" ht="15" customHeight="1" x14ac:dyDescent="0.25">
      <c r="A415" s="601" t="s">
        <v>639</v>
      </c>
      <c r="B415" s="526" t="s">
        <v>640</v>
      </c>
      <c r="C415" s="372" t="s">
        <v>52</v>
      </c>
      <c r="D415" s="540">
        <v>41757</v>
      </c>
      <c r="E415" s="541">
        <v>2742</v>
      </c>
      <c r="F415" s="620">
        <v>91.66</v>
      </c>
      <c r="G415" s="603">
        <f t="shared" si="108"/>
        <v>251331.72</v>
      </c>
      <c r="H415" s="544"/>
      <c r="I415" s="569">
        <v>41760</v>
      </c>
      <c r="J415" s="782">
        <v>89.14</v>
      </c>
      <c r="K415" s="604">
        <f t="shared" si="109"/>
        <v>244421.88</v>
      </c>
      <c r="L415" s="605">
        <f t="shared" si="107"/>
        <v>-6909.8399999999965</v>
      </c>
      <c r="M415" s="606">
        <v>1</v>
      </c>
      <c r="N415" s="546">
        <f t="shared" si="110"/>
        <v>-6909.8399999999965</v>
      </c>
      <c r="O415" s="607" t="s">
        <v>3</v>
      </c>
      <c r="P415" s="307"/>
    </row>
    <row r="416" spans="1:16" s="106" customFormat="1" ht="15" customHeight="1" x14ac:dyDescent="0.25">
      <c r="A416" s="601" t="s">
        <v>1679</v>
      </c>
      <c r="B416" s="526" t="s">
        <v>1678</v>
      </c>
      <c r="C416" s="372" t="s">
        <v>52</v>
      </c>
      <c r="D416" s="540">
        <v>41757</v>
      </c>
      <c r="E416" s="541">
        <v>1366</v>
      </c>
      <c r="F416" s="620">
        <v>174.64</v>
      </c>
      <c r="G416" s="603">
        <f t="shared" si="108"/>
        <v>238558.24</v>
      </c>
      <c r="H416" s="544"/>
      <c r="I416" s="569">
        <v>41761</v>
      </c>
      <c r="J416" s="782">
        <v>169.49</v>
      </c>
      <c r="K416" s="604">
        <f t="shared" si="109"/>
        <v>231523.34000000003</v>
      </c>
      <c r="L416" s="605">
        <f t="shared" si="107"/>
        <v>-7034.8999999999651</v>
      </c>
      <c r="M416" s="606">
        <v>1</v>
      </c>
      <c r="N416" s="546">
        <f t="shared" si="110"/>
        <v>-7034.8999999999651</v>
      </c>
      <c r="O416" s="607" t="s">
        <v>3</v>
      </c>
      <c r="P416" s="307"/>
    </row>
    <row r="417" spans="1:16" s="106" customFormat="1" ht="15" customHeight="1" x14ac:dyDescent="0.25">
      <c r="A417" s="601" t="s">
        <v>1010</v>
      </c>
      <c r="B417" s="526" t="s">
        <v>1011</v>
      </c>
      <c r="C417" s="372" t="s">
        <v>52</v>
      </c>
      <c r="D417" s="540">
        <v>41759</v>
      </c>
      <c r="E417" s="541">
        <v>3004</v>
      </c>
      <c r="F417" s="620">
        <v>73.37</v>
      </c>
      <c r="G417" s="603">
        <f t="shared" si="108"/>
        <v>220403.48</v>
      </c>
      <c r="H417" s="544"/>
      <c r="I417" s="569">
        <v>41761</v>
      </c>
      <c r="J417" s="782">
        <v>71.069999999999993</v>
      </c>
      <c r="K417" s="604">
        <f t="shared" si="109"/>
        <v>213494.27999999997</v>
      </c>
      <c r="L417" s="605">
        <f t="shared" si="107"/>
        <v>-6909.2000000000407</v>
      </c>
      <c r="M417" s="606">
        <v>1</v>
      </c>
      <c r="N417" s="546">
        <f t="shared" si="110"/>
        <v>-6909.2000000000407</v>
      </c>
      <c r="O417" s="607" t="s">
        <v>3</v>
      </c>
      <c r="P417" s="307"/>
    </row>
    <row r="418" spans="1:16" s="106" customFormat="1" ht="15" customHeight="1" x14ac:dyDescent="0.25">
      <c r="A418" s="601" t="s">
        <v>555</v>
      </c>
      <c r="B418" s="526" t="s">
        <v>556</v>
      </c>
      <c r="C418" s="372" t="s">
        <v>52</v>
      </c>
      <c r="D418" s="540">
        <v>41751</v>
      </c>
      <c r="E418" s="541">
        <v>2136</v>
      </c>
      <c r="F418" s="620">
        <v>78.91</v>
      </c>
      <c r="G418" s="603">
        <f t="shared" si="108"/>
        <v>168551.75999999998</v>
      </c>
      <c r="H418" s="544"/>
      <c r="I418" s="569">
        <v>41764</v>
      </c>
      <c r="J418" s="782">
        <v>75.75</v>
      </c>
      <c r="K418" s="604">
        <f t="shared" si="109"/>
        <v>161802</v>
      </c>
      <c r="L418" s="605">
        <f>SUM(K418-G418)</f>
        <v>-6749.7599999999802</v>
      </c>
      <c r="M418" s="606">
        <v>1</v>
      </c>
      <c r="N418" s="546">
        <f t="shared" si="110"/>
        <v>-6749.7599999999802</v>
      </c>
      <c r="O418" s="607" t="s">
        <v>3</v>
      </c>
      <c r="P418" s="307"/>
    </row>
    <row r="419" spans="1:16" s="106" customFormat="1" ht="15" customHeight="1" x14ac:dyDescent="0.25">
      <c r="A419" s="601" t="s">
        <v>1660</v>
      </c>
      <c r="B419" s="526" t="s">
        <v>1282</v>
      </c>
      <c r="C419" s="372" t="s">
        <v>52</v>
      </c>
      <c r="D419" s="540">
        <v>41746</v>
      </c>
      <c r="E419" s="541">
        <v>1887</v>
      </c>
      <c r="F419" s="620">
        <v>127.59</v>
      </c>
      <c r="G419" s="603">
        <f t="shared" si="108"/>
        <v>240762.33000000002</v>
      </c>
      <c r="H419" s="544"/>
      <c r="I419" s="569">
        <v>41765</v>
      </c>
      <c r="J419" s="782">
        <v>125.06</v>
      </c>
      <c r="K419" s="604">
        <f t="shared" si="109"/>
        <v>235988.22</v>
      </c>
      <c r="L419" s="605">
        <f>SUM(K419-G419)</f>
        <v>-4774.1100000000151</v>
      </c>
      <c r="M419" s="606">
        <v>1</v>
      </c>
      <c r="N419" s="546">
        <f t="shared" si="110"/>
        <v>-4774.1100000000151</v>
      </c>
      <c r="O419" s="607" t="s">
        <v>3</v>
      </c>
      <c r="P419" s="307"/>
    </row>
    <row r="420" spans="1:16" s="106" customFormat="1" ht="15" customHeight="1" x14ac:dyDescent="0.25">
      <c r="A420" s="601" t="s">
        <v>504</v>
      </c>
      <c r="B420" s="526" t="s">
        <v>505</v>
      </c>
      <c r="C420" s="372" t="s">
        <v>52</v>
      </c>
      <c r="D420" s="540">
        <v>41743</v>
      </c>
      <c r="E420" s="541">
        <v>7239</v>
      </c>
      <c r="F420" s="620">
        <v>30.85</v>
      </c>
      <c r="G420" s="603">
        <f t="shared" ref="G420:G429" si="111">SUM(E420*F420)</f>
        <v>223323.15000000002</v>
      </c>
      <c r="H420" s="544"/>
      <c r="I420" s="569">
        <v>41771</v>
      </c>
      <c r="J420" s="782">
        <v>30.6</v>
      </c>
      <c r="K420" s="604">
        <f t="shared" ref="K420:K429" si="112">SUM(E420*J420)</f>
        <v>221513.40000000002</v>
      </c>
      <c r="L420" s="605">
        <f>SUM(K420-G420)</f>
        <v>-1809.75</v>
      </c>
      <c r="M420" s="606">
        <v>1</v>
      </c>
      <c r="N420" s="546">
        <f t="shared" ref="N420:N429" si="113">SUM(L420*M420)</f>
        <v>-1809.75</v>
      </c>
      <c r="O420" s="607" t="s">
        <v>3</v>
      </c>
      <c r="P420" s="307"/>
    </row>
    <row r="421" spans="1:16" s="106" customFormat="1" ht="15" customHeight="1" x14ac:dyDescent="0.25">
      <c r="A421" s="458" t="s">
        <v>1392</v>
      </c>
      <c r="B421" s="566" t="s">
        <v>1393</v>
      </c>
      <c r="C421" s="436" t="s">
        <v>77</v>
      </c>
      <c r="D421" s="437">
        <v>41764</v>
      </c>
      <c r="E421" s="438">
        <v>5039</v>
      </c>
      <c r="F421" s="777">
        <v>28.45</v>
      </c>
      <c r="G421" s="609">
        <f t="shared" si="111"/>
        <v>143359.54999999999</v>
      </c>
      <c r="H421" s="441"/>
      <c r="I421" s="507">
        <v>41771</v>
      </c>
      <c r="J421" s="783">
        <v>29.75</v>
      </c>
      <c r="K421" s="610">
        <f t="shared" si="112"/>
        <v>149910.25</v>
      </c>
      <c r="L421" s="611">
        <f>SUM(G421-K421)</f>
        <v>-6550.7000000000116</v>
      </c>
      <c r="M421" s="612">
        <v>1</v>
      </c>
      <c r="N421" s="443">
        <f t="shared" si="113"/>
        <v>-6550.7000000000116</v>
      </c>
      <c r="O421" s="613"/>
      <c r="P421" s="108"/>
    </row>
    <row r="422" spans="1:16" s="106" customFormat="1" ht="15" customHeight="1" x14ac:dyDescent="0.25">
      <c r="A422" s="601" t="s">
        <v>587</v>
      </c>
      <c r="B422" s="526" t="s">
        <v>588</v>
      </c>
      <c r="C422" s="372" t="s">
        <v>52</v>
      </c>
      <c r="D422" s="540">
        <v>41729</v>
      </c>
      <c r="E422" s="541">
        <v>7458</v>
      </c>
      <c r="F422" s="620">
        <v>29.3</v>
      </c>
      <c r="G422" s="603">
        <f t="shared" si="111"/>
        <v>218519.4</v>
      </c>
      <c r="H422" s="544"/>
      <c r="I422" s="569">
        <v>41771</v>
      </c>
      <c r="J422" s="782">
        <v>29.02</v>
      </c>
      <c r="K422" s="604">
        <f t="shared" si="112"/>
        <v>216431.16</v>
      </c>
      <c r="L422" s="605">
        <f t="shared" ref="L422:L429" si="114">SUM(K422-G422)</f>
        <v>-2088.2399999999907</v>
      </c>
      <c r="M422" s="606">
        <v>1</v>
      </c>
      <c r="N422" s="546">
        <f t="shared" si="113"/>
        <v>-2088.2399999999907</v>
      </c>
      <c r="O422" s="607" t="s">
        <v>3</v>
      </c>
      <c r="P422" s="307"/>
    </row>
    <row r="423" spans="1:16" s="108" customFormat="1" ht="15" customHeight="1" x14ac:dyDescent="0.25">
      <c r="A423" s="601" t="s">
        <v>1522</v>
      </c>
      <c r="B423" s="526" t="s">
        <v>1523</v>
      </c>
      <c r="C423" s="372" t="s">
        <v>52</v>
      </c>
      <c r="D423" s="540">
        <v>41767</v>
      </c>
      <c r="E423" s="541">
        <v>3291</v>
      </c>
      <c r="F423" s="620">
        <v>42.45</v>
      </c>
      <c r="G423" s="603">
        <f t="shared" si="111"/>
        <v>139702.95000000001</v>
      </c>
      <c r="H423" s="544"/>
      <c r="I423" s="569">
        <v>41774</v>
      </c>
      <c r="J423" s="782">
        <v>40.49</v>
      </c>
      <c r="K423" s="604">
        <f t="shared" si="112"/>
        <v>133252.59</v>
      </c>
      <c r="L423" s="605">
        <f t="shared" si="114"/>
        <v>-6450.3600000000151</v>
      </c>
      <c r="M423" s="606">
        <v>1</v>
      </c>
      <c r="N423" s="546">
        <f t="shared" si="113"/>
        <v>-6450.3600000000151</v>
      </c>
      <c r="O423" s="607" t="s">
        <v>3</v>
      </c>
      <c r="P423" s="307"/>
    </row>
    <row r="424" spans="1:16" s="106" customFormat="1" ht="15" customHeight="1" x14ac:dyDescent="0.25">
      <c r="A424" s="601" t="s">
        <v>1344</v>
      </c>
      <c r="B424" s="526" t="s">
        <v>1347</v>
      </c>
      <c r="C424" s="372" t="s">
        <v>52</v>
      </c>
      <c r="D424" s="540">
        <v>41730</v>
      </c>
      <c r="E424" s="541">
        <v>558</v>
      </c>
      <c r="F424" s="620">
        <v>153.32</v>
      </c>
      <c r="G424" s="603">
        <f t="shared" si="111"/>
        <v>85552.56</v>
      </c>
      <c r="H424" s="544"/>
      <c r="I424" s="569">
        <v>41775</v>
      </c>
      <c r="J424" s="782">
        <v>145.97999999999999</v>
      </c>
      <c r="K424" s="604">
        <f t="shared" si="112"/>
        <v>81456.84</v>
      </c>
      <c r="L424" s="605">
        <f t="shared" si="114"/>
        <v>-4095.7200000000012</v>
      </c>
      <c r="M424" s="606">
        <v>1</v>
      </c>
      <c r="N424" s="546">
        <f t="shared" si="113"/>
        <v>-4095.7200000000012</v>
      </c>
      <c r="O424" s="607" t="s">
        <v>3</v>
      </c>
      <c r="P424" s="307"/>
    </row>
    <row r="425" spans="1:16" s="106" customFormat="1" ht="15" customHeight="1" x14ac:dyDescent="0.25">
      <c r="A425" s="601" t="s">
        <v>1644</v>
      </c>
      <c r="B425" s="526" t="s">
        <v>1645</v>
      </c>
      <c r="C425" s="372" t="s">
        <v>52</v>
      </c>
      <c r="D425" s="540">
        <v>41739</v>
      </c>
      <c r="E425" s="541">
        <v>4456</v>
      </c>
      <c r="F425" s="620">
        <v>51.69</v>
      </c>
      <c r="G425" s="603">
        <f t="shared" si="111"/>
        <v>230330.63999999998</v>
      </c>
      <c r="H425" s="544"/>
      <c r="I425" s="569">
        <v>41778</v>
      </c>
      <c r="J425" s="782">
        <v>51.41</v>
      </c>
      <c r="K425" s="604">
        <f t="shared" si="112"/>
        <v>229082.96</v>
      </c>
      <c r="L425" s="605">
        <f t="shared" si="114"/>
        <v>-1247.679999999993</v>
      </c>
      <c r="M425" s="606">
        <v>1</v>
      </c>
      <c r="N425" s="546">
        <f t="shared" si="113"/>
        <v>-1247.679999999993</v>
      </c>
      <c r="O425" s="607" t="s">
        <v>3</v>
      </c>
      <c r="P425" s="307"/>
    </row>
    <row r="426" spans="1:16" s="106" customFormat="1" ht="15" customHeight="1" x14ac:dyDescent="0.25">
      <c r="A426" s="601" t="s">
        <v>1619</v>
      </c>
      <c r="B426" s="526" t="s">
        <v>1620</v>
      </c>
      <c r="C426" s="372" t="s">
        <v>52</v>
      </c>
      <c r="D426" s="540">
        <v>41729</v>
      </c>
      <c r="E426" s="541">
        <v>2313</v>
      </c>
      <c r="F426" s="620">
        <v>99.84</v>
      </c>
      <c r="G426" s="603">
        <f t="shared" si="111"/>
        <v>230929.92000000001</v>
      </c>
      <c r="H426" s="544"/>
      <c r="I426" s="569">
        <v>41779</v>
      </c>
      <c r="J426" s="782">
        <v>101.74</v>
      </c>
      <c r="K426" s="604">
        <f t="shared" si="112"/>
        <v>235324.62</v>
      </c>
      <c r="L426" s="605">
        <f t="shared" si="114"/>
        <v>4394.6999999999825</v>
      </c>
      <c r="M426" s="606">
        <v>1</v>
      </c>
      <c r="N426" s="546">
        <f t="shared" si="113"/>
        <v>4394.6999999999825</v>
      </c>
      <c r="O426" s="607" t="s">
        <v>3</v>
      </c>
      <c r="P426" s="307"/>
    </row>
    <row r="427" spans="1:16" s="106" customFormat="1" ht="15" customHeight="1" x14ac:dyDescent="0.25">
      <c r="A427" s="601" t="s">
        <v>1646</v>
      </c>
      <c r="B427" s="526" t="s">
        <v>558</v>
      </c>
      <c r="C427" s="372" t="s">
        <v>52</v>
      </c>
      <c r="D427" s="540">
        <v>41739</v>
      </c>
      <c r="E427" s="541">
        <v>4456</v>
      </c>
      <c r="F427" s="620">
        <v>45.4</v>
      </c>
      <c r="G427" s="603">
        <f t="shared" si="111"/>
        <v>202302.4</v>
      </c>
      <c r="H427" s="544"/>
      <c r="I427" s="569">
        <v>41778</v>
      </c>
      <c r="J427" s="782">
        <v>43.82</v>
      </c>
      <c r="K427" s="604">
        <f t="shared" si="112"/>
        <v>195261.92</v>
      </c>
      <c r="L427" s="605">
        <f t="shared" si="114"/>
        <v>-7040.4799999999814</v>
      </c>
      <c r="M427" s="606">
        <v>1</v>
      </c>
      <c r="N427" s="546">
        <f t="shared" si="113"/>
        <v>-7040.4799999999814</v>
      </c>
      <c r="O427" s="607" t="s">
        <v>3</v>
      </c>
      <c r="P427" s="307"/>
    </row>
    <row r="428" spans="1:16" s="106" customFormat="1" ht="15" customHeight="1" x14ac:dyDescent="0.25">
      <c r="A428" s="601" t="s">
        <v>601</v>
      </c>
      <c r="B428" s="526" t="s">
        <v>602</v>
      </c>
      <c r="C428" s="372" t="s">
        <v>52</v>
      </c>
      <c r="D428" s="540">
        <v>41730</v>
      </c>
      <c r="E428" s="541">
        <v>3200</v>
      </c>
      <c r="F428" s="620">
        <v>74.44</v>
      </c>
      <c r="G428" s="603">
        <f t="shared" si="111"/>
        <v>238208</v>
      </c>
      <c r="H428" s="544"/>
      <c r="I428" s="569">
        <v>41778</v>
      </c>
      <c r="J428" s="782">
        <v>75.260000000000005</v>
      </c>
      <c r="K428" s="604">
        <f t="shared" si="112"/>
        <v>240832.00000000003</v>
      </c>
      <c r="L428" s="605">
        <f t="shared" si="114"/>
        <v>2624.0000000000291</v>
      </c>
      <c r="M428" s="606">
        <v>1</v>
      </c>
      <c r="N428" s="546">
        <f t="shared" si="113"/>
        <v>2624.0000000000291</v>
      </c>
      <c r="O428" s="607" t="s">
        <v>3</v>
      </c>
      <c r="P428" s="307"/>
    </row>
    <row r="429" spans="1:16" s="106" customFormat="1" ht="15" customHeight="1" x14ac:dyDescent="0.25">
      <c r="A429" s="601" t="s">
        <v>510</v>
      </c>
      <c r="B429" s="526" t="s">
        <v>511</v>
      </c>
      <c r="C429" s="372" t="s">
        <v>52</v>
      </c>
      <c r="D429" s="540">
        <v>41744</v>
      </c>
      <c r="E429" s="541">
        <v>4542</v>
      </c>
      <c r="F429" s="620">
        <v>46</v>
      </c>
      <c r="G429" s="603">
        <f t="shared" si="111"/>
        <v>208932</v>
      </c>
      <c r="H429" s="544"/>
      <c r="I429" s="569">
        <v>41779</v>
      </c>
      <c r="J429" s="782">
        <v>44.98</v>
      </c>
      <c r="K429" s="604">
        <f t="shared" si="112"/>
        <v>204299.15999999997</v>
      </c>
      <c r="L429" s="605">
        <f t="shared" si="114"/>
        <v>-4632.8400000000256</v>
      </c>
      <c r="M429" s="606">
        <v>1</v>
      </c>
      <c r="N429" s="546">
        <f t="shared" si="113"/>
        <v>-4632.8400000000256</v>
      </c>
      <c r="O429" s="607" t="s">
        <v>3</v>
      </c>
      <c r="P429" s="307"/>
    </row>
    <row r="430" spans="1:16" s="106" customFormat="1" ht="15" customHeight="1" x14ac:dyDescent="0.25">
      <c r="A430" s="458" t="s">
        <v>1604</v>
      </c>
      <c r="B430" s="566" t="s">
        <v>1605</v>
      </c>
      <c r="C430" s="436" t="s">
        <v>77</v>
      </c>
      <c r="D430" s="437">
        <v>41712</v>
      </c>
      <c r="E430" s="438">
        <v>985</v>
      </c>
      <c r="F430" s="777">
        <v>58.37</v>
      </c>
      <c r="G430" s="609">
        <f t="shared" ref="G430:G437" si="115">SUM(E430*F430)</f>
        <v>57494.45</v>
      </c>
      <c r="H430" s="441"/>
      <c r="I430" s="507">
        <v>41786</v>
      </c>
      <c r="J430" s="783">
        <v>54.25</v>
      </c>
      <c r="K430" s="610">
        <f t="shared" ref="K430:K437" si="116">SUM(E430*J430)</f>
        <v>53436.25</v>
      </c>
      <c r="L430" s="611">
        <f>SUM(G430-K430)</f>
        <v>4058.1999999999971</v>
      </c>
      <c r="M430" s="612">
        <v>1</v>
      </c>
      <c r="N430" s="433">
        <f t="shared" ref="N430:N437" si="117">SUM(L430*M430)</f>
        <v>4058.1999999999971</v>
      </c>
      <c r="O430" s="613"/>
      <c r="P430" s="108"/>
    </row>
    <row r="431" spans="1:16" s="106" customFormat="1" ht="15" customHeight="1" x14ac:dyDescent="0.25">
      <c r="A431" s="458" t="s">
        <v>1686</v>
      </c>
      <c r="B431" s="566" t="s">
        <v>1687</v>
      </c>
      <c r="C431" s="436" t="s">
        <v>77</v>
      </c>
      <c r="D431" s="437">
        <v>41765</v>
      </c>
      <c r="E431" s="438">
        <v>2780</v>
      </c>
      <c r="F431" s="777">
        <v>53.5</v>
      </c>
      <c r="G431" s="609">
        <f t="shared" si="115"/>
        <v>148730</v>
      </c>
      <c r="H431" s="441"/>
      <c r="I431" s="507">
        <v>41787</v>
      </c>
      <c r="J431" s="783">
        <v>55.55</v>
      </c>
      <c r="K431" s="610">
        <f t="shared" si="116"/>
        <v>154429</v>
      </c>
      <c r="L431" s="611">
        <f>SUM(G431-K431)</f>
        <v>-5699</v>
      </c>
      <c r="M431" s="612">
        <v>1</v>
      </c>
      <c r="N431" s="443">
        <f t="shared" si="117"/>
        <v>-5699</v>
      </c>
      <c r="O431" s="613"/>
      <c r="P431" s="108"/>
    </row>
    <row r="432" spans="1:16" s="106" customFormat="1" ht="15" customHeight="1" x14ac:dyDescent="0.25">
      <c r="A432" s="601" t="s">
        <v>1636</v>
      </c>
      <c r="B432" s="526" t="s">
        <v>1637</v>
      </c>
      <c r="C432" s="372" t="s">
        <v>52</v>
      </c>
      <c r="D432" s="540">
        <v>41736</v>
      </c>
      <c r="E432" s="541">
        <v>1365</v>
      </c>
      <c r="F432" s="620">
        <v>167.44</v>
      </c>
      <c r="G432" s="603">
        <f t="shared" si="115"/>
        <v>228555.6</v>
      </c>
      <c r="H432" s="544"/>
      <c r="I432" s="569">
        <v>41788</v>
      </c>
      <c r="J432" s="782">
        <v>165.78</v>
      </c>
      <c r="K432" s="604">
        <f t="shared" si="116"/>
        <v>226289.7</v>
      </c>
      <c r="L432" s="605">
        <f t="shared" ref="L432:L437" si="118">SUM(K432-G432)</f>
        <v>-2265.8999999999942</v>
      </c>
      <c r="M432" s="606">
        <v>1</v>
      </c>
      <c r="N432" s="546">
        <f t="shared" si="117"/>
        <v>-2265.8999999999942</v>
      </c>
      <c r="O432" s="607" t="s">
        <v>3</v>
      </c>
      <c r="P432" s="307"/>
    </row>
    <row r="433" spans="1:16" s="106" customFormat="1" ht="15" customHeight="1" x14ac:dyDescent="0.25">
      <c r="A433" s="601" t="s">
        <v>1663</v>
      </c>
      <c r="B433" s="526" t="s">
        <v>1666</v>
      </c>
      <c r="C433" s="372" t="s">
        <v>52</v>
      </c>
      <c r="D433" s="540">
        <v>41750</v>
      </c>
      <c r="E433" s="541">
        <v>2667</v>
      </c>
      <c r="F433" s="620">
        <v>117.75</v>
      </c>
      <c r="G433" s="603">
        <f t="shared" si="115"/>
        <v>314039.25</v>
      </c>
      <c r="H433" s="544"/>
      <c r="I433" s="569">
        <v>41802</v>
      </c>
      <c r="J433" s="782">
        <v>119.99</v>
      </c>
      <c r="K433" s="604">
        <f t="shared" si="116"/>
        <v>320013.32999999996</v>
      </c>
      <c r="L433" s="605">
        <f t="shared" si="118"/>
        <v>5974.0799999999581</v>
      </c>
      <c r="M433" s="606">
        <v>1</v>
      </c>
      <c r="N433" s="546">
        <f t="shared" si="117"/>
        <v>5974.0799999999581</v>
      </c>
      <c r="O433" s="607" t="s">
        <v>3</v>
      </c>
      <c r="P433" s="307"/>
    </row>
    <row r="434" spans="1:16" s="106" customFormat="1" ht="15" customHeight="1" x14ac:dyDescent="0.25">
      <c r="A434" s="601" t="s">
        <v>1732</v>
      </c>
      <c r="B434" s="526" t="s">
        <v>1733</v>
      </c>
      <c r="C434" s="372" t="s">
        <v>52</v>
      </c>
      <c r="D434" s="540">
        <v>41795</v>
      </c>
      <c r="E434" s="541">
        <v>2985</v>
      </c>
      <c r="F434" s="620">
        <v>67.16</v>
      </c>
      <c r="G434" s="603">
        <f t="shared" si="115"/>
        <v>200472.59999999998</v>
      </c>
      <c r="H434" s="544"/>
      <c r="I434" s="569">
        <v>41802</v>
      </c>
      <c r="J434" s="782">
        <v>65.08</v>
      </c>
      <c r="K434" s="604">
        <f t="shared" si="116"/>
        <v>194263.8</v>
      </c>
      <c r="L434" s="605">
        <f t="shared" si="118"/>
        <v>-6208.7999999999884</v>
      </c>
      <c r="M434" s="606">
        <v>1</v>
      </c>
      <c r="N434" s="546">
        <f t="shared" si="117"/>
        <v>-6208.7999999999884</v>
      </c>
      <c r="O434" s="607" t="s">
        <v>3</v>
      </c>
      <c r="P434" s="307"/>
    </row>
    <row r="435" spans="1:16" s="108" customFormat="1" ht="15" customHeight="1" x14ac:dyDescent="0.25">
      <c r="A435" s="601" t="s">
        <v>1682</v>
      </c>
      <c r="B435" s="526" t="s">
        <v>1683</v>
      </c>
      <c r="C435" s="372" t="s">
        <v>52</v>
      </c>
      <c r="D435" s="540">
        <v>41760</v>
      </c>
      <c r="E435" s="541">
        <v>4455</v>
      </c>
      <c r="F435" s="620">
        <v>42.01</v>
      </c>
      <c r="G435" s="603">
        <f t="shared" si="115"/>
        <v>187154.55</v>
      </c>
      <c r="H435" s="544"/>
      <c r="I435" s="569">
        <v>41807</v>
      </c>
      <c r="J435" s="782">
        <v>40.950000000000003</v>
      </c>
      <c r="K435" s="604">
        <f t="shared" si="116"/>
        <v>182432.25</v>
      </c>
      <c r="L435" s="605">
        <f t="shared" si="118"/>
        <v>-4722.2999999999884</v>
      </c>
      <c r="M435" s="606">
        <v>1</v>
      </c>
      <c r="N435" s="546">
        <f t="shared" si="117"/>
        <v>-4722.2999999999884</v>
      </c>
      <c r="O435" s="607" t="s">
        <v>3</v>
      </c>
      <c r="P435" s="307"/>
    </row>
    <row r="436" spans="1:16" s="106" customFormat="1" ht="15" customHeight="1" x14ac:dyDescent="0.25">
      <c r="A436" s="601" t="s">
        <v>1688</v>
      </c>
      <c r="B436" s="526" t="s">
        <v>1689</v>
      </c>
      <c r="C436" s="372" t="s">
        <v>52</v>
      </c>
      <c r="D436" s="540">
        <v>41771</v>
      </c>
      <c r="E436" s="541">
        <v>4992</v>
      </c>
      <c r="F436" s="620">
        <v>67.11</v>
      </c>
      <c r="G436" s="603">
        <f t="shared" si="115"/>
        <v>335013.12</v>
      </c>
      <c r="H436" s="544"/>
      <c r="I436" s="569">
        <v>41807</v>
      </c>
      <c r="J436" s="782">
        <v>66.7</v>
      </c>
      <c r="K436" s="604">
        <f t="shared" si="116"/>
        <v>332966.40000000002</v>
      </c>
      <c r="L436" s="605">
        <f t="shared" si="118"/>
        <v>-2046.7199999999721</v>
      </c>
      <c r="M436" s="606">
        <v>1</v>
      </c>
      <c r="N436" s="546">
        <f t="shared" si="117"/>
        <v>-2046.7199999999721</v>
      </c>
      <c r="O436" s="607" t="s">
        <v>3</v>
      </c>
      <c r="P436" s="307"/>
    </row>
    <row r="437" spans="1:16" s="106" customFormat="1" ht="15" customHeight="1" x14ac:dyDescent="0.25">
      <c r="A437" s="601" t="s">
        <v>1720</v>
      </c>
      <c r="B437" s="526" t="s">
        <v>1721</v>
      </c>
      <c r="C437" s="372" t="s">
        <v>52</v>
      </c>
      <c r="D437" s="540">
        <v>41789</v>
      </c>
      <c r="E437" s="541">
        <v>5632</v>
      </c>
      <c r="F437" s="620">
        <v>31.99</v>
      </c>
      <c r="G437" s="603">
        <f t="shared" si="115"/>
        <v>180167.67999999999</v>
      </c>
      <c r="H437" s="544"/>
      <c r="I437" s="569">
        <v>41808</v>
      </c>
      <c r="J437" s="782">
        <v>31.27</v>
      </c>
      <c r="K437" s="604">
        <f t="shared" si="116"/>
        <v>176112.63999999998</v>
      </c>
      <c r="L437" s="605">
        <f t="shared" si="118"/>
        <v>-4055.0400000000081</v>
      </c>
      <c r="M437" s="606">
        <v>1</v>
      </c>
      <c r="N437" s="546">
        <f t="shared" si="117"/>
        <v>-4055.0400000000081</v>
      </c>
      <c r="O437" s="607" t="s">
        <v>3</v>
      </c>
      <c r="P437" s="307"/>
    </row>
    <row r="438" spans="1:16" s="106" customFormat="1" ht="15" customHeight="1" x14ac:dyDescent="0.25">
      <c r="A438" s="601" t="s">
        <v>1730</v>
      </c>
      <c r="B438" s="526" t="s">
        <v>566</v>
      </c>
      <c r="C438" s="372" t="s">
        <v>52</v>
      </c>
      <c r="D438" s="540">
        <v>41794</v>
      </c>
      <c r="E438" s="541">
        <v>3044</v>
      </c>
      <c r="F438" s="620">
        <v>73.010000000000005</v>
      </c>
      <c r="G438" s="603">
        <f t="shared" ref="G438:G444" si="119">SUM(E438*F438)</f>
        <v>222242.44</v>
      </c>
      <c r="H438" s="544"/>
      <c r="I438" s="569">
        <v>41814</v>
      </c>
      <c r="J438" s="782">
        <v>70.97</v>
      </c>
      <c r="K438" s="604">
        <f t="shared" ref="K438:K444" si="120">SUM(E438*J438)</f>
        <v>216032.68</v>
      </c>
      <c r="L438" s="605">
        <f t="shared" ref="L438:L444" si="121">SUM(K438-G438)</f>
        <v>-6209.7600000000093</v>
      </c>
      <c r="M438" s="606">
        <v>1</v>
      </c>
      <c r="N438" s="546">
        <f t="shared" ref="N438:N444" si="122">SUM(L438*M438)</f>
        <v>-6209.7600000000093</v>
      </c>
      <c r="O438" s="607" t="s">
        <v>3</v>
      </c>
      <c r="P438" s="307"/>
    </row>
    <row r="439" spans="1:16" s="108" customFormat="1" ht="15" customHeight="1" x14ac:dyDescent="0.25">
      <c r="A439" s="601" t="s">
        <v>1736</v>
      </c>
      <c r="B439" s="526" t="s">
        <v>1516</v>
      </c>
      <c r="C439" s="372" t="s">
        <v>52</v>
      </c>
      <c r="D439" s="540">
        <v>41799</v>
      </c>
      <c r="E439" s="541">
        <v>2202</v>
      </c>
      <c r="F439" s="620">
        <v>98.46</v>
      </c>
      <c r="G439" s="603">
        <f t="shared" si="119"/>
        <v>216808.91999999998</v>
      </c>
      <c r="H439" s="544"/>
      <c r="I439" s="569">
        <v>41816</v>
      </c>
      <c r="J439" s="782">
        <v>95.5</v>
      </c>
      <c r="K439" s="604">
        <f t="shared" si="120"/>
        <v>210291</v>
      </c>
      <c r="L439" s="605">
        <f t="shared" si="121"/>
        <v>-6517.9199999999837</v>
      </c>
      <c r="M439" s="606">
        <v>1</v>
      </c>
      <c r="N439" s="546">
        <f t="shared" si="122"/>
        <v>-6517.9199999999837</v>
      </c>
      <c r="O439" s="607" t="s">
        <v>3</v>
      </c>
      <c r="P439" s="307"/>
    </row>
    <row r="440" spans="1:16" s="106" customFormat="1" ht="15" customHeight="1" x14ac:dyDescent="0.25">
      <c r="A440" s="601" t="s">
        <v>661</v>
      </c>
      <c r="B440" s="526" t="s">
        <v>662</v>
      </c>
      <c r="C440" s="372" t="s">
        <v>52</v>
      </c>
      <c r="D440" s="540">
        <v>41757</v>
      </c>
      <c r="E440" s="541">
        <v>4866</v>
      </c>
      <c r="F440" s="620">
        <v>53.04</v>
      </c>
      <c r="G440" s="603">
        <f t="shared" si="119"/>
        <v>258092.63999999998</v>
      </c>
      <c r="H440" s="544"/>
      <c r="I440" s="569">
        <v>41816</v>
      </c>
      <c r="J440" s="782">
        <v>52.92</v>
      </c>
      <c r="K440" s="604">
        <f t="shared" si="120"/>
        <v>257508.72</v>
      </c>
      <c r="L440" s="605">
        <f t="shared" si="121"/>
        <v>-583.9199999999837</v>
      </c>
      <c r="M440" s="606">
        <v>1</v>
      </c>
      <c r="N440" s="546">
        <f t="shared" si="122"/>
        <v>-583.9199999999837</v>
      </c>
      <c r="O440" s="607" t="s">
        <v>3</v>
      </c>
      <c r="P440" s="307"/>
    </row>
    <row r="441" spans="1:16" s="106" customFormat="1" ht="15" customHeight="1" x14ac:dyDescent="0.25">
      <c r="A441" s="601" t="s">
        <v>1635</v>
      </c>
      <c r="B441" s="526" t="s">
        <v>1540</v>
      </c>
      <c r="C441" s="372" t="s">
        <v>52</v>
      </c>
      <c r="D441" s="540">
        <v>41736</v>
      </c>
      <c r="E441" s="541">
        <v>2602</v>
      </c>
      <c r="F441" s="620">
        <v>83.25</v>
      </c>
      <c r="G441" s="603">
        <f t="shared" si="119"/>
        <v>216616.5</v>
      </c>
      <c r="H441" s="544"/>
      <c r="I441" s="569">
        <v>41816</v>
      </c>
      <c r="J441" s="782">
        <v>87.7</v>
      </c>
      <c r="K441" s="604">
        <f t="shared" si="120"/>
        <v>228195.4</v>
      </c>
      <c r="L441" s="605">
        <f t="shared" si="121"/>
        <v>11578.899999999994</v>
      </c>
      <c r="M441" s="606">
        <v>1</v>
      </c>
      <c r="N441" s="546">
        <f t="shared" si="122"/>
        <v>11578.899999999994</v>
      </c>
      <c r="O441" s="607" t="s">
        <v>3</v>
      </c>
      <c r="P441" s="307"/>
    </row>
    <row r="442" spans="1:16" s="106" customFormat="1" ht="15" customHeight="1" x14ac:dyDescent="0.25">
      <c r="A442" s="601" t="s">
        <v>1610</v>
      </c>
      <c r="B442" s="526" t="s">
        <v>409</v>
      </c>
      <c r="C442" s="372" t="s">
        <v>52</v>
      </c>
      <c r="D442" s="540">
        <v>41749</v>
      </c>
      <c r="E442" s="541">
        <v>4056</v>
      </c>
      <c r="F442" s="620">
        <v>55.73</v>
      </c>
      <c r="G442" s="603">
        <f t="shared" si="119"/>
        <v>226040.87999999998</v>
      </c>
      <c r="H442" s="544"/>
      <c r="I442" s="569">
        <v>41830</v>
      </c>
      <c r="J442" s="782">
        <v>58.07</v>
      </c>
      <c r="K442" s="604">
        <f t="shared" si="120"/>
        <v>235531.92</v>
      </c>
      <c r="L442" s="605">
        <f t="shared" si="121"/>
        <v>9491.0400000000373</v>
      </c>
      <c r="M442" s="606">
        <v>1</v>
      </c>
      <c r="N442" s="546">
        <f t="shared" si="122"/>
        <v>9491.0400000000373</v>
      </c>
      <c r="O442" s="607" t="s">
        <v>3</v>
      </c>
      <c r="P442" s="307"/>
    </row>
    <row r="443" spans="1:16" s="106" customFormat="1" ht="15" customHeight="1" x14ac:dyDescent="0.25">
      <c r="A443" s="601" t="s">
        <v>1664</v>
      </c>
      <c r="B443" s="526" t="s">
        <v>1665</v>
      </c>
      <c r="C443" s="372" t="s">
        <v>52</v>
      </c>
      <c r="D443" s="540">
        <v>41750</v>
      </c>
      <c r="E443" s="541">
        <v>3125</v>
      </c>
      <c r="F443" s="620">
        <v>42.09</v>
      </c>
      <c r="G443" s="603">
        <f t="shared" si="119"/>
        <v>131531.25</v>
      </c>
      <c r="H443" s="544"/>
      <c r="I443" s="569">
        <v>41831</v>
      </c>
      <c r="J443" s="782">
        <v>43.29</v>
      </c>
      <c r="K443" s="604">
        <f t="shared" si="120"/>
        <v>135281.25</v>
      </c>
      <c r="L443" s="605">
        <f t="shared" si="121"/>
        <v>3750</v>
      </c>
      <c r="M443" s="606">
        <v>1</v>
      </c>
      <c r="N443" s="546">
        <f t="shared" si="122"/>
        <v>3750</v>
      </c>
      <c r="O443" s="607" t="s">
        <v>3</v>
      </c>
      <c r="P443" s="307"/>
    </row>
    <row r="444" spans="1:16" s="106" customFormat="1" ht="15" customHeight="1" x14ac:dyDescent="0.25">
      <c r="A444" s="601" t="s">
        <v>1740</v>
      </c>
      <c r="B444" s="526" t="s">
        <v>1741</v>
      </c>
      <c r="C444" s="372" t="s">
        <v>52</v>
      </c>
      <c r="D444" s="540">
        <v>41800</v>
      </c>
      <c r="E444" s="541">
        <v>2481</v>
      </c>
      <c r="F444" s="620">
        <v>75.13</v>
      </c>
      <c r="G444" s="603">
        <f t="shared" si="119"/>
        <v>186397.53</v>
      </c>
      <c r="H444" s="544"/>
      <c r="I444" s="569">
        <v>41831</v>
      </c>
      <c r="J444" s="782">
        <v>77.28</v>
      </c>
      <c r="K444" s="604">
        <f t="shared" si="120"/>
        <v>191731.68</v>
      </c>
      <c r="L444" s="605">
        <f t="shared" si="121"/>
        <v>5334.1499999999942</v>
      </c>
      <c r="M444" s="606">
        <v>1</v>
      </c>
      <c r="N444" s="546">
        <f t="shared" si="122"/>
        <v>5334.1499999999942</v>
      </c>
      <c r="O444" s="607" t="s">
        <v>3</v>
      </c>
      <c r="P444" s="307"/>
    </row>
    <row r="445" spans="1:16" s="106" customFormat="1" ht="15" customHeight="1" x14ac:dyDescent="0.25">
      <c r="A445" s="458" t="s">
        <v>1443</v>
      </c>
      <c r="B445" s="566" t="s">
        <v>1444</v>
      </c>
      <c r="C445" s="436" t="s">
        <v>77</v>
      </c>
      <c r="D445" s="437">
        <v>41828</v>
      </c>
      <c r="E445" s="438">
        <v>2242</v>
      </c>
      <c r="F445" s="777">
        <v>70.37</v>
      </c>
      <c r="G445" s="609">
        <f t="shared" ref="G445:G459" si="123">SUM(E445*F445)</f>
        <v>157769.54</v>
      </c>
      <c r="H445" s="441"/>
      <c r="I445" s="507">
        <v>41836</v>
      </c>
      <c r="J445" s="783">
        <v>73.55</v>
      </c>
      <c r="K445" s="610">
        <f t="shared" ref="K445:K459" si="124">SUM(E445*J445)</f>
        <v>164899.1</v>
      </c>
      <c r="L445" s="611">
        <f>SUM(G445-K445)</f>
        <v>-7129.5599999999977</v>
      </c>
      <c r="M445" s="612">
        <v>1</v>
      </c>
      <c r="N445" s="443">
        <f t="shared" ref="N445:N459" si="125">SUM(L445*M445)</f>
        <v>-7129.5599999999977</v>
      </c>
      <c r="O445" s="613"/>
      <c r="P445" s="108"/>
    </row>
    <row r="446" spans="1:16" s="106" customFormat="1" ht="15" customHeight="1" x14ac:dyDescent="0.25">
      <c r="A446" s="601" t="s">
        <v>1728</v>
      </c>
      <c r="B446" s="526" t="s">
        <v>1729</v>
      </c>
      <c r="C446" s="372" t="s">
        <v>52</v>
      </c>
      <c r="D446" s="540">
        <v>41792</v>
      </c>
      <c r="E446" s="541">
        <v>2361</v>
      </c>
      <c r="F446" s="620">
        <v>71.33</v>
      </c>
      <c r="G446" s="603">
        <f t="shared" si="123"/>
        <v>168410.13</v>
      </c>
      <c r="H446" s="544"/>
      <c r="I446" s="569">
        <v>41841</v>
      </c>
      <c r="J446" s="782">
        <v>71.2</v>
      </c>
      <c r="K446" s="604">
        <f t="shared" si="124"/>
        <v>168103.2</v>
      </c>
      <c r="L446" s="605">
        <f t="shared" ref="L446:L459" si="126">SUM(K446-G446)</f>
        <v>-306.92999999999302</v>
      </c>
      <c r="M446" s="606">
        <v>1</v>
      </c>
      <c r="N446" s="546">
        <f t="shared" si="125"/>
        <v>-306.92999999999302</v>
      </c>
      <c r="O446" s="607" t="s">
        <v>3</v>
      </c>
      <c r="P446" s="307"/>
    </row>
    <row r="447" spans="1:16" s="106" customFormat="1" ht="15" customHeight="1" x14ac:dyDescent="0.25">
      <c r="A447" s="601" t="s">
        <v>1749</v>
      </c>
      <c r="B447" s="526" t="s">
        <v>652</v>
      </c>
      <c r="C447" s="372" t="s">
        <v>52</v>
      </c>
      <c r="D447" s="540">
        <v>41809</v>
      </c>
      <c r="E447" s="541">
        <v>2706</v>
      </c>
      <c r="F447" s="620">
        <v>105.28</v>
      </c>
      <c r="G447" s="603">
        <f t="shared" si="123"/>
        <v>284887.67999999999</v>
      </c>
      <c r="H447" s="544"/>
      <c r="I447" s="569">
        <v>41842</v>
      </c>
      <c r="J447" s="782">
        <v>102.86</v>
      </c>
      <c r="K447" s="604">
        <f t="shared" si="124"/>
        <v>278339.15999999997</v>
      </c>
      <c r="L447" s="605">
        <f t="shared" si="126"/>
        <v>-6548.5200000000186</v>
      </c>
      <c r="M447" s="606">
        <v>1</v>
      </c>
      <c r="N447" s="546">
        <f t="shared" si="125"/>
        <v>-6548.5200000000186</v>
      </c>
      <c r="O447" s="607" t="s">
        <v>3</v>
      </c>
      <c r="P447" s="307"/>
    </row>
    <row r="448" spans="1:16" s="106" customFormat="1" ht="15" customHeight="1" x14ac:dyDescent="0.25">
      <c r="A448" s="601" t="s">
        <v>1752</v>
      </c>
      <c r="B448" s="526" t="s">
        <v>1753</v>
      </c>
      <c r="C448" s="372" t="s">
        <v>52</v>
      </c>
      <c r="D448" s="540">
        <v>41810</v>
      </c>
      <c r="E448" s="541">
        <v>2059</v>
      </c>
      <c r="F448" s="620">
        <v>113.27</v>
      </c>
      <c r="G448" s="603">
        <f t="shared" si="123"/>
        <v>233222.93</v>
      </c>
      <c r="H448" s="544"/>
      <c r="I448" s="569">
        <v>41843</v>
      </c>
      <c r="J448" s="782">
        <v>110.09</v>
      </c>
      <c r="K448" s="604">
        <f t="shared" si="124"/>
        <v>226675.31</v>
      </c>
      <c r="L448" s="605">
        <f t="shared" si="126"/>
        <v>-6547.6199999999953</v>
      </c>
      <c r="M448" s="606">
        <v>1</v>
      </c>
      <c r="N448" s="546">
        <f t="shared" si="125"/>
        <v>-6547.6199999999953</v>
      </c>
      <c r="O448" s="607" t="s">
        <v>3</v>
      </c>
      <c r="P448" s="307"/>
    </row>
    <row r="449" spans="1:16" s="106" customFormat="1" ht="15" customHeight="1" x14ac:dyDescent="0.25">
      <c r="A449" s="601" t="s">
        <v>1713</v>
      </c>
      <c r="B449" s="526" t="s">
        <v>1008</v>
      </c>
      <c r="C449" s="372" t="s">
        <v>52</v>
      </c>
      <c r="D449" s="540">
        <v>41786</v>
      </c>
      <c r="E449" s="541">
        <v>1925</v>
      </c>
      <c r="F449" s="620">
        <v>89.03</v>
      </c>
      <c r="G449" s="603">
        <f t="shared" si="123"/>
        <v>171382.75</v>
      </c>
      <c r="H449" s="544"/>
      <c r="I449" s="569">
        <v>41845</v>
      </c>
      <c r="J449" s="782">
        <v>85.87</v>
      </c>
      <c r="K449" s="604">
        <f t="shared" si="124"/>
        <v>165299.75</v>
      </c>
      <c r="L449" s="605">
        <f t="shared" si="126"/>
        <v>-6083</v>
      </c>
      <c r="M449" s="606">
        <v>1</v>
      </c>
      <c r="N449" s="546">
        <f t="shared" si="125"/>
        <v>-6083</v>
      </c>
      <c r="O449" s="607" t="s">
        <v>3</v>
      </c>
      <c r="P449" s="307"/>
    </row>
    <row r="450" spans="1:16" s="106" customFormat="1" ht="15" customHeight="1" x14ac:dyDescent="0.25">
      <c r="A450" s="601" t="s">
        <v>1009</v>
      </c>
      <c r="B450" s="526" t="s">
        <v>78</v>
      </c>
      <c r="C450" s="372" t="s">
        <v>52</v>
      </c>
      <c r="D450" s="540">
        <v>41789</v>
      </c>
      <c r="E450" s="541">
        <v>3353</v>
      </c>
      <c r="F450" s="620">
        <v>68.290000000000006</v>
      </c>
      <c r="G450" s="603">
        <f t="shared" si="123"/>
        <v>228976.37000000002</v>
      </c>
      <c r="H450" s="544"/>
      <c r="I450" s="569">
        <v>41849</v>
      </c>
      <c r="J450" s="782">
        <v>66.91</v>
      </c>
      <c r="K450" s="604">
        <f t="shared" si="124"/>
        <v>224349.22999999998</v>
      </c>
      <c r="L450" s="605">
        <f t="shared" si="126"/>
        <v>-4627.1400000000431</v>
      </c>
      <c r="M450" s="606">
        <v>1</v>
      </c>
      <c r="N450" s="546">
        <f t="shared" si="125"/>
        <v>-4627.1400000000431</v>
      </c>
      <c r="O450" s="607" t="s">
        <v>3</v>
      </c>
      <c r="P450" s="307"/>
    </row>
    <row r="451" spans="1:16" s="106" customFormat="1" ht="15" customHeight="1" x14ac:dyDescent="0.25">
      <c r="A451" s="601" t="s">
        <v>492</v>
      </c>
      <c r="B451" s="526" t="s">
        <v>493</v>
      </c>
      <c r="C451" s="372" t="s">
        <v>52</v>
      </c>
      <c r="D451" s="540">
        <v>41796</v>
      </c>
      <c r="E451" s="541">
        <v>873</v>
      </c>
      <c r="F451" s="620">
        <v>205.16</v>
      </c>
      <c r="G451" s="603">
        <f t="shared" si="123"/>
        <v>179104.68</v>
      </c>
      <c r="H451" s="544"/>
      <c r="I451" s="569">
        <v>41849</v>
      </c>
      <c r="J451" s="782">
        <v>206</v>
      </c>
      <c r="K451" s="604">
        <f t="shared" si="124"/>
        <v>179838</v>
      </c>
      <c r="L451" s="605">
        <f t="shared" si="126"/>
        <v>733.32000000000698</v>
      </c>
      <c r="M451" s="606">
        <v>1</v>
      </c>
      <c r="N451" s="546">
        <f t="shared" si="125"/>
        <v>733.32000000000698</v>
      </c>
      <c r="O451" s="607" t="s">
        <v>3</v>
      </c>
      <c r="P451" s="307"/>
    </row>
    <row r="452" spans="1:16" s="106" customFormat="1" ht="15" customHeight="1" x14ac:dyDescent="0.25">
      <c r="A452" s="601" t="s">
        <v>1206</v>
      </c>
      <c r="B452" s="526" t="s">
        <v>1207</v>
      </c>
      <c r="C452" s="372" t="s">
        <v>52</v>
      </c>
      <c r="D452" s="540">
        <v>41795</v>
      </c>
      <c r="E452" s="541">
        <v>6606</v>
      </c>
      <c r="F452" s="620">
        <v>29.92</v>
      </c>
      <c r="G452" s="603">
        <f t="shared" si="123"/>
        <v>197651.52000000002</v>
      </c>
      <c r="H452" s="544"/>
      <c r="I452" s="569">
        <v>41850</v>
      </c>
      <c r="J452" s="782">
        <v>30.42</v>
      </c>
      <c r="K452" s="604">
        <f t="shared" si="124"/>
        <v>200954.52000000002</v>
      </c>
      <c r="L452" s="605">
        <f t="shared" si="126"/>
        <v>3303</v>
      </c>
      <c r="M452" s="606">
        <v>1</v>
      </c>
      <c r="N452" s="546">
        <f t="shared" si="125"/>
        <v>3303</v>
      </c>
      <c r="O452" s="607" t="s">
        <v>3</v>
      </c>
      <c r="P452" s="307"/>
    </row>
    <row r="453" spans="1:16" s="106" customFormat="1" ht="15" customHeight="1" x14ac:dyDescent="0.25">
      <c r="A453" s="601" t="s">
        <v>1782</v>
      </c>
      <c r="B453" s="526" t="s">
        <v>1428</v>
      </c>
      <c r="C453" s="372" t="s">
        <v>52</v>
      </c>
      <c r="D453" s="540">
        <v>41838</v>
      </c>
      <c r="E453" s="541">
        <v>2173</v>
      </c>
      <c r="F453" s="620">
        <v>106.13</v>
      </c>
      <c r="G453" s="603">
        <f t="shared" si="123"/>
        <v>230620.49</v>
      </c>
      <c r="H453" s="544"/>
      <c r="I453" s="569">
        <v>41851</v>
      </c>
      <c r="J453" s="782">
        <v>102.85</v>
      </c>
      <c r="K453" s="604">
        <f t="shared" si="124"/>
        <v>223493.05</v>
      </c>
      <c r="L453" s="605">
        <f t="shared" si="126"/>
        <v>-7127.4400000000023</v>
      </c>
      <c r="M453" s="606">
        <v>1</v>
      </c>
      <c r="N453" s="546">
        <f t="shared" si="125"/>
        <v>-7127.4400000000023</v>
      </c>
      <c r="O453" s="607" t="s">
        <v>3</v>
      </c>
      <c r="P453" s="307"/>
    </row>
    <row r="454" spans="1:16" s="108" customFormat="1" ht="15" customHeight="1" x14ac:dyDescent="0.25">
      <c r="A454" s="601" t="s">
        <v>1767</v>
      </c>
      <c r="B454" s="526" t="s">
        <v>1209</v>
      </c>
      <c r="C454" s="372" t="s">
        <v>52</v>
      </c>
      <c r="D454" s="540">
        <v>41823</v>
      </c>
      <c r="E454" s="541">
        <v>2674</v>
      </c>
      <c r="F454" s="620">
        <v>72.91</v>
      </c>
      <c r="G454" s="603">
        <f t="shared" si="123"/>
        <v>194961.34</v>
      </c>
      <c r="H454" s="544"/>
      <c r="I454" s="569">
        <v>41851</v>
      </c>
      <c r="J454" s="782">
        <v>70.38</v>
      </c>
      <c r="K454" s="604">
        <f t="shared" si="124"/>
        <v>188196.12</v>
      </c>
      <c r="L454" s="605">
        <f t="shared" si="126"/>
        <v>-6765.2200000000012</v>
      </c>
      <c r="M454" s="606">
        <v>1</v>
      </c>
      <c r="N454" s="546">
        <f t="shared" si="125"/>
        <v>-6765.2200000000012</v>
      </c>
      <c r="O454" s="607" t="s">
        <v>3</v>
      </c>
      <c r="P454" s="307"/>
    </row>
    <row r="455" spans="1:16" s="106" customFormat="1" ht="15" customHeight="1" x14ac:dyDescent="0.25">
      <c r="A455" s="601" t="s">
        <v>1722</v>
      </c>
      <c r="B455" s="526" t="s">
        <v>1723</v>
      </c>
      <c r="C455" s="372" t="s">
        <v>52</v>
      </c>
      <c r="D455" s="540">
        <v>41789</v>
      </c>
      <c r="E455" s="541">
        <v>2816</v>
      </c>
      <c r="F455" s="620">
        <v>88.12</v>
      </c>
      <c r="G455" s="603">
        <f t="shared" si="123"/>
        <v>248145.92000000001</v>
      </c>
      <c r="H455" s="544"/>
      <c r="I455" s="569">
        <v>41851</v>
      </c>
      <c r="J455" s="782">
        <v>88.19</v>
      </c>
      <c r="K455" s="604">
        <f t="shared" si="124"/>
        <v>248343.03999999998</v>
      </c>
      <c r="L455" s="605">
        <f t="shared" si="126"/>
        <v>197.11999999996624</v>
      </c>
      <c r="M455" s="606">
        <v>1</v>
      </c>
      <c r="N455" s="546">
        <f t="shared" si="125"/>
        <v>197.11999999996624</v>
      </c>
      <c r="O455" s="607" t="s">
        <v>3</v>
      </c>
      <c r="P455" s="307"/>
    </row>
    <row r="456" spans="1:16" s="106" customFormat="1" ht="15" customHeight="1" x14ac:dyDescent="0.25">
      <c r="A456" s="601" t="s">
        <v>1774</v>
      </c>
      <c r="B456" s="526" t="s">
        <v>1773</v>
      </c>
      <c r="C456" s="372" t="s">
        <v>52</v>
      </c>
      <c r="D456" s="540">
        <v>41831</v>
      </c>
      <c r="E456" s="541">
        <v>8102</v>
      </c>
      <c r="F456" s="620">
        <v>33.58</v>
      </c>
      <c r="G456" s="603">
        <f t="shared" si="123"/>
        <v>272065.15999999997</v>
      </c>
      <c r="H456" s="544"/>
      <c r="I456" s="569">
        <v>41851</v>
      </c>
      <c r="J456" s="782">
        <v>32.700000000000003</v>
      </c>
      <c r="K456" s="604">
        <f t="shared" si="124"/>
        <v>264935.40000000002</v>
      </c>
      <c r="L456" s="605">
        <f t="shared" si="126"/>
        <v>-7129.7599999999511</v>
      </c>
      <c r="M456" s="606">
        <v>1</v>
      </c>
      <c r="N456" s="546">
        <f t="shared" si="125"/>
        <v>-7129.7599999999511</v>
      </c>
      <c r="O456" s="607" t="s">
        <v>3</v>
      </c>
      <c r="P456" s="307"/>
    </row>
    <row r="457" spans="1:16" s="106" customFormat="1" ht="15" customHeight="1" x14ac:dyDescent="0.25">
      <c r="A457" s="601" t="s">
        <v>1726</v>
      </c>
      <c r="B457" s="526" t="s">
        <v>1727</v>
      </c>
      <c r="C457" s="372" t="s">
        <v>52</v>
      </c>
      <c r="D457" s="540">
        <v>41789</v>
      </c>
      <c r="E457" s="541">
        <v>4815</v>
      </c>
      <c r="F457" s="620">
        <v>44.73</v>
      </c>
      <c r="G457" s="603">
        <f t="shared" si="123"/>
        <v>215374.94999999998</v>
      </c>
      <c r="H457" s="544"/>
      <c r="I457" s="569">
        <v>41852</v>
      </c>
      <c r="J457" s="782">
        <v>43.49</v>
      </c>
      <c r="K457" s="604">
        <f t="shared" si="124"/>
        <v>209404.35</v>
      </c>
      <c r="L457" s="605">
        <f t="shared" si="126"/>
        <v>-5970.5999999999767</v>
      </c>
      <c r="M457" s="606">
        <v>1</v>
      </c>
      <c r="N457" s="546">
        <f t="shared" si="125"/>
        <v>-5970.5999999999767</v>
      </c>
      <c r="O457" s="607" t="s">
        <v>3</v>
      </c>
      <c r="P457" s="307"/>
    </row>
    <row r="458" spans="1:16" s="106" customFormat="1" ht="15" customHeight="1" x14ac:dyDescent="0.25">
      <c r="A458" s="601" t="s">
        <v>1726</v>
      </c>
      <c r="B458" s="526" t="s">
        <v>1727</v>
      </c>
      <c r="C458" s="372" t="s">
        <v>52</v>
      </c>
      <c r="D458" s="540">
        <v>41849</v>
      </c>
      <c r="E458" s="541">
        <v>3750</v>
      </c>
      <c r="F458" s="620">
        <v>45.39</v>
      </c>
      <c r="G458" s="603">
        <f t="shared" si="123"/>
        <v>170212.5</v>
      </c>
      <c r="H458" s="544"/>
      <c r="I458" s="569">
        <v>41852</v>
      </c>
      <c r="J458" s="782">
        <v>43.49</v>
      </c>
      <c r="K458" s="604">
        <f t="shared" si="124"/>
        <v>163087.5</v>
      </c>
      <c r="L458" s="605">
        <f t="shared" si="126"/>
        <v>-7125</v>
      </c>
      <c r="M458" s="606">
        <v>1</v>
      </c>
      <c r="N458" s="546">
        <f t="shared" si="125"/>
        <v>-7125</v>
      </c>
      <c r="O458" s="607" t="s">
        <v>3</v>
      </c>
      <c r="P458" s="307"/>
    </row>
    <row r="459" spans="1:16" s="108" customFormat="1" ht="15" customHeight="1" x14ac:dyDescent="0.25">
      <c r="A459" s="601" t="s">
        <v>1119</v>
      </c>
      <c r="B459" s="526" t="s">
        <v>837</v>
      </c>
      <c r="C459" s="372" t="s">
        <v>52</v>
      </c>
      <c r="D459" s="540">
        <v>41827</v>
      </c>
      <c r="E459" s="541">
        <v>4289</v>
      </c>
      <c r="F459" s="620">
        <v>46.22</v>
      </c>
      <c r="G459" s="603">
        <f t="shared" si="123"/>
        <v>198237.58</v>
      </c>
      <c r="H459" s="544"/>
      <c r="I459" s="569">
        <v>41852</v>
      </c>
      <c r="J459" s="782">
        <v>46.17</v>
      </c>
      <c r="K459" s="604">
        <f t="shared" si="124"/>
        <v>198023.13</v>
      </c>
      <c r="L459" s="605">
        <f t="shared" si="126"/>
        <v>-214.44999999998254</v>
      </c>
      <c r="M459" s="606">
        <v>1</v>
      </c>
      <c r="N459" s="546">
        <f t="shared" si="125"/>
        <v>-214.44999999998254</v>
      </c>
      <c r="O459" s="607" t="s">
        <v>3</v>
      </c>
      <c r="P459" s="307"/>
    </row>
    <row r="460" spans="1:16" s="106" customFormat="1" ht="15" customHeight="1" x14ac:dyDescent="0.25">
      <c r="A460" s="601" t="s">
        <v>1289</v>
      </c>
      <c r="B460" s="526" t="s">
        <v>491</v>
      </c>
      <c r="C460" s="372" t="s">
        <v>52</v>
      </c>
      <c r="D460" s="540">
        <v>41711</v>
      </c>
      <c r="E460" s="541">
        <v>1758</v>
      </c>
      <c r="F460" s="620">
        <v>95.95</v>
      </c>
      <c r="G460" s="603">
        <f t="shared" ref="G460:G466" si="127">SUM(E460*F460)</f>
        <v>168680.1</v>
      </c>
      <c r="H460" s="544"/>
      <c r="I460" s="569">
        <v>41855</v>
      </c>
      <c r="J460" s="782">
        <v>99.6</v>
      </c>
      <c r="K460" s="604">
        <f t="shared" ref="K460:K466" si="128">SUM(E460*J460)</f>
        <v>175096.8</v>
      </c>
      <c r="L460" s="605">
        <f t="shared" ref="L460:L466" si="129">SUM(K460-G460)</f>
        <v>6416.6999999999825</v>
      </c>
      <c r="M460" s="606">
        <v>1</v>
      </c>
      <c r="N460" s="546">
        <f t="shared" ref="N460:N466" si="130">SUM(L460*M460)</f>
        <v>6416.6999999999825</v>
      </c>
      <c r="O460" s="607" t="s">
        <v>3</v>
      </c>
      <c r="P460" s="307"/>
    </row>
    <row r="461" spans="1:16" s="106" customFormat="1" ht="15" customHeight="1" x14ac:dyDescent="0.25">
      <c r="A461" s="601" t="s">
        <v>606</v>
      </c>
      <c r="B461" s="526" t="s">
        <v>607</v>
      </c>
      <c r="C461" s="372" t="s">
        <v>52</v>
      </c>
      <c r="D461" s="540">
        <v>41810</v>
      </c>
      <c r="E461" s="541">
        <v>5038</v>
      </c>
      <c r="F461" s="620">
        <v>41.14</v>
      </c>
      <c r="G461" s="603">
        <f t="shared" si="127"/>
        <v>207263.32</v>
      </c>
      <c r="H461" s="544"/>
      <c r="I461" s="569">
        <v>41859</v>
      </c>
      <c r="J461" s="782">
        <v>41.43</v>
      </c>
      <c r="K461" s="604">
        <f t="shared" si="128"/>
        <v>208724.34</v>
      </c>
      <c r="L461" s="605">
        <f t="shared" si="129"/>
        <v>1461.0199999999895</v>
      </c>
      <c r="M461" s="606">
        <v>1</v>
      </c>
      <c r="N461" s="546">
        <f t="shared" si="130"/>
        <v>1461.0199999999895</v>
      </c>
      <c r="O461" s="607" t="s">
        <v>3</v>
      </c>
      <c r="P461" s="307"/>
    </row>
    <row r="462" spans="1:16" s="106" customFormat="1" ht="15" customHeight="1" x14ac:dyDescent="0.25">
      <c r="A462" s="601" t="s">
        <v>997</v>
      </c>
      <c r="B462" s="526" t="s">
        <v>996</v>
      </c>
      <c r="C462" s="372" t="s">
        <v>52</v>
      </c>
      <c r="D462" s="540">
        <v>41844</v>
      </c>
      <c r="E462" s="541">
        <v>10558</v>
      </c>
      <c r="F462" s="620">
        <v>20.02</v>
      </c>
      <c r="G462" s="603">
        <f t="shared" si="127"/>
        <v>211371.16</v>
      </c>
      <c r="H462" s="544"/>
      <c r="I462" s="569">
        <v>41859</v>
      </c>
      <c r="J462" s="782">
        <v>19.34</v>
      </c>
      <c r="K462" s="604">
        <f t="shared" si="128"/>
        <v>204191.72</v>
      </c>
      <c r="L462" s="605">
        <f t="shared" si="129"/>
        <v>-7179.4400000000023</v>
      </c>
      <c r="M462" s="606">
        <v>1</v>
      </c>
      <c r="N462" s="546">
        <f t="shared" si="130"/>
        <v>-7179.4400000000023</v>
      </c>
      <c r="O462" s="607" t="s">
        <v>3</v>
      </c>
      <c r="P462" s="307"/>
    </row>
    <row r="463" spans="1:16" s="106" customFormat="1" ht="15" customHeight="1" x14ac:dyDescent="0.25">
      <c r="A463" s="601" t="s">
        <v>1724</v>
      </c>
      <c r="B463" s="526" t="s">
        <v>1716</v>
      </c>
      <c r="C463" s="372" t="s">
        <v>52</v>
      </c>
      <c r="D463" s="540" t="s">
        <v>1725</v>
      </c>
      <c r="E463" s="541">
        <v>2163</v>
      </c>
      <c r="F463" s="620">
        <v>98.25</v>
      </c>
      <c r="G463" s="603">
        <f t="shared" si="127"/>
        <v>212514.75</v>
      </c>
      <c r="H463" s="544"/>
      <c r="I463" s="569">
        <v>41864</v>
      </c>
      <c r="J463" s="782">
        <v>99.97</v>
      </c>
      <c r="K463" s="604">
        <f t="shared" si="128"/>
        <v>216235.11</v>
      </c>
      <c r="L463" s="605">
        <f t="shared" si="129"/>
        <v>3720.359999999986</v>
      </c>
      <c r="M463" s="606">
        <v>1</v>
      </c>
      <c r="N463" s="546">
        <f t="shared" si="130"/>
        <v>3720.359999999986</v>
      </c>
      <c r="O463" s="607" t="s">
        <v>3</v>
      </c>
      <c r="P463" s="307"/>
    </row>
    <row r="464" spans="1:16" s="108" customFormat="1" ht="15" customHeight="1" x14ac:dyDescent="0.25">
      <c r="A464" s="601" t="s">
        <v>1676</v>
      </c>
      <c r="B464" s="526" t="s">
        <v>1677</v>
      </c>
      <c r="C464" s="372" t="s">
        <v>52</v>
      </c>
      <c r="D464" s="540">
        <v>41757</v>
      </c>
      <c r="E464" s="541">
        <v>2159</v>
      </c>
      <c r="F464" s="620">
        <v>101.62</v>
      </c>
      <c r="G464" s="603">
        <f t="shared" si="127"/>
        <v>219397.58000000002</v>
      </c>
      <c r="H464" s="544"/>
      <c r="I464" s="569">
        <v>41894</v>
      </c>
      <c r="J464" s="782">
        <v>103.6</v>
      </c>
      <c r="K464" s="604">
        <f t="shared" si="128"/>
        <v>223672.4</v>
      </c>
      <c r="L464" s="605">
        <f t="shared" si="129"/>
        <v>4274.8199999999779</v>
      </c>
      <c r="M464" s="606">
        <v>1</v>
      </c>
      <c r="N464" s="546">
        <f t="shared" si="130"/>
        <v>4274.8199999999779</v>
      </c>
      <c r="O464" s="607" t="s">
        <v>3</v>
      </c>
      <c r="P464" s="307"/>
    </row>
    <row r="465" spans="1:16" s="106" customFormat="1" ht="15" customHeight="1" x14ac:dyDescent="0.25">
      <c r="A465" s="601" t="s">
        <v>1770</v>
      </c>
      <c r="B465" s="526" t="s">
        <v>568</v>
      </c>
      <c r="C465" s="372" t="s">
        <v>52</v>
      </c>
      <c r="D465" s="540">
        <v>41830</v>
      </c>
      <c r="E465" s="541">
        <v>2922</v>
      </c>
      <c r="F465" s="620">
        <v>91.22</v>
      </c>
      <c r="G465" s="603">
        <f t="shared" si="127"/>
        <v>266544.84000000003</v>
      </c>
      <c r="H465" s="544"/>
      <c r="I465" s="569">
        <v>41897</v>
      </c>
      <c r="J465" s="782">
        <v>95.24</v>
      </c>
      <c r="K465" s="604">
        <f t="shared" si="128"/>
        <v>278291.27999999997</v>
      </c>
      <c r="L465" s="605">
        <f t="shared" si="129"/>
        <v>11746.439999999944</v>
      </c>
      <c r="M465" s="606">
        <v>1</v>
      </c>
      <c r="N465" s="546">
        <f t="shared" si="130"/>
        <v>11746.439999999944</v>
      </c>
      <c r="O465" s="607" t="s">
        <v>3</v>
      </c>
      <c r="P465" s="307"/>
    </row>
    <row r="466" spans="1:16" s="106" customFormat="1" ht="15" customHeight="1" x14ac:dyDescent="0.25">
      <c r="A466" s="601" t="s">
        <v>1468</v>
      </c>
      <c r="B466" s="526" t="s">
        <v>1469</v>
      </c>
      <c r="C466" s="372" t="s">
        <v>52</v>
      </c>
      <c r="D466" s="540">
        <v>41843</v>
      </c>
      <c r="E466" s="541">
        <v>3293</v>
      </c>
      <c r="F466" s="620">
        <v>74.27</v>
      </c>
      <c r="G466" s="603">
        <f t="shared" si="127"/>
        <v>244571.11</v>
      </c>
      <c r="H466" s="544"/>
      <c r="I466" s="569">
        <v>41901</v>
      </c>
      <c r="J466" s="782">
        <v>76.87</v>
      </c>
      <c r="K466" s="604">
        <f t="shared" si="128"/>
        <v>253132.91</v>
      </c>
      <c r="L466" s="605">
        <f t="shared" si="129"/>
        <v>8561.8000000000175</v>
      </c>
      <c r="M466" s="606">
        <v>1</v>
      </c>
      <c r="N466" s="546">
        <f t="shared" si="130"/>
        <v>8561.8000000000175</v>
      </c>
      <c r="O466" s="607" t="s">
        <v>3</v>
      </c>
      <c r="P466" s="307"/>
    </row>
    <row r="467" spans="1:16" s="106" customFormat="1" ht="15" customHeight="1" x14ac:dyDescent="0.25">
      <c r="A467" s="601" t="s">
        <v>1822</v>
      </c>
      <c r="B467" s="526" t="s">
        <v>607</v>
      </c>
      <c r="C467" s="372" t="s">
        <v>52</v>
      </c>
      <c r="D467" s="540">
        <v>41900</v>
      </c>
      <c r="E467" s="541">
        <v>5826</v>
      </c>
      <c r="F467" s="620">
        <v>43.87</v>
      </c>
      <c r="G467" s="603">
        <f t="shared" ref="G467:G474" si="131">SUM(E467*F467)</f>
        <v>255586.62</v>
      </c>
      <c r="H467" s="544"/>
      <c r="I467" s="569">
        <v>41906</v>
      </c>
      <c r="J467" s="782">
        <v>42.67</v>
      </c>
      <c r="K467" s="604">
        <f t="shared" ref="K467:K474" si="132">SUM(E467*J467)</f>
        <v>248595.42</v>
      </c>
      <c r="L467" s="605">
        <f t="shared" ref="L467:L474" si="133">SUM(K467-G467)</f>
        <v>-6991.1999999999825</v>
      </c>
      <c r="M467" s="606">
        <v>1</v>
      </c>
      <c r="N467" s="546">
        <f t="shared" ref="N467:N474" si="134">SUM(L467*M467)</f>
        <v>-6991.1999999999825</v>
      </c>
      <c r="O467" s="607" t="s">
        <v>3</v>
      </c>
      <c r="P467" s="307"/>
    </row>
    <row r="468" spans="1:16" s="106" customFormat="1" ht="15" customHeight="1" x14ac:dyDescent="0.25">
      <c r="A468" s="601" t="s">
        <v>1780</v>
      </c>
      <c r="B468" s="526" t="s">
        <v>1781</v>
      </c>
      <c r="C468" s="372" t="s">
        <v>52</v>
      </c>
      <c r="D468" s="540">
        <v>41841</v>
      </c>
      <c r="E468" s="541">
        <v>3701</v>
      </c>
      <c r="F468" s="620">
        <v>65.36</v>
      </c>
      <c r="G468" s="603">
        <f t="shared" si="131"/>
        <v>241897.36</v>
      </c>
      <c r="H468" s="544"/>
      <c r="I468" s="569">
        <v>41907</v>
      </c>
      <c r="J468" s="782">
        <v>65.84</v>
      </c>
      <c r="K468" s="604">
        <f t="shared" si="132"/>
        <v>243673.84000000003</v>
      </c>
      <c r="L468" s="605">
        <f t="shared" si="133"/>
        <v>1776.4800000000396</v>
      </c>
      <c r="M468" s="606">
        <v>1</v>
      </c>
      <c r="N468" s="546">
        <f t="shared" si="134"/>
        <v>1776.4800000000396</v>
      </c>
      <c r="O468" s="607" t="s">
        <v>3</v>
      </c>
      <c r="P468" s="307"/>
    </row>
    <row r="469" spans="1:16" s="106" customFormat="1" ht="15" customHeight="1" x14ac:dyDescent="0.25">
      <c r="A469" s="601" t="s">
        <v>1627</v>
      </c>
      <c r="B469" s="526" t="s">
        <v>1314</v>
      </c>
      <c r="C469" s="372" t="s">
        <v>52</v>
      </c>
      <c r="D469" s="540">
        <v>41732</v>
      </c>
      <c r="E469" s="541">
        <v>3172</v>
      </c>
      <c r="F469" s="620">
        <v>84.67</v>
      </c>
      <c r="G469" s="603">
        <f t="shared" si="131"/>
        <v>268573.24</v>
      </c>
      <c r="H469" s="544"/>
      <c r="I469" s="569">
        <v>41906</v>
      </c>
      <c r="J469" s="782">
        <v>95.56</v>
      </c>
      <c r="K469" s="604">
        <f t="shared" si="132"/>
        <v>303116.32</v>
      </c>
      <c r="L469" s="605">
        <f t="shared" si="133"/>
        <v>34543.080000000016</v>
      </c>
      <c r="M469" s="606">
        <v>1</v>
      </c>
      <c r="N469" s="546">
        <f t="shared" si="134"/>
        <v>34543.080000000016</v>
      </c>
      <c r="O469" s="607" t="s">
        <v>3</v>
      </c>
      <c r="P469" s="307"/>
    </row>
    <row r="470" spans="1:16" s="106" customFormat="1" ht="15" customHeight="1" x14ac:dyDescent="0.25">
      <c r="A470" s="601" t="s">
        <v>1608</v>
      </c>
      <c r="B470" s="526" t="s">
        <v>1607</v>
      </c>
      <c r="C470" s="372" t="s">
        <v>52</v>
      </c>
      <c r="D470" s="540">
        <v>41717</v>
      </c>
      <c r="E470" s="541">
        <v>4813</v>
      </c>
      <c r="F470" s="620">
        <v>30.88</v>
      </c>
      <c r="G470" s="603">
        <f t="shared" si="131"/>
        <v>148625.44</v>
      </c>
      <c r="H470" s="544"/>
      <c r="I470" s="569">
        <v>41906</v>
      </c>
      <c r="J470" s="782">
        <v>35.770000000000003</v>
      </c>
      <c r="K470" s="604">
        <f t="shared" si="132"/>
        <v>172161.01</v>
      </c>
      <c r="L470" s="605">
        <f t="shared" si="133"/>
        <v>23535.570000000007</v>
      </c>
      <c r="M470" s="606">
        <v>1</v>
      </c>
      <c r="N470" s="546">
        <f t="shared" si="134"/>
        <v>23535.570000000007</v>
      </c>
      <c r="O470" s="607" t="s">
        <v>3</v>
      </c>
      <c r="P470" s="307"/>
    </row>
    <row r="471" spans="1:16" s="106" customFormat="1" ht="15" customHeight="1" x14ac:dyDescent="0.25">
      <c r="A471" s="601" t="s">
        <v>1823</v>
      </c>
      <c r="B471" s="526" t="s">
        <v>283</v>
      </c>
      <c r="C471" s="372" t="s">
        <v>52</v>
      </c>
      <c r="D471" s="540">
        <v>41901</v>
      </c>
      <c r="E471" s="541">
        <v>2032</v>
      </c>
      <c r="F471" s="620">
        <v>93.6</v>
      </c>
      <c r="G471" s="603">
        <f t="shared" si="131"/>
        <v>190195.19999999998</v>
      </c>
      <c r="H471" s="544"/>
      <c r="I471" s="569">
        <v>41907</v>
      </c>
      <c r="J471" s="782">
        <v>90.16</v>
      </c>
      <c r="K471" s="604">
        <f t="shared" si="132"/>
        <v>183205.12</v>
      </c>
      <c r="L471" s="605">
        <f t="shared" si="133"/>
        <v>-6990.0799999999872</v>
      </c>
      <c r="M471" s="606">
        <v>1</v>
      </c>
      <c r="N471" s="546">
        <f t="shared" si="134"/>
        <v>-6990.0799999999872</v>
      </c>
      <c r="O471" s="607" t="s">
        <v>3</v>
      </c>
      <c r="P471" s="307"/>
    </row>
    <row r="472" spans="1:16" s="108" customFormat="1" ht="15" customHeight="1" x14ac:dyDescent="0.25">
      <c r="A472" s="601" t="s">
        <v>1798</v>
      </c>
      <c r="B472" s="526" t="s">
        <v>308</v>
      </c>
      <c r="C472" s="372" t="s">
        <v>52</v>
      </c>
      <c r="D472" s="540">
        <v>41877</v>
      </c>
      <c r="E472" s="541">
        <v>2875</v>
      </c>
      <c r="F472" s="620">
        <v>54.97</v>
      </c>
      <c r="G472" s="603">
        <f t="shared" si="131"/>
        <v>158038.75</v>
      </c>
      <c r="H472" s="544"/>
      <c r="I472" s="569">
        <v>41912</v>
      </c>
      <c r="J472" s="782">
        <v>52.82</v>
      </c>
      <c r="K472" s="604">
        <f t="shared" si="132"/>
        <v>151857.5</v>
      </c>
      <c r="L472" s="605">
        <f t="shared" si="133"/>
        <v>-6181.25</v>
      </c>
      <c r="M472" s="606">
        <v>1</v>
      </c>
      <c r="N472" s="546">
        <f t="shared" si="134"/>
        <v>-6181.25</v>
      </c>
      <c r="O472" s="607" t="s">
        <v>3</v>
      </c>
      <c r="P472" s="307"/>
    </row>
    <row r="473" spans="1:16" s="106" customFormat="1" ht="15" customHeight="1" x14ac:dyDescent="0.25">
      <c r="A473" s="601" t="s">
        <v>995</v>
      </c>
      <c r="B473" s="526" t="s">
        <v>1028</v>
      </c>
      <c r="C473" s="372" t="s">
        <v>52</v>
      </c>
      <c r="D473" s="540">
        <v>41869</v>
      </c>
      <c r="E473" s="541">
        <v>2183</v>
      </c>
      <c r="F473" s="620">
        <v>113.3</v>
      </c>
      <c r="G473" s="603">
        <f t="shared" si="131"/>
        <v>247333.9</v>
      </c>
      <c r="H473" s="544"/>
      <c r="I473" s="569">
        <v>41913</v>
      </c>
      <c r="J473" s="782">
        <v>112.94</v>
      </c>
      <c r="K473" s="604">
        <f t="shared" si="132"/>
        <v>246548.02</v>
      </c>
      <c r="L473" s="605">
        <f t="shared" si="133"/>
        <v>-785.88000000000466</v>
      </c>
      <c r="M473" s="606">
        <v>1</v>
      </c>
      <c r="N473" s="546">
        <f t="shared" si="134"/>
        <v>-785.88000000000466</v>
      </c>
      <c r="O473" s="607" t="s">
        <v>3</v>
      </c>
      <c r="P473" s="307"/>
    </row>
    <row r="474" spans="1:16" s="108" customFormat="1" ht="15" customHeight="1" x14ac:dyDescent="0.25">
      <c r="A474" s="601" t="s">
        <v>1647</v>
      </c>
      <c r="B474" s="526" t="s">
        <v>1648</v>
      </c>
      <c r="C474" s="372" t="s">
        <v>52</v>
      </c>
      <c r="D474" s="540">
        <v>41739</v>
      </c>
      <c r="E474" s="541">
        <v>6726</v>
      </c>
      <c r="F474" s="620">
        <v>35.01</v>
      </c>
      <c r="G474" s="603">
        <f t="shared" si="131"/>
        <v>235477.25999999998</v>
      </c>
      <c r="H474" s="544"/>
      <c r="I474" s="569">
        <v>41913</v>
      </c>
      <c r="J474" s="782">
        <v>38.46</v>
      </c>
      <c r="K474" s="604">
        <f t="shared" si="132"/>
        <v>258681.96</v>
      </c>
      <c r="L474" s="605">
        <f t="shared" si="133"/>
        <v>23204.700000000012</v>
      </c>
      <c r="M474" s="606">
        <v>1</v>
      </c>
      <c r="N474" s="546">
        <f t="shared" si="134"/>
        <v>23204.700000000012</v>
      </c>
      <c r="O474" s="607" t="s">
        <v>3</v>
      </c>
      <c r="P474" s="307"/>
    </row>
    <row r="475" spans="1:16" s="106" customFormat="1" ht="15" customHeight="1" x14ac:dyDescent="0.25">
      <c r="A475" s="601" t="s">
        <v>1814</v>
      </c>
      <c r="B475" s="526" t="s">
        <v>1815</v>
      </c>
      <c r="C475" s="372" t="s">
        <v>52</v>
      </c>
      <c r="D475" s="540">
        <v>41897</v>
      </c>
      <c r="E475" s="541">
        <v>1813</v>
      </c>
      <c r="F475" s="620">
        <v>130.38999999999999</v>
      </c>
      <c r="G475" s="603">
        <f t="shared" ref="G475:G484" si="135">SUM(E475*F475)</f>
        <v>236397.06999999998</v>
      </c>
      <c r="H475" s="544"/>
      <c r="I475" s="569">
        <v>41920</v>
      </c>
      <c r="J475" s="782">
        <v>126.53</v>
      </c>
      <c r="K475" s="604">
        <f t="shared" ref="K475:K484" si="136">SUM(E475*J475)</f>
        <v>229398.89</v>
      </c>
      <c r="L475" s="605">
        <f>SUM(K475-G475)</f>
        <v>-6998.1799999999639</v>
      </c>
      <c r="M475" s="606">
        <v>1</v>
      </c>
      <c r="N475" s="546">
        <f t="shared" ref="N475:N484" si="137">SUM(L475*M475)</f>
        <v>-6998.1799999999639</v>
      </c>
      <c r="O475" s="607" t="s">
        <v>3</v>
      </c>
      <c r="P475" s="307"/>
    </row>
    <row r="476" spans="1:16" s="106" customFormat="1" ht="15" customHeight="1" x14ac:dyDescent="0.25">
      <c r="A476" s="601" t="s">
        <v>1803</v>
      </c>
      <c r="B476" s="526" t="s">
        <v>1079</v>
      </c>
      <c r="C476" s="372" t="s">
        <v>52</v>
      </c>
      <c r="D476" s="540">
        <v>41885</v>
      </c>
      <c r="E476" s="541">
        <v>2946</v>
      </c>
      <c r="F476" s="620">
        <v>58.27</v>
      </c>
      <c r="G476" s="603">
        <f t="shared" si="135"/>
        <v>171663.42</v>
      </c>
      <c r="H476" s="544"/>
      <c r="I476" s="569">
        <v>41922</v>
      </c>
      <c r="J476" s="782">
        <v>57.45</v>
      </c>
      <c r="K476" s="604">
        <f t="shared" si="136"/>
        <v>169247.7</v>
      </c>
      <c r="L476" s="605">
        <f>SUM(K476-G476)</f>
        <v>-2415.7200000000012</v>
      </c>
      <c r="M476" s="606">
        <v>1</v>
      </c>
      <c r="N476" s="546">
        <f t="shared" si="137"/>
        <v>-2415.7200000000012</v>
      </c>
      <c r="O476" s="607" t="s">
        <v>3</v>
      </c>
      <c r="P476" s="307"/>
    </row>
    <row r="477" spans="1:16" s="106" customFormat="1" ht="15" customHeight="1" x14ac:dyDescent="0.25">
      <c r="A477" s="601" t="s">
        <v>1771</v>
      </c>
      <c r="B477" s="526" t="s">
        <v>1772</v>
      </c>
      <c r="C477" s="372" t="s">
        <v>52</v>
      </c>
      <c r="D477" s="540">
        <v>41829</v>
      </c>
      <c r="E477" s="541">
        <v>1479</v>
      </c>
      <c r="F477" s="620">
        <v>111.28</v>
      </c>
      <c r="G477" s="603">
        <f t="shared" si="135"/>
        <v>164583.12</v>
      </c>
      <c r="H477" s="544"/>
      <c r="I477" s="569">
        <v>41922</v>
      </c>
      <c r="J477" s="782">
        <v>114.99</v>
      </c>
      <c r="K477" s="604">
        <f t="shared" si="136"/>
        <v>170070.21</v>
      </c>
      <c r="L477" s="605">
        <f>SUM(K477-G477)</f>
        <v>5487.0899999999965</v>
      </c>
      <c r="M477" s="606">
        <v>1</v>
      </c>
      <c r="N477" s="546">
        <f t="shared" si="137"/>
        <v>5487.0899999999965</v>
      </c>
      <c r="O477" s="607" t="s">
        <v>3</v>
      </c>
      <c r="P477" s="307"/>
    </row>
    <row r="478" spans="1:16" s="106" customFormat="1" ht="15" customHeight="1" x14ac:dyDescent="0.25">
      <c r="A478" s="601" t="s">
        <v>1193</v>
      </c>
      <c r="B478" s="526" t="s">
        <v>1194</v>
      </c>
      <c r="C478" s="372" t="s">
        <v>52</v>
      </c>
      <c r="D478" s="540">
        <v>41869</v>
      </c>
      <c r="E478" s="541">
        <v>3527</v>
      </c>
      <c r="F478" s="620">
        <v>63.18</v>
      </c>
      <c r="G478" s="603">
        <f t="shared" si="135"/>
        <v>222835.86</v>
      </c>
      <c r="H478" s="544"/>
      <c r="I478" s="569">
        <v>41925</v>
      </c>
      <c r="J478" s="782">
        <v>62.8</v>
      </c>
      <c r="K478" s="604">
        <f t="shared" si="136"/>
        <v>221495.59999999998</v>
      </c>
      <c r="L478" s="605">
        <f>SUM(K478-G478)</f>
        <v>-1340.2600000000093</v>
      </c>
      <c r="M478" s="606">
        <v>1</v>
      </c>
      <c r="N478" s="546">
        <f t="shared" si="137"/>
        <v>-1340.2600000000093</v>
      </c>
      <c r="O478" s="607" t="s">
        <v>3</v>
      </c>
      <c r="P478" s="307"/>
    </row>
    <row r="479" spans="1:16" s="106" customFormat="1" ht="15" customHeight="1" x14ac:dyDescent="0.25">
      <c r="A479" s="458" t="s">
        <v>1816</v>
      </c>
      <c r="B479" s="566" t="s">
        <v>1817</v>
      </c>
      <c r="C479" s="436" t="s">
        <v>77</v>
      </c>
      <c r="D479" s="437">
        <v>41894</v>
      </c>
      <c r="E479" s="438">
        <v>5384</v>
      </c>
      <c r="F479" s="777">
        <v>39.590000000000003</v>
      </c>
      <c r="G479" s="609">
        <f t="shared" si="135"/>
        <v>213152.56000000003</v>
      </c>
      <c r="H479" s="441"/>
      <c r="I479" s="507">
        <v>41926</v>
      </c>
      <c r="J479" s="783">
        <v>40.119999999999997</v>
      </c>
      <c r="K479" s="610">
        <f t="shared" si="136"/>
        <v>216006.08</v>
      </c>
      <c r="L479" s="611">
        <f>SUM(G479-K479)</f>
        <v>-2853.5199999999604</v>
      </c>
      <c r="M479" s="612">
        <v>1</v>
      </c>
      <c r="N479" s="443">
        <f t="shared" si="137"/>
        <v>-2853.5199999999604</v>
      </c>
      <c r="O479" s="613"/>
      <c r="P479" s="108"/>
    </row>
    <row r="480" spans="1:16" s="106" customFormat="1" ht="15" customHeight="1" x14ac:dyDescent="0.25">
      <c r="A480" s="601" t="s">
        <v>1839</v>
      </c>
      <c r="B480" s="526" t="s">
        <v>1840</v>
      </c>
      <c r="C480" s="372" t="s">
        <v>52</v>
      </c>
      <c r="D480" s="540">
        <v>41921</v>
      </c>
      <c r="E480" s="541">
        <v>2683</v>
      </c>
      <c r="F480" s="620">
        <v>129.21</v>
      </c>
      <c r="G480" s="603">
        <f t="shared" si="135"/>
        <v>346670.43</v>
      </c>
      <c r="H480" s="544"/>
      <c r="I480" s="569">
        <v>41926</v>
      </c>
      <c r="J480" s="782">
        <v>126.25</v>
      </c>
      <c r="K480" s="604">
        <f t="shared" si="136"/>
        <v>338728.75</v>
      </c>
      <c r="L480" s="605">
        <f>SUM(K480-G480)</f>
        <v>-7941.679999999993</v>
      </c>
      <c r="M480" s="606">
        <v>1</v>
      </c>
      <c r="N480" s="546">
        <f t="shared" si="137"/>
        <v>-7941.679999999993</v>
      </c>
      <c r="O480" s="607" t="s">
        <v>3</v>
      </c>
      <c r="P480" s="307"/>
    </row>
    <row r="481" spans="1:16" s="106" customFormat="1" ht="15" customHeight="1" x14ac:dyDescent="0.25">
      <c r="A481" s="601" t="s">
        <v>1783</v>
      </c>
      <c r="B481" s="526" t="s">
        <v>1436</v>
      </c>
      <c r="C481" s="372" t="s">
        <v>52</v>
      </c>
      <c r="D481" s="540">
        <v>41844</v>
      </c>
      <c r="E481" s="541">
        <v>3626</v>
      </c>
      <c r="F481" s="620">
        <v>77.05</v>
      </c>
      <c r="G481" s="603">
        <f t="shared" si="135"/>
        <v>279383.3</v>
      </c>
      <c r="H481" s="544"/>
      <c r="I481" s="569">
        <v>41928</v>
      </c>
      <c r="J481" s="782">
        <v>75.42</v>
      </c>
      <c r="K481" s="604">
        <f t="shared" si="136"/>
        <v>273472.92</v>
      </c>
      <c r="L481" s="605">
        <f>SUM(K481-G481)</f>
        <v>-5910.3800000000047</v>
      </c>
      <c r="M481" s="606">
        <v>1</v>
      </c>
      <c r="N481" s="546">
        <f t="shared" si="137"/>
        <v>-5910.3800000000047</v>
      </c>
      <c r="O481" s="607" t="s">
        <v>3</v>
      </c>
      <c r="P481" s="307"/>
    </row>
    <row r="482" spans="1:16" s="106" customFormat="1" ht="15" customHeight="1" x14ac:dyDescent="0.25">
      <c r="A482" s="601" t="s">
        <v>643</v>
      </c>
      <c r="B482" s="526" t="s">
        <v>644</v>
      </c>
      <c r="C482" s="372" t="s">
        <v>52</v>
      </c>
      <c r="D482" s="540">
        <v>41921</v>
      </c>
      <c r="E482" s="541">
        <v>3657</v>
      </c>
      <c r="F482" s="620">
        <v>94.17</v>
      </c>
      <c r="G482" s="603">
        <f t="shared" si="135"/>
        <v>344379.69</v>
      </c>
      <c r="H482" s="544"/>
      <c r="I482" s="569">
        <v>41928</v>
      </c>
      <c r="J482" s="782">
        <v>92.07</v>
      </c>
      <c r="K482" s="604">
        <f t="shared" si="136"/>
        <v>336699.99</v>
      </c>
      <c r="L482" s="605">
        <f>SUM(K482-G482)</f>
        <v>-7679.7000000000116</v>
      </c>
      <c r="M482" s="606">
        <v>1</v>
      </c>
      <c r="N482" s="546">
        <f t="shared" si="137"/>
        <v>-7679.7000000000116</v>
      </c>
      <c r="O482" s="607" t="s">
        <v>3</v>
      </c>
      <c r="P482" s="307"/>
    </row>
    <row r="483" spans="1:16" s="106" customFormat="1" ht="15" customHeight="1" x14ac:dyDescent="0.25">
      <c r="A483" s="601" t="s">
        <v>1805</v>
      </c>
      <c r="B483" s="526" t="s">
        <v>1804</v>
      </c>
      <c r="C483" s="372" t="s">
        <v>52</v>
      </c>
      <c r="D483" s="540">
        <v>41885</v>
      </c>
      <c r="E483" s="541">
        <v>3151</v>
      </c>
      <c r="F483" s="620">
        <v>80.58</v>
      </c>
      <c r="G483" s="603">
        <f t="shared" si="135"/>
        <v>253907.58</v>
      </c>
      <c r="H483" s="544"/>
      <c r="I483" s="569">
        <v>41928</v>
      </c>
      <c r="J483" s="782">
        <v>78.44</v>
      </c>
      <c r="K483" s="604">
        <f t="shared" si="136"/>
        <v>247164.44</v>
      </c>
      <c r="L483" s="605">
        <f>SUM(K483-G483)</f>
        <v>-6743.1399999999849</v>
      </c>
      <c r="M483" s="606">
        <v>1</v>
      </c>
      <c r="N483" s="546">
        <f t="shared" si="137"/>
        <v>-6743.1399999999849</v>
      </c>
      <c r="O483" s="607" t="s">
        <v>3</v>
      </c>
      <c r="P483" s="307"/>
    </row>
    <row r="484" spans="1:16" s="108" customFormat="1" ht="15" customHeight="1" x14ac:dyDescent="0.25">
      <c r="A484" s="601" t="s">
        <v>1786</v>
      </c>
      <c r="B484" s="526" t="s">
        <v>1787</v>
      </c>
      <c r="C484" s="372" t="s">
        <v>52</v>
      </c>
      <c r="D484" s="540">
        <v>41858</v>
      </c>
      <c r="E484" s="541">
        <v>1436</v>
      </c>
      <c r="F484" s="620">
        <v>114.86</v>
      </c>
      <c r="G484" s="603">
        <f t="shared" si="135"/>
        <v>164938.96</v>
      </c>
      <c r="H484" s="544"/>
      <c r="I484" s="569">
        <v>41928</v>
      </c>
      <c r="J484" s="782">
        <v>112.57</v>
      </c>
      <c r="K484" s="604">
        <f t="shared" si="136"/>
        <v>161650.51999999999</v>
      </c>
      <c r="L484" s="605">
        <f>SUM(K484-G484)</f>
        <v>-3288.4400000000023</v>
      </c>
      <c r="M484" s="606">
        <v>1</v>
      </c>
      <c r="N484" s="546">
        <f t="shared" si="137"/>
        <v>-3288.4400000000023</v>
      </c>
      <c r="O484" s="607" t="s">
        <v>3</v>
      </c>
      <c r="P484" s="307"/>
    </row>
    <row r="485" spans="1:16" s="108" customFormat="1" ht="15" customHeight="1" x14ac:dyDescent="0.25">
      <c r="A485" s="458" t="s">
        <v>1829</v>
      </c>
      <c r="B485" s="566" t="s">
        <v>1215</v>
      </c>
      <c r="C485" s="436" t="s">
        <v>77</v>
      </c>
      <c r="D485" s="437">
        <v>41913</v>
      </c>
      <c r="E485" s="438">
        <v>7160</v>
      </c>
      <c r="F485" s="777">
        <v>27.34</v>
      </c>
      <c r="G485" s="609">
        <f>SUM(E485*F485)</f>
        <v>195754.4</v>
      </c>
      <c r="H485" s="441"/>
      <c r="I485" s="507">
        <v>41933</v>
      </c>
      <c r="J485" s="783">
        <v>27.3</v>
      </c>
      <c r="K485" s="610">
        <f>SUM(E485*J485)</f>
        <v>195468</v>
      </c>
      <c r="L485" s="611">
        <f>SUM(G485-K485)</f>
        <v>286.39999999999418</v>
      </c>
      <c r="M485" s="612">
        <v>1</v>
      </c>
      <c r="N485" s="433">
        <f>SUM(L485*M485)</f>
        <v>286.39999999999418</v>
      </c>
      <c r="O485" s="613"/>
    </row>
    <row r="486" spans="1:16" s="106" customFormat="1" ht="15" customHeight="1" x14ac:dyDescent="0.25">
      <c r="A486" s="458" t="s">
        <v>459</v>
      </c>
      <c r="B486" s="566" t="s">
        <v>460</v>
      </c>
      <c r="C486" s="436" t="s">
        <v>77</v>
      </c>
      <c r="D486" s="437">
        <v>41893</v>
      </c>
      <c r="E486" s="438">
        <v>2909</v>
      </c>
      <c r="F486" s="777">
        <v>96.94</v>
      </c>
      <c r="G486" s="609">
        <f>SUM(E486*F486)</f>
        <v>281998.46000000002</v>
      </c>
      <c r="H486" s="441"/>
      <c r="I486" s="507">
        <v>41936</v>
      </c>
      <c r="J486" s="783">
        <v>94.41</v>
      </c>
      <c r="K486" s="610">
        <f>SUM(E486*J486)</f>
        <v>274638.69</v>
      </c>
      <c r="L486" s="611">
        <f>SUM(G486-K486)</f>
        <v>7359.7700000000186</v>
      </c>
      <c r="M486" s="612">
        <v>1</v>
      </c>
      <c r="N486" s="433">
        <f>SUM(L486*M486)</f>
        <v>7359.7700000000186</v>
      </c>
      <c r="O486" s="613"/>
      <c r="P486" s="108"/>
    </row>
    <row r="487" spans="1:16" s="106" customFormat="1" ht="15" customHeight="1" x14ac:dyDescent="0.25">
      <c r="A487" s="458" t="s">
        <v>1664</v>
      </c>
      <c r="B487" s="566" t="s">
        <v>1665</v>
      </c>
      <c r="C487" s="436" t="s">
        <v>77</v>
      </c>
      <c r="D487" s="437">
        <v>41891</v>
      </c>
      <c r="E487" s="438">
        <v>3560</v>
      </c>
      <c r="F487" s="777">
        <v>38.549999999999997</v>
      </c>
      <c r="G487" s="609">
        <f>SUM(E487*F487)</f>
        <v>137238</v>
      </c>
      <c r="H487" s="441"/>
      <c r="I487" s="507">
        <v>41940</v>
      </c>
      <c r="J487" s="783">
        <v>36.54</v>
      </c>
      <c r="K487" s="610">
        <f>SUM(E487*J487)</f>
        <v>130082.4</v>
      </c>
      <c r="L487" s="611">
        <f>SUM(G487-K487)</f>
        <v>7155.6000000000058</v>
      </c>
      <c r="M487" s="612">
        <v>1</v>
      </c>
      <c r="N487" s="433">
        <f>SUM(L487*M487)</f>
        <v>7155.6000000000058</v>
      </c>
      <c r="O487" s="613"/>
      <c r="P487" s="108"/>
    </row>
    <row r="488" spans="1:16" s="106" customFormat="1" ht="15" customHeight="1" x14ac:dyDescent="0.25">
      <c r="A488" s="601" t="s">
        <v>1851</v>
      </c>
      <c r="B488" s="526" t="s">
        <v>1852</v>
      </c>
      <c r="C488" s="372" t="s">
        <v>52</v>
      </c>
      <c r="D488" s="540">
        <v>41933</v>
      </c>
      <c r="E488" s="541">
        <v>2994</v>
      </c>
      <c r="F488" s="620">
        <v>82.19</v>
      </c>
      <c r="G488" s="603">
        <f t="shared" ref="G488:G495" si="138">SUM(E488*F488)</f>
        <v>246076.86</v>
      </c>
      <c r="H488" s="544"/>
      <c r="I488" s="569">
        <v>41943</v>
      </c>
      <c r="J488" s="782">
        <v>79.81</v>
      </c>
      <c r="K488" s="604">
        <f t="shared" ref="K488:K495" si="139">SUM(E488*J488)</f>
        <v>238951.14</v>
      </c>
      <c r="L488" s="605">
        <f>SUM(K488-G488)</f>
        <v>-7125.7199999999721</v>
      </c>
      <c r="M488" s="606">
        <v>1</v>
      </c>
      <c r="N488" s="546">
        <f t="shared" ref="N488:N495" si="140">SUM(L488*M488)</f>
        <v>-7125.7199999999721</v>
      </c>
      <c r="O488" s="607" t="s">
        <v>3</v>
      </c>
      <c r="P488" s="307"/>
    </row>
    <row r="489" spans="1:16" s="106" customFormat="1" ht="15" customHeight="1" x14ac:dyDescent="0.25">
      <c r="A489" s="601" t="s">
        <v>1853</v>
      </c>
      <c r="B489" s="526" t="s">
        <v>1729</v>
      </c>
      <c r="C489" s="372" t="s">
        <v>52</v>
      </c>
      <c r="D489" s="540">
        <v>41936</v>
      </c>
      <c r="E489" s="541">
        <v>3598</v>
      </c>
      <c r="F489" s="620">
        <v>76.260000000000005</v>
      </c>
      <c r="G489" s="603">
        <f t="shared" si="138"/>
        <v>274383.48000000004</v>
      </c>
      <c r="H489" s="544"/>
      <c r="I489" s="569">
        <v>41950</v>
      </c>
      <c r="J489" s="782">
        <v>74.28</v>
      </c>
      <c r="K489" s="604">
        <f t="shared" si="139"/>
        <v>267259.44</v>
      </c>
      <c r="L489" s="605">
        <f>SUM(K489-G489)</f>
        <v>-7124.0400000000373</v>
      </c>
      <c r="M489" s="606">
        <v>1</v>
      </c>
      <c r="N489" s="546">
        <f t="shared" si="140"/>
        <v>-7124.0400000000373</v>
      </c>
      <c r="O489" s="607" t="s">
        <v>3</v>
      </c>
      <c r="P489" s="307"/>
    </row>
    <row r="490" spans="1:16" s="106" customFormat="1" ht="15" customHeight="1" x14ac:dyDescent="0.25">
      <c r="A490" s="458" t="s">
        <v>1808</v>
      </c>
      <c r="B490" s="566" t="s">
        <v>1809</v>
      </c>
      <c r="C490" s="436" t="s">
        <v>77</v>
      </c>
      <c r="D490" s="437">
        <v>41891</v>
      </c>
      <c r="E490" s="438">
        <v>2645</v>
      </c>
      <c r="F490" s="777">
        <v>79.66</v>
      </c>
      <c r="G490" s="609">
        <f t="shared" si="138"/>
        <v>210700.69999999998</v>
      </c>
      <c r="H490" s="441"/>
      <c r="I490" s="507">
        <v>41960</v>
      </c>
      <c r="J490" s="783">
        <v>74.48</v>
      </c>
      <c r="K490" s="610">
        <f t="shared" si="139"/>
        <v>196999.6</v>
      </c>
      <c r="L490" s="611">
        <f>SUM(G490-K490)</f>
        <v>13701.099999999977</v>
      </c>
      <c r="M490" s="612">
        <v>1</v>
      </c>
      <c r="N490" s="433">
        <f t="shared" si="140"/>
        <v>13701.099999999977</v>
      </c>
      <c r="O490" s="613"/>
      <c r="P490" s="108"/>
    </row>
    <row r="491" spans="1:16" s="106" customFormat="1" ht="15" customHeight="1" x14ac:dyDescent="0.25">
      <c r="A491" s="601" t="s">
        <v>1876</v>
      </c>
      <c r="B491" s="526" t="s">
        <v>1121</v>
      </c>
      <c r="C491" s="372" t="s">
        <v>52</v>
      </c>
      <c r="D491" s="540">
        <v>41976</v>
      </c>
      <c r="E491" s="541">
        <v>601</v>
      </c>
      <c r="F491" s="620">
        <v>203.28</v>
      </c>
      <c r="G491" s="603">
        <f t="shared" si="138"/>
        <v>122171.28</v>
      </c>
      <c r="H491" s="544"/>
      <c r="I491" s="569">
        <v>41985</v>
      </c>
      <c r="J491" s="782">
        <v>192.05</v>
      </c>
      <c r="K491" s="604">
        <f t="shared" si="139"/>
        <v>115422.05</v>
      </c>
      <c r="L491" s="605">
        <f>SUM(K491-G491)</f>
        <v>-6749.2299999999959</v>
      </c>
      <c r="M491" s="606">
        <v>1</v>
      </c>
      <c r="N491" s="546">
        <f t="shared" si="140"/>
        <v>-6749.2299999999959</v>
      </c>
      <c r="O491" s="607" t="s">
        <v>3</v>
      </c>
      <c r="P491" s="307"/>
    </row>
    <row r="492" spans="1:16" s="106" customFormat="1" ht="15" customHeight="1" x14ac:dyDescent="0.25">
      <c r="A492" s="601" t="s">
        <v>1478</v>
      </c>
      <c r="B492" s="526" t="s">
        <v>1475</v>
      </c>
      <c r="C492" s="372" t="s">
        <v>52</v>
      </c>
      <c r="D492" s="540">
        <v>41981</v>
      </c>
      <c r="E492" s="541">
        <v>9100</v>
      </c>
      <c r="F492" s="620">
        <v>10.5</v>
      </c>
      <c r="G492" s="603">
        <f t="shared" si="138"/>
        <v>95550</v>
      </c>
      <c r="H492" s="544"/>
      <c r="I492" s="569">
        <v>41985</v>
      </c>
      <c r="J492" s="782">
        <v>10.1</v>
      </c>
      <c r="K492" s="604">
        <f t="shared" si="139"/>
        <v>91910</v>
      </c>
      <c r="L492" s="605">
        <f>SUM(K492-G492)</f>
        <v>-3640</v>
      </c>
      <c r="M492" s="606">
        <v>1</v>
      </c>
      <c r="N492" s="546">
        <f t="shared" si="140"/>
        <v>-3640</v>
      </c>
      <c r="O492" s="607" t="s">
        <v>3</v>
      </c>
      <c r="P492" s="307"/>
    </row>
    <row r="493" spans="1:16" s="106" customFormat="1" ht="15" customHeight="1" x14ac:dyDescent="0.25">
      <c r="A493" s="601" t="s">
        <v>526</v>
      </c>
      <c r="B493" s="526" t="s">
        <v>527</v>
      </c>
      <c r="C493" s="372" t="s">
        <v>52</v>
      </c>
      <c r="D493" s="540">
        <v>38319</v>
      </c>
      <c r="E493" s="541">
        <v>1998</v>
      </c>
      <c r="F493" s="620">
        <v>85.84</v>
      </c>
      <c r="G493" s="603">
        <f t="shared" si="138"/>
        <v>171508.32</v>
      </c>
      <c r="H493" s="544"/>
      <c r="I493" s="569">
        <v>41985</v>
      </c>
      <c r="J493" s="782">
        <v>82.28</v>
      </c>
      <c r="K493" s="604">
        <f t="shared" si="139"/>
        <v>164395.44</v>
      </c>
      <c r="L493" s="605">
        <f>SUM(K493-G493)</f>
        <v>-7112.8800000000047</v>
      </c>
      <c r="M493" s="606">
        <v>1</v>
      </c>
      <c r="N493" s="546">
        <f t="shared" si="140"/>
        <v>-7112.8800000000047</v>
      </c>
      <c r="O493" s="607" t="s">
        <v>3</v>
      </c>
      <c r="P493" s="307"/>
    </row>
    <row r="494" spans="1:16" s="106" customFormat="1" ht="15" customHeight="1" x14ac:dyDescent="0.25">
      <c r="A494" s="601" t="s">
        <v>1868</v>
      </c>
      <c r="B494" s="526" t="s">
        <v>1869</v>
      </c>
      <c r="C494" s="372" t="s">
        <v>52</v>
      </c>
      <c r="D494" s="540">
        <v>41967</v>
      </c>
      <c r="E494" s="541">
        <v>2510</v>
      </c>
      <c r="F494" s="620">
        <v>85.47</v>
      </c>
      <c r="G494" s="603">
        <f t="shared" si="138"/>
        <v>214529.7</v>
      </c>
      <c r="H494" s="544"/>
      <c r="I494" s="569">
        <v>41985</v>
      </c>
      <c r="J494" s="782">
        <v>82.64</v>
      </c>
      <c r="K494" s="604">
        <f t="shared" si="139"/>
        <v>207426.4</v>
      </c>
      <c r="L494" s="605">
        <f>SUM(K494-G494)</f>
        <v>-7103.3000000000175</v>
      </c>
      <c r="M494" s="606">
        <v>1</v>
      </c>
      <c r="N494" s="546">
        <f t="shared" si="140"/>
        <v>-7103.3000000000175</v>
      </c>
      <c r="O494" s="607" t="s">
        <v>3</v>
      </c>
      <c r="P494" s="307"/>
    </row>
    <row r="495" spans="1:16" s="106" customFormat="1" ht="15" customHeight="1" x14ac:dyDescent="0.25">
      <c r="A495" s="601" t="s">
        <v>1878</v>
      </c>
      <c r="B495" s="526" t="s">
        <v>1466</v>
      </c>
      <c r="C495" s="372" t="s">
        <v>52</v>
      </c>
      <c r="D495" s="540">
        <v>41976</v>
      </c>
      <c r="E495" s="541">
        <v>2207</v>
      </c>
      <c r="F495" s="620">
        <v>99.68</v>
      </c>
      <c r="G495" s="603">
        <f t="shared" si="138"/>
        <v>219993.76</v>
      </c>
      <c r="H495" s="544"/>
      <c r="I495" s="569">
        <v>41985</v>
      </c>
      <c r="J495" s="782">
        <v>96.5</v>
      </c>
      <c r="K495" s="604">
        <f t="shared" si="139"/>
        <v>212975.5</v>
      </c>
      <c r="L495" s="605">
        <f>SUM(K495-G495)</f>
        <v>-7018.2600000000093</v>
      </c>
      <c r="M495" s="606">
        <v>1</v>
      </c>
      <c r="N495" s="546">
        <f t="shared" si="140"/>
        <v>-7018.2600000000093</v>
      </c>
      <c r="O495" s="607" t="s">
        <v>3</v>
      </c>
      <c r="P495" s="307"/>
    </row>
    <row r="496" spans="1:16" s="106" customFormat="1" ht="15" customHeight="1" x14ac:dyDescent="0.25">
      <c r="A496" s="601" t="s">
        <v>1822</v>
      </c>
      <c r="B496" s="526" t="s">
        <v>607</v>
      </c>
      <c r="C496" s="372" t="s">
        <v>52</v>
      </c>
      <c r="D496" s="540">
        <v>41975</v>
      </c>
      <c r="E496" s="541">
        <v>4943</v>
      </c>
      <c r="F496" s="620">
        <v>44.91</v>
      </c>
      <c r="G496" s="603">
        <f t="shared" ref="G496:G503" si="141">SUM(E496*F496)</f>
        <v>221990.12999999998</v>
      </c>
      <c r="H496" s="544"/>
      <c r="I496" s="569">
        <v>41988</v>
      </c>
      <c r="J496" s="782">
        <v>43.49</v>
      </c>
      <c r="K496" s="604">
        <f t="shared" ref="K496:K503" si="142">SUM(E496*J496)</f>
        <v>214971.07</v>
      </c>
      <c r="L496" s="605">
        <f t="shared" ref="L496:L503" si="143">SUM(K496-G496)</f>
        <v>-7019.0599999999686</v>
      </c>
      <c r="M496" s="606">
        <v>1</v>
      </c>
      <c r="N496" s="546">
        <f t="shared" ref="N496:N503" si="144">SUM(L496*M496)</f>
        <v>-7019.0599999999686</v>
      </c>
      <c r="O496" s="607" t="s">
        <v>3</v>
      </c>
      <c r="P496" s="307"/>
    </row>
    <row r="497" spans="1:16" s="106" customFormat="1" ht="15" customHeight="1" x14ac:dyDescent="0.25">
      <c r="A497" s="601" t="s">
        <v>546</v>
      </c>
      <c r="B497" s="526" t="s">
        <v>547</v>
      </c>
      <c r="C497" s="372" t="s">
        <v>52</v>
      </c>
      <c r="D497" s="540">
        <v>41984</v>
      </c>
      <c r="E497" s="541">
        <v>1628</v>
      </c>
      <c r="F497" s="620">
        <v>94.12</v>
      </c>
      <c r="G497" s="603">
        <f t="shared" si="141"/>
        <v>153227.36000000002</v>
      </c>
      <c r="H497" s="544"/>
      <c r="I497" s="569">
        <v>41988</v>
      </c>
      <c r="J497" s="782">
        <v>89.65</v>
      </c>
      <c r="K497" s="604">
        <f t="shared" si="142"/>
        <v>145950.20000000001</v>
      </c>
      <c r="L497" s="605">
        <f t="shared" si="143"/>
        <v>-7277.1600000000035</v>
      </c>
      <c r="M497" s="606">
        <v>1</v>
      </c>
      <c r="N497" s="546">
        <f t="shared" si="144"/>
        <v>-7277.1600000000035</v>
      </c>
      <c r="O497" s="607" t="s">
        <v>3</v>
      </c>
      <c r="P497" s="307"/>
    </row>
    <row r="498" spans="1:16" s="106" customFormat="1" ht="15" customHeight="1" x14ac:dyDescent="0.25">
      <c r="A498" s="601" t="s">
        <v>970</v>
      </c>
      <c r="B498" s="526" t="s">
        <v>971</v>
      </c>
      <c r="C498" s="372" t="s">
        <v>52</v>
      </c>
      <c r="D498" s="540">
        <v>41976</v>
      </c>
      <c r="E498" s="541">
        <v>3618</v>
      </c>
      <c r="F498" s="620">
        <v>55.1</v>
      </c>
      <c r="G498" s="603">
        <f t="shared" si="141"/>
        <v>199351.80000000002</v>
      </c>
      <c r="H498" s="544"/>
      <c r="I498" s="569">
        <v>41988</v>
      </c>
      <c r="J498" s="782">
        <v>53.16</v>
      </c>
      <c r="K498" s="604">
        <f t="shared" si="142"/>
        <v>192332.87999999998</v>
      </c>
      <c r="L498" s="605">
        <f t="shared" si="143"/>
        <v>-7018.9200000000419</v>
      </c>
      <c r="M498" s="606">
        <v>1</v>
      </c>
      <c r="N498" s="546">
        <f t="shared" si="144"/>
        <v>-7018.9200000000419</v>
      </c>
      <c r="O498" s="607" t="s">
        <v>3</v>
      </c>
      <c r="P498" s="307"/>
    </row>
    <row r="499" spans="1:16" s="106" customFormat="1" ht="15" customHeight="1" x14ac:dyDescent="0.25">
      <c r="A499" s="601" t="s">
        <v>587</v>
      </c>
      <c r="B499" s="526" t="s">
        <v>588</v>
      </c>
      <c r="C499" s="372" t="s">
        <v>52</v>
      </c>
      <c r="D499" s="540">
        <v>41982</v>
      </c>
      <c r="E499" s="541">
        <v>7000</v>
      </c>
      <c r="F499" s="620">
        <v>33.979999999999997</v>
      </c>
      <c r="G499" s="603">
        <f t="shared" si="141"/>
        <v>237859.99999999997</v>
      </c>
      <c r="H499" s="544"/>
      <c r="I499" s="569">
        <v>41988</v>
      </c>
      <c r="J499" s="782">
        <v>32.94</v>
      </c>
      <c r="K499" s="604">
        <f t="shared" si="142"/>
        <v>230579.99999999997</v>
      </c>
      <c r="L499" s="605">
        <f t="shared" si="143"/>
        <v>-7280</v>
      </c>
      <c r="M499" s="606">
        <v>1</v>
      </c>
      <c r="N499" s="546">
        <f t="shared" si="144"/>
        <v>-7280</v>
      </c>
      <c r="O499" s="607" t="s">
        <v>3</v>
      </c>
      <c r="P499" s="307"/>
    </row>
    <row r="500" spans="1:16" s="106" customFormat="1" ht="15" customHeight="1" x14ac:dyDescent="0.25">
      <c r="A500" s="601" t="s">
        <v>1873</v>
      </c>
      <c r="B500" s="526" t="s">
        <v>1872</v>
      </c>
      <c r="C500" s="372" t="s">
        <v>52</v>
      </c>
      <c r="D500" s="540">
        <v>41971</v>
      </c>
      <c r="E500" s="541">
        <v>2107</v>
      </c>
      <c r="F500" s="620">
        <v>86.43</v>
      </c>
      <c r="G500" s="603">
        <f t="shared" si="141"/>
        <v>182108.01</v>
      </c>
      <c r="H500" s="544"/>
      <c r="I500" s="569">
        <v>41988</v>
      </c>
      <c r="J500" s="782">
        <v>84.23</v>
      </c>
      <c r="K500" s="604">
        <f t="shared" si="142"/>
        <v>177472.61000000002</v>
      </c>
      <c r="L500" s="605">
        <f t="shared" si="143"/>
        <v>-4635.3999999999942</v>
      </c>
      <c r="M500" s="606">
        <v>1</v>
      </c>
      <c r="N500" s="546">
        <f t="shared" si="144"/>
        <v>-4635.3999999999942</v>
      </c>
      <c r="O500" s="607" t="s">
        <v>3</v>
      </c>
      <c r="P500" s="307"/>
    </row>
    <row r="501" spans="1:16" s="106" customFormat="1" ht="15" customHeight="1" x14ac:dyDescent="0.25">
      <c r="A501" s="601" t="s">
        <v>506</v>
      </c>
      <c r="B501" s="526" t="s">
        <v>507</v>
      </c>
      <c r="C501" s="372" t="s">
        <v>52</v>
      </c>
      <c r="D501" s="540">
        <v>41970</v>
      </c>
      <c r="E501" s="541">
        <v>1923</v>
      </c>
      <c r="F501" s="620">
        <v>107.43</v>
      </c>
      <c r="G501" s="603">
        <f t="shared" si="141"/>
        <v>206587.89</v>
      </c>
      <c r="H501" s="544"/>
      <c r="I501" s="569">
        <v>41988</v>
      </c>
      <c r="J501" s="782">
        <v>104.07</v>
      </c>
      <c r="K501" s="604">
        <f t="shared" si="142"/>
        <v>200126.61</v>
      </c>
      <c r="L501" s="605">
        <f t="shared" si="143"/>
        <v>-6461.2800000000279</v>
      </c>
      <c r="M501" s="606">
        <v>1</v>
      </c>
      <c r="N501" s="546">
        <f t="shared" si="144"/>
        <v>-6461.2800000000279</v>
      </c>
      <c r="O501" s="607" t="s">
        <v>3</v>
      </c>
      <c r="P501" s="307"/>
    </row>
    <row r="502" spans="1:16" s="106" customFormat="1" ht="15" customHeight="1" x14ac:dyDescent="0.25">
      <c r="A502" s="601" t="s">
        <v>1893</v>
      </c>
      <c r="B502" s="526" t="s">
        <v>1894</v>
      </c>
      <c r="C502" s="819" t="s">
        <v>52</v>
      </c>
      <c r="D502" s="540">
        <v>41981</v>
      </c>
      <c r="E502" s="541">
        <v>1529</v>
      </c>
      <c r="F502" s="620">
        <v>79.92</v>
      </c>
      <c r="G502" s="603">
        <f t="shared" si="141"/>
        <v>122197.68000000001</v>
      </c>
      <c r="H502" s="544"/>
      <c r="I502" s="569">
        <v>41988</v>
      </c>
      <c r="J502" s="782">
        <v>75.16</v>
      </c>
      <c r="K502" s="604">
        <f t="shared" si="142"/>
        <v>114919.64</v>
      </c>
      <c r="L502" s="605">
        <f t="shared" si="143"/>
        <v>-7278.0400000000081</v>
      </c>
      <c r="M502" s="606">
        <v>1</v>
      </c>
      <c r="N502" s="546">
        <f t="shared" si="144"/>
        <v>-7278.0400000000081</v>
      </c>
      <c r="O502" s="607" t="s">
        <v>3</v>
      </c>
      <c r="P502" s="307"/>
    </row>
    <row r="503" spans="1:16" s="106" customFormat="1" ht="15" customHeight="1" x14ac:dyDescent="0.25">
      <c r="A503" s="601" t="s">
        <v>1880</v>
      </c>
      <c r="B503" s="526" t="s">
        <v>1881</v>
      </c>
      <c r="C503" s="372" t="s">
        <v>52</v>
      </c>
      <c r="D503" s="540">
        <v>41975</v>
      </c>
      <c r="E503" s="541">
        <v>1610</v>
      </c>
      <c r="F503" s="620">
        <v>113.63</v>
      </c>
      <c r="G503" s="603">
        <f t="shared" si="141"/>
        <v>182944.3</v>
      </c>
      <c r="H503" s="544"/>
      <c r="I503" s="569">
        <v>41989</v>
      </c>
      <c r="J503" s="782">
        <v>109.37</v>
      </c>
      <c r="K503" s="604">
        <f t="shared" si="142"/>
        <v>176085.7</v>
      </c>
      <c r="L503" s="605">
        <f t="shared" si="143"/>
        <v>-6858.5999999999767</v>
      </c>
      <c r="M503" s="606">
        <v>1</v>
      </c>
      <c r="N503" s="546">
        <f t="shared" si="144"/>
        <v>-6858.5999999999767</v>
      </c>
      <c r="O503" s="607" t="s">
        <v>3</v>
      </c>
      <c r="P503" s="307"/>
    </row>
    <row r="504" spans="1:16" s="106" customFormat="1" ht="15" customHeight="1" x14ac:dyDescent="0.25">
      <c r="A504" s="601" t="s">
        <v>1814</v>
      </c>
      <c r="B504" s="526" t="s">
        <v>1815</v>
      </c>
      <c r="C504" s="372" t="s">
        <v>52</v>
      </c>
      <c r="D504" s="540">
        <v>41971</v>
      </c>
      <c r="E504" s="541">
        <v>1416</v>
      </c>
      <c r="F504" s="620">
        <v>141.97</v>
      </c>
      <c r="G504" s="603">
        <f t="shared" ref="G504:G513" si="145">SUM(E504*F504)</f>
        <v>201029.52</v>
      </c>
      <c r="H504" s="544"/>
      <c r="I504" s="569">
        <v>42002</v>
      </c>
      <c r="J504" s="782">
        <v>144.69999999999999</v>
      </c>
      <c r="K504" s="604">
        <f t="shared" ref="K504:K513" si="146">SUM(E504*J504)</f>
        <v>204895.19999999998</v>
      </c>
      <c r="L504" s="605">
        <f t="shared" ref="L504:L513" si="147">SUM(K504-G504)</f>
        <v>3865.679999999993</v>
      </c>
      <c r="M504" s="606">
        <v>1</v>
      </c>
      <c r="N504" s="546">
        <f t="shared" ref="N504:N513" si="148">SUM(L504*M504)</f>
        <v>3865.679999999993</v>
      </c>
      <c r="O504" s="607" t="s">
        <v>3</v>
      </c>
      <c r="P504" s="307"/>
    </row>
    <row r="505" spans="1:16" s="106" customFormat="1" ht="15" customHeight="1" x14ac:dyDescent="0.25">
      <c r="A505" s="601" t="s">
        <v>849</v>
      </c>
      <c r="B505" s="526" t="s">
        <v>850</v>
      </c>
      <c r="C505" s="372" t="s">
        <v>52</v>
      </c>
      <c r="D505" s="540">
        <v>41999</v>
      </c>
      <c r="E505" s="541">
        <v>1169</v>
      </c>
      <c r="F505" s="620">
        <v>140.13</v>
      </c>
      <c r="G505" s="603">
        <f t="shared" si="145"/>
        <v>163811.97</v>
      </c>
      <c r="H505" s="544"/>
      <c r="I505" s="569">
        <v>42004</v>
      </c>
      <c r="J505" s="782">
        <v>135.53</v>
      </c>
      <c r="K505" s="604">
        <f t="shared" si="146"/>
        <v>158434.57</v>
      </c>
      <c r="L505" s="605">
        <f t="shared" si="147"/>
        <v>-5377.3999999999942</v>
      </c>
      <c r="M505" s="606">
        <v>1</v>
      </c>
      <c r="N505" s="546">
        <f t="shared" si="148"/>
        <v>-5377.3999999999942</v>
      </c>
      <c r="O505" s="607" t="s">
        <v>3</v>
      </c>
      <c r="P505" s="307"/>
    </row>
    <row r="506" spans="1:16" s="106" customFormat="1" ht="15" customHeight="1" x14ac:dyDescent="0.25">
      <c r="A506" s="601" t="s">
        <v>1904</v>
      </c>
      <c r="B506" s="526" t="s">
        <v>1523</v>
      </c>
      <c r="C506" s="372" t="s">
        <v>52</v>
      </c>
      <c r="D506" s="540">
        <v>41996</v>
      </c>
      <c r="E506" s="541">
        <v>1129</v>
      </c>
      <c r="F506" s="620">
        <v>34.76</v>
      </c>
      <c r="G506" s="603">
        <f t="shared" si="145"/>
        <v>39244.04</v>
      </c>
      <c r="H506" s="544"/>
      <c r="I506" s="569">
        <v>42009</v>
      </c>
      <c r="J506" s="782">
        <v>32.21</v>
      </c>
      <c r="K506" s="604">
        <f t="shared" si="146"/>
        <v>36365.090000000004</v>
      </c>
      <c r="L506" s="605">
        <f t="shared" si="147"/>
        <v>-2878.9499999999971</v>
      </c>
      <c r="M506" s="606">
        <v>1</v>
      </c>
      <c r="N506" s="546">
        <f t="shared" si="148"/>
        <v>-2878.9499999999971</v>
      </c>
      <c r="O506" s="607" t="s">
        <v>3</v>
      </c>
      <c r="P506" s="307"/>
    </row>
    <row r="507" spans="1:16" s="106" customFormat="1" ht="15" customHeight="1" x14ac:dyDescent="0.25">
      <c r="A507" s="601" t="s">
        <v>1905</v>
      </c>
      <c r="B507" s="526" t="s">
        <v>866</v>
      </c>
      <c r="C507" s="372" t="s">
        <v>52</v>
      </c>
      <c r="D507" s="540">
        <v>41996</v>
      </c>
      <c r="E507" s="541">
        <v>3822</v>
      </c>
      <c r="F507" s="620">
        <v>52.58</v>
      </c>
      <c r="G507" s="603">
        <f t="shared" si="145"/>
        <v>200960.75999999998</v>
      </c>
      <c r="H507" s="544"/>
      <c r="I507" s="569">
        <v>42009</v>
      </c>
      <c r="J507" s="782">
        <v>51.19</v>
      </c>
      <c r="K507" s="604">
        <f t="shared" si="146"/>
        <v>195648.18</v>
      </c>
      <c r="L507" s="605">
        <f t="shared" si="147"/>
        <v>-5312.5799999999872</v>
      </c>
      <c r="M507" s="606">
        <v>1</v>
      </c>
      <c r="N507" s="546">
        <f t="shared" si="148"/>
        <v>-5312.5799999999872</v>
      </c>
      <c r="O507" s="607" t="s">
        <v>3</v>
      </c>
      <c r="P507" s="307"/>
    </row>
    <row r="508" spans="1:16" s="106" customFormat="1" ht="15" customHeight="1" x14ac:dyDescent="0.25">
      <c r="A508" s="601" t="s">
        <v>1871</v>
      </c>
      <c r="B508" s="526" t="s">
        <v>1870</v>
      </c>
      <c r="C508" s="372" t="s">
        <v>52</v>
      </c>
      <c r="D508" s="540">
        <v>41971</v>
      </c>
      <c r="E508" s="541">
        <v>1983</v>
      </c>
      <c r="F508" s="620">
        <v>34.86</v>
      </c>
      <c r="G508" s="603">
        <f t="shared" si="145"/>
        <v>69127.38</v>
      </c>
      <c r="H508" s="544"/>
      <c r="I508" s="569">
        <v>42010</v>
      </c>
      <c r="J508" s="782">
        <v>32.89</v>
      </c>
      <c r="K508" s="604">
        <f t="shared" si="146"/>
        <v>65220.87</v>
      </c>
      <c r="L508" s="605">
        <f t="shared" si="147"/>
        <v>-3906.510000000002</v>
      </c>
      <c r="M508" s="606">
        <v>1</v>
      </c>
      <c r="N508" s="546">
        <f t="shared" si="148"/>
        <v>-3906.510000000002</v>
      </c>
      <c r="O508" s="607" t="s">
        <v>3</v>
      </c>
      <c r="P508" s="307"/>
    </row>
    <row r="509" spans="1:16" s="106" customFormat="1" ht="15" customHeight="1" x14ac:dyDescent="0.25">
      <c r="A509" s="601" t="s">
        <v>1342</v>
      </c>
      <c r="B509" s="526" t="s">
        <v>1349</v>
      </c>
      <c r="C509" s="372" t="s">
        <v>52</v>
      </c>
      <c r="D509" s="540">
        <v>42002</v>
      </c>
      <c r="E509" s="541">
        <v>1252</v>
      </c>
      <c r="F509" s="620">
        <v>61.46</v>
      </c>
      <c r="G509" s="603">
        <f t="shared" si="145"/>
        <v>76947.92</v>
      </c>
      <c r="H509" s="544"/>
      <c r="I509" s="569">
        <v>42010</v>
      </c>
      <c r="J509" s="782">
        <v>87.7</v>
      </c>
      <c r="K509" s="604">
        <f t="shared" si="146"/>
        <v>109800.40000000001</v>
      </c>
      <c r="L509" s="605">
        <f t="shared" si="147"/>
        <v>32852.48000000001</v>
      </c>
      <c r="M509" s="606">
        <v>1</v>
      </c>
      <c r="N509" s="546">
        <f t="shared" si="148"/>
        <v>32852.48000000001</v>
      </c>
      <c r="O509" s="607" t="s">
        <v>3</v>
      </c>
      <c r="P509" s="307"/>
    </row>
    <row r="510" spans="1:16" s="106" customFormat="1" ht="15" customHeight="1" x14ac:dyDescent="0.25">
      <c r="A510" s="601" t="s">
        <v>1856</v>
      </c>
      <c r="B510" s="526" t="s">
        <v>1857</v>
      </c>
      <c r="C510" s="372" t="s">
        <v>52</v>
      </c>
      <c r="D510" s="540">
        <v>41939</v>
      </c>
      <c r="E510" s="541">
        <v>3959</v>
      </c>
      <c r="F510" s="620">
        <v>55.68</v>
      </c>
      <c r="G510" s="603">
        <f t="shared" si="145"/>
        <v>220437.12</v>
      </c>
      <c r="H510" s="544"/>
      <c r="I510" s="569">
        <v>42010</v>
      </c>
      <c r="J510" s="782">
        <v>65.39</v>
      </c>
      <c r="K510" s="604">
        <f t="shared" si="146"/>
        <v>258879.01</v>
      </c>
      <c r="L510" s="605">
        <f t="shared" si="147"/>
        <v>38441.890000000014</v>
      </c>
      <c r="M510" s="606">
        <v>1</v>
      </c>
      <c r="N510" s="546">
        <f t="shared" si="148"/>
        <v>38441.890000000014</v>
      </c>
      <c r="O510" s="607" t="s">
        <v>3</v>
      </c>
      <c r="P510" s="307"/>
    </row>
    <row r="511" spans="1:16" s="106" customFormat="1" ht="15" customHeight="1" x14ac:dyDescent="0.25">
      <c r="A511" s="601" t="s">
        <v>528</v>
      </c>
      <c r="B511" s="526" t="s">
        <v>529</v>
      </c>
      <c r="C511" s="372" t="s">
        <v>52</v>
      </c>
      <c r="D511" s="540">
        <v>41996</v>
      </c>
      <c r="E511" s="541">
        <v>53</v>
      </c>
      <c r="F511" s="620">
        <v>1144.67</v>
      </c>
      <c r="G511" s="603">
        <f t="shared" si="145"/>
        <v>60667.51</v>
      </c>
      <c r="H511" s="544"/>
      <c r="I511" s="569">
        <v>42010</v>
      </c>
      <c r="J511" s="782">
        <v>1085</v>
      </c>
      <c r="K511" s="604">
        <f t="shared" si="146"/>
        <v>57505</v>
      </c>
      <c r="L511" s="605">
        <f t="shared" si="147"/>
        <v>-3162.510000000002</v>
      </c>
      <c r="M511" s="606">
        <v>1</v>
      </c>
      <c r="N511" s="546">
        <f t="shared" si="148"/>
        <v>-3162.510000000002</v>
      </c>
      <c r="O511" s="607" t="s">
        <v>3</v>
      </c>
      <c r="P511" s="307"/>
    </row>
    <row r="512" spans="1:16" s="106" customFormat="1" ht="15" customHeight="1" x14ac:dyDescent="0.25">
      <c r="A512" s="601" t="s">
        <v>1882</v>
      </c>
      <c r="B512" s="526" t="s">
        <v>1883</v>
      </c>
      <c r="C512" s="372" t="s">
        <v>52</v>
      </c>
      <c r="D512" s="540">
        <v>41978</v>
      </c>
      <c r="E512" s="541">
        <v>5050</v>
      </c>
      <c r="F512" s="620">
        <v>40.64</v>
      </c>
      <c r="G512" s="603">
        <f t="shared" si="145"/>
        <v>205232</v>
      </c>
      <c r="H512" s="544"/>
      <c r="I512" s="569">
        <v>42010</v>
      </c>
      <c r="J512" s="782">
        <v>39.74</v>
      </c>
      <c r="K512" s="604">
        <f t="shared" si="146"/>
        <v>200687</v>
      </c>
      <c r="L512" s="605">
        <f t="shared" si="147"/>
        <v>-4545</v>
      </c>
      <c r="M512" s="606">
        <v>1</v>
      </c>
      <c r="N512" s="546">
        <f t="shared" si="148"/>
        <v>-4545</v>
      </c>
      <c r="O512" s="607" t="s">
        <v>3</v>
      </c>
      <c r="P512" s="307"/>
    </row>
    <row r="513" spans="1:16" s="106" customFormat="1" ht="15" customHeight="1" x14ac:dyDescent="0.25">
      <c r="A513" s="601" t="s">
        <v>1896</v>
      </c>
      <c r="B513" s="526" t="s">
        <v>1895</v>
      </c>
      <c r="C513" s="372" t="s">
        <v>52</v>
      </c>
      <c r="D513" s="540">
        <v>41981</v>
      </c>
      <c r="E513" s="541">
        <v>1693</v>
      </c>
      <c r="F513" s="620">
        <v>105.66</v>
      </c>
      <c r="G513" s="603">
        <f t="shared" si="145"/>
        <v>178882.38</v>
      </c>
      <c r="H513" s="544"/>
      <c r="I513" s="569">
        <v>42010</v>
      </c>
      <c r="J513" s="782">
        <v>107.19</v>
      </c>
      <c r="K513" s="604">
        <f t="shared" si="146"/>
        <v>181472.66999999998</v>
      </c>
      <c r="L513" s="605">
        <f t="shared" si="147"/>
        <v>2590.289999999979</v>
      </c>
      <c r="M513" s="606">
        <v>1</v>
      </c>
      <c r="N513" s="546">
        <f t="shared" si="148"/>
        <v>2590.289999999979</v>
      </c>
      <c r="O513" s="607" t="s">
        <v>3</v>
      </c>
      <c r="P513" s="307"/>
    </row>
    <row r="514" spans="1:16" s="106" customFormat="1" ht="15" customHeight="1" x14ac:dyDescent="0.25">
      <c r="A514" s="601" t="s">
        <v>1917</v>
      </c>
      <c r="B514" s="526" t="s">
        <v>1918</v>
      </c>
      <c r="C514" s="372" t="s">
        <v>52</v>
      </c>
      <c r="D514" s="540">
        <v>42002</v>
      </c>
      <c r="E514" s="541">
        <v>2204</v>
      </c>
      <c r="F514" s="620">
        <v>28.67</v>
      </c>
      <c r="G514" s="603">
        <f t="shared" ref="G514:G524" si="149">SUM(E514*F514)</f>
        <v>63188.68</v>
      </c>
      <c r="H514" s="544"/>
      <c r="I514" s="569">
        <v>42017</v>
      </c>
      <c r="J514" s="782">
        <v>26.15</v>
      </c>
      <c r="K514" s="604">
        <f t="shared" ref="K514:K524" si="150">SUM(E514*J514)</f>
        <v>57634.6</v>
      </c>
      <c r="L514" s="605">
        <f t="shared" ref="L514:L519" si="151">SUM(K514-G514)</f>
        <v>-5554.0800000000017</v>
      </c>
      <c r="M514" s="606">
        <v>1</v>
      </c>
      <c r="N514" s="546">
        <f t="shared" ref="N514:N524" si="152">SUM(L514*M514)</f>
        <v>-5554.0800000000017</v>
      </c>
      <c r="O514" s="607" t="s">
        <v>3</v>
      </c>
      <c r="P514" s="307"/>
    </row>
    <row r="515" spans="1:16" s="106" customFormat="1" ht="15" customHeight="1" x14ac:dyDescent="0.25">
      <c r="A515" s="601" t="s">
        <v>1932</v>
      </c>
      <c r="B515" s="526" t="s">
        <v>1933</v>
      </c>
      <c r="C515" s="372" t="s">
        <v>52</v>
      </c>
      <c r="D515" s="540">
        <v>42016</v>
      </c>
      <c r="E515" s="541">
        <v>505</v>
      </c>
      <c r="F515" s="620">
        <v>293.8</v>
      </c>
      <c r="G515" s="603">
        <f t="shared" si="149"/>
        <v>148369</v>
      </c>
      <c r="H515" s="544"/>
      <c r="I515" s="569">
        <v>42017</v>
      </c>
      <c r="J515" s="782">
        <v>279.8</v>
      </c>
      <c r="K515" s="604">
        <f t="shared" si="150"/>
        <v>141299</v>
      </c>
      <c r="L515" s="605">
        <f t="shared" si="151"/>
        <v>-7070</v>
      </c>
      <c r="M515" s="606">
        <v>1</v>
      </c>
      <c r="N515" s="546">
        <f t="shared" si="152"/>
        <v>-7070</v>
      </c>
      <c r="O515" s="607" t="s">
        <v>3</v>
      </c>
      <c r="P515" s="307"/>
    </row>
    <row r="516" spans="1:16" s="106" customFormat="1" ht="15" customHeight="1" x14ac:dyDescent="0.25">
      <c r="A516" s="601" t="s">
        <v>1906</v>
      </c>
      <c r="B516" s="526" t="s">
        <v>1907</v>
      </c>
      <c r="C516" s="372" t="s">
        <v>52</v>
      </c>
      <c r="D516" s="540">
        <v>41996</v>
      </c>
      <c r="E516" s="541">
        <v>1094</v>
      </c>
      <c r="F516" s="620">
        <v>44.67</v>
      </c>
      <c r="G516" s="603">
        <f t="shared" si="149"/>
        <v>48868.98</v>
      </c>
      <c r="H516" s="544"/>
      <c r="I516" s="569">
        <v>42018</v>
      </c>
      <c r="J516" s="782">
        <v>39.86</v>
      </c>
      <c r="K516" s="604">
        <f t="shared" si="150"/>
        <v>43606.84</v>
      </c>
      <c r="L516" s="605">
        <f t="shared" si="151"/>
        <v>-5262.1400000000067</v>
      </c>
      <c r="M516" s="606">
        <v>1</v>
      </c>
      <c r="N516" s="546">
        <f t="shared" si="152"/>
        <v>-5262.1400000000067</v>
      </c>
      <c r="O516" s="607" t="s">
        <v>3</v>
      </c>
      <c r="P516" s="307"/>
    </row>
    <row r="517" spans="1:16" s="106" customFormat="1" ht="15" customHeight="1" x14ac:dyDescent="0.25">
      <c r="A517" s="601" t="s">
        <v>506</v>
      </c>
      <c r="B517" s="526" t="s">
        <v>507</v>
      </c>
      <c r="C517" s="372" t="s">
        <v>52</v>
      </c>
      <c r="D517" s="540">
        <v>41996</v>
      </c>
      <c r="E517" s="541">
        <v>675</v>
      </c>
      <c r="F517" s="620">
        <v>109.15</v>
      </c>
      <c r="G517" s="603">
        <f t="shared" si="149"/>
        <v>73676.25</v>
      </c>
      <c r="H517" s="544"/>
      <c r="I517" s="569">
        <v>42031</v>
      </c>
      <c r="J517" s="782">
        <v>103.4</v>
      </c>
      <c r="K517" s="604">
        <f t="shared" si="150"/>
        <v>69795</v>
      </c>
      <c r="L517" s="605">
        <f t="shared" si="151"/>
        <v>-3881.25</v>
      </c>
      <c r="M517" s="606">
        <v>1</v>
      </c>
      <c r="N517" s="546">
        <f t="shared" si="152"/>
        <v>-3881.25</v>
      </c>
      <c r="O517" s="607" t="s">
        <v>3</v>
      </c>
      <c r="P517" s="307"/>
    </row>
    <row r="518" spans="1:16" s="106" customFormat="1" ht="15" customHeight="1" x14ac:dyDescent="0.25">
      <c r="A518" s="601" t="s">
        <v>1682</v>
      </c>
      <c r="B518" s="526" t="s">
        <v>1683</v>
      </c>
      <c r="C518" s="372" t="s">
        <v>52</v>
      </c>
      <c r="D518" s="540">
        <v>41970</v>
      </c>
      <c r="E518" s="541">
        <v>5283</v>
      </c>
      <c r="F518" s="620">
        <v>44.53</v>
      </c>
      <c r="G518" s="603">
        <f t="shared" si="149"/>
        <v>235251.99000000002</v>
      </c>
      <c r="H518" s="544"/>
      <c r="I518" s="569">
        <v>42039</v>
      </c>
      <c r="J518" s="782">
        <v>45.57</v>
      </c>
      <c r="K518" s="604">
        <f t="shared" si="150"/>
        <v>240746.31</v>
      </c>
      <c r="L518" s="605">
        <f t="shared" si="151"/>
        <v>5494.3199999999779</v>
      </c>
      <c r="M518" s="606">
        <v>1</v>
      </c>
      <c r="N518" s="546">
        <f t="shared" si="152"/>
        <v>5494.3199999999779</v>
      </c>
      <c r="O518" s="607" t="s">
        <v>3</v>
      </c>
      <c r="P518" s="307"/>
    </row>
    <row r="519" spans="1:16" s="106" customFormat="1" ht="15" customHeight="1" x14ac:dyDescent="0.25">
      <c r="A519" s="601" t="s">
        <v>1891</v>
      </c>
      <c r="B519" s="526" t="s">
        <v>1892</v>
      </c>
      <c r="C519" s="372" t="s">
        <v>52</v>
      </c>
      <c r="D519" s="540">
        <v>41984</v>
      </c>
      <c r="E519" s="541">
        <v>5432</v>
      </c>
      <c r="F519" s="620">
        <v>48.64</v>
      </c>
      <c r="G519" s="603">
        <f t="shared" si="149"/>
        <v>264212.47999999998</v>
      </c>
      <c r="H519" s="544"/>
      <c r="I519" s="569">
        <v>42039</v>
      </c>
      <c r="J519" s="782">
        <v>50.57</v>
      </c>
      <c r="K519" s="604">
        <f t="shared" si="150"/>
        <v>274696.24</v>
      </c>
      <c r="L519" s="605">
        <f t="shared" si="151"/>
        <v>10483.760000000009</v>
      </c>
      <c r="M519" s="606">
        <v>1</v>
      </c>
      <c r="N519" s="546">
        <f t="shared" si="152"/>
        <v>10483.760000000009</v>
      </c>
      <c r="O519" s="607" t="s">
        <v>3</v>
      </c>
      <c r="P519" s="307"/>
    </row>
    <row r="520" spans="1:16" s="108" customFormat="1" ht="15" customHeight="1" x14ac:dyDescent="0.25">
      <c r="A520" s="458" t="s">
        <v>1956</v>
      </c>
      <c r="B520" s="566" t="s">
        <v>1382</v>
      </c>
      <c r="C520" s="436" t="s">
        <v>77</v>
      </c>
      <c r="D520" s="437">
        <v>42038</v>
      </c>
      <c r="E520" s="438">
        <v>606</v>
      </c>
      <c r="F520" s="777">
        <v>124.15</v>
      </c>
      <c r="G520" s="609">
        <f t="shared" si="149"/>
        <v>75234.900000000009</v>
      </c>
      <c r="H520" s="441"/>
      <c r="I520" s="507">
        <v>42039</v>
      </c>
      <c r="J520" s="783">
        <v>137.19</v>
      </c>
      <c r="K520" s="610">
        <f t="shared" si="150"/>
        <v>83137.14</v>
      </c>
      <c r="L520" s="611">
        <f>SUM(G520-K520)</f>
        <v>-7902.2399999999907</v>
      </c>
      <c r="M520" s="612">
        <v>1</v>
      </c>
      <c r="N520" s="443">
        <f t="shared" si="152"/>
        <v>-7902.2399999999907</v>
      </c>
      <c r="O520" s="613"/>
    </row>
    <row r="521" spans="1:16" s="106" customFormat="1" ht="15" customHeight="1" x14ac:dyDescent="0.25">
      <c r="A521" s="601" t="s">
        <v>1877</v>
      </c>
      <c r="B521" s="526" t="s">
        <v>604</v>
      </c>
      <c r="C521" s="372" t="s">
        <v>52</v>
      </c>
      <c r="D521" s="540">
        <v>41974</v>
      </c>
      <c r="E521" s="541">
        <v>3407</v>
      </c>
      <c r="F521" s="620">
        <v>64.08</v>
      </c>
      <c r="G521" s="603">
        <f t="shared" si="149"/>
        <v>218320.56</v>
      </c>
      <c r="H521" s="544"/>
      <c r="I521" s="569">
        <v>42041</v>
      </c>
      <c r="J521" s="782">
        <v>64.099999999999994</v>
      </c>
      <c r="K521" s="604">
        <f t="shared" si="150"/>
        <v>218388.69999999998</v>
      </c>
      <c r="L521" s="605">
        <f t="shared" ref="L521:L526" si="153">SUM(K521-G521)</f>
        <v>68.139999999984866</v>
      </c>
      <c r="M521" s="606">
        <v>1</v>
      </c>
      <c r="N521" s="546">
        <f t="shared" si="152"/>
        <v>68.139999999984866</v>
      </c>
      <c r="O521" s="607" t="s">
        <v>3</v>
      </c>
      <c r="P521" s="307"/>
    </row>
    <row r="522" spans="1:16" s="106" customFormat="1" ht="15" customHeight="1" x14ac:dyDescent="0.25">
      <c r="A522" s="601" t="s">
        <v>1890</v>
      </c>
      <c r="B522" s="526" t="s">
        <v>562</v>
      </c>
      <c r="C522" s="372" t="s">
        <v>52</v>
      </c>
      <c r="D522" s="540">
        <v>41983</v>
      </c>
      <c r="E522" s="541">
        <v>4918</v>
      </c>
      <c r="F522" s="620">
        <v>37.950000000000003</v>
      </c>
      <c r="G522" s="603">
        <f t="shared" si="149"/>
        <v>186638.1</v>
      </c>
      <c r="H522" s="544"/>
      <c r="I522" s="569">
        <v>42041</v>
      </c>
      <c r="J522" s="782">
        <v>39.270000000000003</v>
      </c>
      <c r="K522" s="604">
        <f t="shared" si="150"/>
        <v>193129.86000000002</v>
      </c>
      <c r="L522" s="605">
        <f t="shared" si="153"/>
        <v>6491.7600000000093</v>
      </c>
      <c r="M522" s="606">
        <v>1</v>
      </c>
      <c r="N522" s="546">
        <f t="shared" si="152"/>
        <v>6491.7600000000093</v>
      </c>
      <c r="O522" s="607" t="s">
        <v>3</v>
      </c>
      <c r="P522" s="307"/>
    </row>
    <row r="523" spans="1:16" s="106" customFormat="1" ht="15" customHeight="1" x14ac:dyDescent="0.25">
      <c r="A523" s="601" t="s">
        <v>1879</v>
      </c>
      <c r="B523" s="526" t="s">
        <v>505</v>
      </c>
      <c r="C523" s="372" t="s">
        <v>52</v>
      </c>
      <c r="D523" s="540">
        <v>41975</v>
      </c>
      <c r="E523" s="541">
        <v>4203</v>
      </c>
      <c r="F523" s="620">
        <v>34.619999999999997</v>
      </c>
      <c r="G523" s="603">
        <f t="shared" si="149"/>
        <v>145507.85999999999</v>
      </c>
      <c r="H523" s="544"/>
      <c r="I523" s="569">
        <v>42041</v>
      </c>
      <c r="J523" s="782">
        <v>37</v>
      </c>
      <c r="K523" s="604">
        <f t="shared" si="150"/>
        <v>155511</v>
      </c>
      <c r="L523" s="605">
        <f t="shared" si="153"/>
        <v>10003.140000000014</v>
      </c>
      <c r="M523" s="606">
        <v>1</v>
      </c>
      <c r="N523" s="546">
        <f t="shared" si="152"/>
        <v>10003.140000000014</v>
      </c>
      <c r="O523" s="607" t="s">
        <v>3</v>
      </c>
      <c r="P523" s="307"/>
    </row>
    <row r="524" spans="1:16" s="106" customFormat="1" ht="15" customHeight="1" x14ac:dyDescent="0.25">
      <c r="A524" s="601" t="s">
        <v>1688</v>
      </c>
      <c r="B524" s="526" t="s">
        <v>1689</v>
      </c>
      <c r="C524" s="372" t="s">
        <v>52</v>
      </c>
      <c r="D524" s="540">
        <v>42024</v>
      </c>
      <c r="E524" s="541">
        <v>1588</v>
      </c>
      <c r="F524" s="620">
        <v>68.489999999999995</v>
      </c>
      <c r="G524" s="603">
        <f t="shared" si="149"/>
        <v>108762.12</v>
      </c>
      <c r="H524" s="544"/>
      <c r="I524" s="569">
        <v>42041</v>
      </c>
      <c r="J524" s="782">
        <v>65.17</v>
      </c>
      <c r="K524" s="604">
        <f t="shared" si="150"/>
        <v>103489.96</v>
      </c>
      <c r="L524" s="605">
        <f t="shared" si="153"/>
        <v>-5272.1599999999889</v>
      </c>
      <c r="M524" s="606">
        <v>1</v>
      </c>
      <c r="N524" s="546">
        <f t="shared" si="152"/>
        <v>-5272.1599999999889</v>
      </c>
      <c r="O524" s="607" t="s">
        <v>3</v>
      </c>
      <c r="P524" s="307"/>
    </row>
    <row r="525" spans="1:16" s="106" customFormat="1" ht="15" customHeight="1" x14ac:dyDescent="0.25">
      <c r="A525" s="601" t="s">
        <v>647</v>
      </c>
      <c r="B525" s="526" t="s">
        <v>648</v>
      </c>
      <c r="C525" s="372" t="s">
        <v>52</v>
      </c>
      <c r="D525" s="540">
        <v>42038</v>
      </c>
      <c r="E525" s="541">
        <v>1715</v>
      </c>
      <c r="F525" s="620">
        <v>21.02</v>
      </c>
      <c r="G525" s="603">
        <f t="shared" ref="G525:G531" si="154">SUM(E525*F525)</f>
        <v>36049.299999999996</v>
      </c>
      <c r="H525" s="544"/>
      <c r="I525" s="569">
        <v>42060</v>
      </c>
      <c r="J525" s="782">
        <v>18.47</v>
      </c>
      <c r="K525" s="604">
        <f t="shared" ref="K525:K531" si="155">SUM(E525*J525)</f>
        <v>31676.05</v>
      </c>
      <c r="L525" s="605">
        <f t="shared" si="153"/>
        <v>-4373.2499999999964</v>
      </c>
      <c r="M525" s="606">
        <v>1</v>
      </c>
      <c r="N525" s="546">
        <f t="shared" ref="N525:N531" si="156">SUM(L525*M525)</f>
        <v>-4373.2499999999964</v>
      </c>
      <c r="O525" s="607" t="s">
        <v>3</v>
      </c>
      <c r="P525" s="307"/>
    </row>
    <row r="526" spans="1:16" s="106" customFormat="1" ht="15" customHeight="1" x14ac:dyDescent="0.25">
      <c r="A526" s="601" t="s">
        <v>1962</v>
      </c>
      <c r="B526" s="526" t="s">
        <v>1963</v>
      </c>
      <c r="C526" s="372" t="s">
        <v>52</v>
      </c>
      <c r="D526" s="540">
        <v>42038</v>
      </c>
      <c r="E526" s="541">
        <v>2114</v>
      </c>
      <c r="F526" s="620">
        <v>26.38</v>
      </c>
      <c r="G526" s="603">
        <f t="shared" si="154"/>
        <v>55767.32</v>
      </c>
      <c r="H526" s="544"/>
      <c r="I526" s="569">
        <v>42062</v>
      </c>
      <c r="J526" s="782">
        <v>25.04</v>
      </c>
      <c r="K526" s="604">
        <f t="shared" si="155"/>
        <v>52934.559999999998</v>
      </c>
      <c r="L526" s="605">
        <f t="shared" si="153"/>
        <v>-2832.760000000002</v>
      </c>
      <c r="M526" s="606">
        <v>1</v>
      </c>
      <c r="N526" s="546">
        <f t="shared" si="156"/>
        <v>-2832.760000000002</v>
      </c>
      <c r="O526" s="607" t="s">
        <v>3</v>
      </c>
      <c r="P526" s="307"/>
    </row>
    <row r="527" spans="1:16" s="106" customFormat="1" ht="15" customHeight="1" x14ac:dyDescent="0.25">
      <c r="A527" s="601" t="s">
        <v>655</v>
      </c>
      <c r="B527" s="526" t="s">
        <v>656</v>
      </c>
      <c r="C527" s="372" t="s">
        <v>52</v>
      </c>
      <c r="D527" s="540">
        <v>42060</v>
      </c>
      <c r="E527" s="541">
        <v>3008</v>
      </c>
      <c r="F527" s="620">
        <v>43.97</v>
      </c>
      <c r="G527" s="603">
        <f t="shared" si="154"/>
        <v>132261.76000000001</v>
      </c>
      <c r="H527" s="544"/>
      <c r="I527" s="569">
        <v>42069</v>
      </c>
      <c r="J527" s="782">
        <v>41.14</v>
      </c>
      <c r="K527" s="604">
        <f t="shared" si="155"/>
        <v>123749.12</v>
      </c>
      <c r="L527" s="605">
        <f>SUM(K527-G527)</f>
        <v>-8512.640000000014</v>
      </c>
      <c r="M527" s="606">
        <v>1</v>
      </c>
      <c r="N527" s="546">
        <f t="shared" si="156"/>
        <v>-8512.640000000014</v>
      </c>
      <c r="O527" s="607" t="s">
        <v>3</v>
      </c>
      <c r="P527" s="307"/>
    </row>
    <row r="528" spans="1:16" s="106" customFormat="1" ht="15" customHeight="1" x14ac:dyDescent="0.25">
      <c r="A528" s="473" t="s">
        <v>867</v>
      </c>
      <c r="B528" s="526" t="s">
        <v>868</v>
      </c>
      <c r="C528" s="372" t="s">
        <v>52</v>
      </c>
      <c r="D528" s="540">
        <v>42055</v>
      </c>
      <c r="E528" s="541">
        <v>837</v>
      </c>
      <c r="F528" s="620">
        <v>132</v>
      </c>
      <c r="G528" s="603">
        <f t="shared" si="154"/>
        <v>110484</v>
      </c>
      <c r="H528" s="544"/>
      <c r="I528" s="569">
        <v>42069</v>
      </c>
      <c r="J528" s="782">
        <v>124.96</v>
      </c>
      <c r="K528" s="604">
        <f t="shared" si="155"/>
        <v>104591.51999999999</v>
      </c>
      <c r="L528" s="605">
        <f>SUM(K528-G528)</f>
        <v>-5892.4800000000105</v>
      </c>
      <c r="M528" s="606">
        <v>1</v>
      </c>
      <c r="N528" s="546">
        <f t="shared" si="156"/>
        <v>-5892.4800000000105</v>
      </c>
      <c r="O528" s="607" t="s">
        <v>3</v>
      </c>
      <c r="P528" s="307"/>
    </row>
    <row r="529" spans="1:16" s="106" customFormat="1" ht="15" customHeight="1" x14ac:dyDescent="0.25">
      <c r="A529" s="601" t="s">
        <v>1993</v>
      </c>
      <c r="B529" s="526" t="s">
        <v>1992</v>
      </c>
      <c r="C529" s="372" t="s">
        <v>52</v>
      </c>
      <c r="D529" s="540">
        <v>42055</v>
      </c>
      <c r="E529" s="541">
        <v>3152</v>
      </c>
      <c r="F529" s="620">
        <v>25.9</v>
      </c>
      <c r="G529" s="603">
        <f t="shared" si="154"/>
        <v>81636.799999999988</v>
      </c>
      <c r="H529" s="544"/>
      <c r="I529" s="569">
        <v>42069</v>
      </c>
      <c r="J529" s="782">
        <v>24.27</v>
      </c>
      <c r="K529" s="604">
        <f t="shared" si="155"/>
        <v>76499.039999999994</v>
      </c>
      <c r="L529" s="605">
        <f>SUM(K529-G529)</f>
        <v>-5137.7599999999948</v>
      </c>
      <c r="M529" s="606">
        <v>1</v>
      </c>
      <c r="N529" s="546">
        <f t="shared" si="156"/>
        <v>-5137.7599999999948</v>
      </c>
      <c r="O529" s="607" t="s">
        <v>3</v>
      </c>
      <c r="P529" s="307"/>
    </row>
    <row r="530" spans="1:16" s="106" customFormat="1" ht="15" customHeight="1" x14ac:dyDescent="0.25">
      <c r="A530" s="601" t="s">
        <v>1950</v>
      </c>
      <c r="B530" s="526" t="s">
        <v>1403</v>
      </c>
      <c r="C530" s="372" t="s">
        <v>52</v>
      </c>
      <c r="D530" s="540">
        <v>42032</v>
      </c>
      <c r="E530" s="541">
        <v>898</v>
      </c>
      <c r="F530" s="620">
        <v>84.48</v>
      </c>
      <c r="G530" s="603">
        <f t="shared" si="154"/>
        <v>75863.040000000008</v>
      </c>
      <c r="H530" s="544"/>
      <c r="I530" s="569">
        <v>42069</v>
      </c>
      <c r="J530" s="782">
        <v>83.05</v>
      </c>
      <c r="K530" s="604">
        <f t="shared" si="155"/>
        <v>74578.899999999994</v>
      </c>
      <c r="L530" s="605">
        <f>SUM(K530-G530)</f>
        <v>-1284.140000000014</v>
      </c>
      <c r="M530" s="606">
        <v>1</v>
      </c>
      <c r="N530" s="546">
        <f t="shared" si="156"/>
        <v>-1284.140000000014</v>
      </c>
      <c r="O530" s="607" t="s">
        <v>3</v>
      </c>
      <c r="P530" s="307"/>
    </row>
    <row r="531" spans="1:16" s="106" customFormat="1" ht="15" customHeight="1" x14ac:dyDescent="0.25">
      <c r="A531" s="601" t="s">
        <v>459</v>
      </c>
      <c r="B531" s="526" t="s">
        <v>460</v>
      </c>
      <c r="C531" s="372" t="s">
        <v>52</v>
      </c>
      <c r="D531" s="540">
        <v>42048</v>
      </c>
      <c r="E531" s="541">
        <v>1254</v>
      </c>
      <c r="F531" s="620">
        <v>93.42</v>
      </c>
      <c r="G531" s="603">
        <f t="shared" si="154"/>
        <v>117148.68000000001</v>
      </c>
      <c r="H531" s="544"/>
      <c r="I531" s="569">
        <v>42066</v>
      </c>
      <c r="J531" s="837">
        <v>87.26</v>
      </c>
      <c r="K531" s="604">
        <f t="shared" si="155"/>
        <v>109424.04000000001</v>
      </c>
      <c r="L531" s="605">
        <f>SUM(K531-G531)</f>
        <v>-7724.6399999999994</v>
      </c>
      <c r="M531" s="606">
        <v>1</v>
      </c>
      <c r="N531" s="546">
        <f t="shared" si="156"/>
        <v>-7724.6399999999994</v>
      </c>
      <c r="O531" s="607" t="s">
        <v>3</v>
      </c>
      <c r="P531" s="307"/>
    </row>
    <row r="532" spans="1:16" s="106" customFormat="1" ht="15" customHeight="1" x14ac:dyDescent="0.25">
      <c r="A532" s="601" t="s">
        <v>2002</v>
      </c>
      <c r="B532" s="526" t="s">
        <v>2003</v>
      </c>
      <c r="C532" s="372" t="s">
        <v>52</v>
      </c>
      <c r="D532" s="540">
        <v>42059</v>
      </c>
      <c r="E532" s="541">
        <v>2391</v>
      </c>
      <c r="F532" s="620">
        <v>98.18</v>
      </c>
      <c r="G532" s="603">
        <f t="shared" ref="G532:G549" si="157">SUM(E532*F532)</f>
        <v>234748.38</v>
      </c>
      <c r="H532" s="544"/>
      <c r="I532" s="569">
        <v>42069</v>
      </c>
      <c r="J532" s="839">
        <v>94.92</v>
      </c>
      <c r="K532" s="604">
        <f t="shared" ref="K532:K549" si="158">SUM(E532*J532)</f>
        <v>226953.72</v>
      </c>
      <c r="L532" s="605">
        <f t="shared" ref="L532:L549" si="159">SUM(K532-G532)</f>
        <v>-7794.6600000000035</v>
      </c>
      <c r="M532" s="606">
        <v>1</v>
      </c>
      <c r="N532" s="546">
        <f t="shared" ref="N532:N549" si="160">SUM(L532*M532)</f>
        <v>-7794.6600000000035</v>
      </c>
      <c r="O532" s="607" t="s">
        <v>3</v>
      </c>
      <c r="P532" s="307"/>
    </row>
    <row r="533" spans="1:16" s="106" customFormat="1" ht="15" customHeight="1" x14ac:dyDescent="0.25">
      <c r="A533" s="601" t="s">
        <v>1984</v>
      </c>
      <c r="B533" s="526" t="s">
        <v>1985</v>
      </c>
      <c r="C533" s="372" t="s">
        <v>52</v>
      </c>
      <c r="D533" s="540">
        <v>42052</v>
      </c>
      <c r="E533" s="541">
        <v>1856</v>
      </c>
      <c r="F533" s="620">
        <v>20.76</v>
      </c>
      <c r="G533" s="603">
        <f t="shared" si="157"/>
        <v>38530.560000000005</v>
      </c>
      <c r="H533" s="544"/>
      <c r="I533" s="569">
        <v>42072</v>
      </c>
      <c r="J533" s="839">
        <v>17.52</v>
      </c>
      <c r="K533" s="604">
        <f t="shared" si="158"/>
        <v>32517.119999999999</v>
      </c>
      <c r="L533" s="605">
        <f t="shared" si="159"/>
        <v>-6013.440000000006</v>
      </c>
      <c r="M533" s="606">
        <v>1</v>
      </c>
      <c r="N533" s="546">
        <f t="shared" si="160"/>
        <v>-6013.440000000006</v>
      </c>
      <c r="O533" s="607" t="s">
        <v>3</v>
      </c>
      <c r="P533" s="307"/>
    </row>
    <row r="534" spans="1:16" s="106" customFormat="1" ht="15" customHeight="1" x14ac:dyDescent="0.25">
      <c r="A534" s="601" t="s">
        <v>1958</v>
      </c>
      <c r="B534" s="526" t="s">
        <v>1959</v>
      </c>
      <c r="C534" s="372" t="s">
        <v>52</v>
      </c>
      <c r="D534" s="540">
        <v>42038</v>
      </c>
      <c r="E534" s="541">
        <v>1916</v>
      </c>
      <c r="F534" s="620">
        <v>21.98</v>
      </c>
      <c r="G534" s="603">
        <f t="shared" si="157"/>
        <v>42113.68</v>
      </c>
      <c r="H534" s="544"/>
      <c r="I534" s="569">
        <v>42072</v>
      </c>
      <c r="J534" s="839">
        <v>20.9</v>
      </c>
      <c r="K534" s="604">
        <f t="shared" si="158"/>
        <v>40044.399999999994</v>
      </c>
      <c r="L534" s="605">
        <f t="shared" si="159"/>
        <v>-2069.2800000000061</v>
      </c>
      <c r="M534" s="606">
        <v>1</v>
      </c>
      <c r="N534" s="546">
        <f t="shared" si="160"/>
        <v>-2069.2800000000061</v>
      </c>
      <c r="O534" s="607" t="s">
        <v>3</v>
      </c>
      <c r="P534" s="307"/>
    </row>
    <row r="535" spans="1:16" s="106" customFormat="1" ht="15" customHeight="1" x14ac:dyDescent="0.25">
      <c r="A535" s="601" t="s">
        <v>1960</v>
      </c>
      <c r="B535" s="526" t="s">
        <v>1961</v>
      </c>
      <c r="C535" s="372" t="s">
        <v>52</v>
      </c>
      <c r="D535" s="540">
        <v>42038</v>
      </c>
      <c r="E535" s="541">
        <v>2727</v>
      </c>
      <c r="F535" s="620">
        <v>17.399999999999999</v>
      </c>
      <c r="G535" s="603">
        <f t="shared" si="157"/>
        <v>47449.799999999996</v>
      </c>
      <c r="H535" s="544"/>
      <c r="I535" s="569">
        <v>42072</v>
      </c>
      <c r="J535" s="839">
        <v>15.35</v>
      </c>
      <c r="K535" s="604">
        <f t="shared" si="158"/>
        <v>41859.449999999997</v>
      </c>
      <c r="L535" s="605">
        <f t="shared" si="159"/>
        <v>-5590.3499999999985</v>
      </c>
      <c r="M535" s="606">
        <v>1</v>
      </c>
      <c r="N535" s="546">
        <f t="shared" si="160"/>
        <v>-5590.3499999999985</v>
      </c>
      <c r="O535" s="607" t="s">
        <v>3</v>
      </c>
      <c r="P535" s="307"/>
    </row>
    <row r="536" spans="1:16" s="106" customFormat="1" ht="15" customHeight="1" x14ac:dyDescent="0.25">
      <c r="A536" s="601" t="s">
        <v>506</v>
      </c>
      <c r="B536" s="526" t="s">
        <v>507</v>
      </c>
      <c r="C536" s="372" t="s">
        <v>52</v>
      </c>
      <c r="D536" s="540">
        <v>42058</v>
      </c>
      <c r="E536" s="541">
        <v>748</v>
      </c>
      <c r="F536" s="620">
        <v>109.15</v>
      </c>
      <c r="G536" s="603">
        <f t="shared" si="157"/>
        <v>81644.2</v>
      </c>
      <c r="H536" s="544"/>
      <c r="I536" s="569">
        <v>42072</v>
      </c>
      <c r="J536" s="839">
        <v>105.01</v>
      </c>
      <c r="K536" s="604">
        <f t="shared" si="158"/>
        <v>78547.48000000001</v>
      </c>
      <c r="L536" s="605">
        <f t="shared" si="159"/>
        <v>-3096.7199999999866</v>
      </c>
      <c r="M536" s="606">
        <v>1</v>
      </c>
      <c r="N536" s="546">
        <f t="shared" si="160"/>
        <v>-3096.7199999999866</v>
      </c>
      <c r="O536" s="607" t="s">
        <v>3</v>
      </c>
      <c r="P536" s="307"/>
    </row>
    <row r="537" spans="1:16" s="106" customFormat="1" ht="15" customHeight="1" x14ac:dyDescent="0.25">
      <c r="A537" s="601" t="s">
        <v>1989</v>
      </c>
      <c r="B537" s="526" t="s">
        <v>1895</v>
      </c>
      <c r="C537" s="372" t="s">
        <v>52</v>
      </c>
      <c r="D537" s="540">
        <v>42054</v>
      </c>
      <c r="E537" s="541">
        <v>594</v>
      </c>
      <c r="F537" s="620">
        <v>109.07</v>
      </c>
      <c r="G537" s="603">
        <f t="shared" si="157"/>
        <v>64787.579999999994</v>
      </c>
      <c r="H537" s="544"/>
      <c r="I537" s="569">
        <v>42072</v>
      </c>
      <c r="J537" s="839">
        <v>102.23</v>
      </c>
      <c r="K537" s="604">
        <f t="shared" si="158"/>
        <v>60724.62</v>
      </c>
      <c r="L537" s="605">
        <f t="shared" si="159"/>
        <v>-4062.9599999999919</v>
      </c>
      <c r="M537" s="606">
        <v>1</v>
      </c>
      <c r="N537" s="546">
        <f t="shared" si="160"/>
        <v>-4062.9599999999919</v>
      </c>
      <c r="O537" s="607" t="s">
        <v>3</v>
      </c>
      <c r="P537" s="307"/>
    </row>
    <row r="538" spans="1:16" s="106" customFormat="1" ht="15" customHeight="1" x14ac:dyDescent="0.25">
      <c r="A538" s="601" t="s">
        <v>1997</v>
      </c>
      <c r="B538" s="526" t="s">
        <v>959</v>
      </c>
      <c r="C538" s="372" t="s">
        <v>52</v>
      </c>
      <c r="D538" s="540">
        <v>42058</v>
      </c>
      <c r="E538" s="541">
        <v>1175</v>
      </c>
      <c r="F538" s="620">
        <v>88.95</v>
      </c>
      <c r="G538" s="603">
        <f t="shared" si="157"/>
        <v>104516.25</v>
      </c>
      <c r="H538" s="544"/>
      <c r="I538" s="569">
        <v>42073</v>
      </c>
      <c r="J538" s="839">
        <v>85.65</v>
      </c>
      <c r="K538" s="604">
        <f t="shared" si="158"/>
        <v>100638.75</v>
      </c>
      <c r="L538" s="605">
        <f t="shared" si="159"/>
        <v>-3877.5</v>
      </c>
      <c r="M538" s="606">
        <v>1</v>
      </c>
      <c r="N538" s="546">
        <f t="shared" si="160"/>
        <v>-3877.5</v>
      </c>
      <c r="O538" s="607" t="s">
        <v>3</v>
      </c>
      <c r="P538" s="307"/>
    </row>
    <row r="539" spans="1:16" s="106" customFormat="1" ht="15" customHeight="1" x14ac:dyDescent="0.25">
      <c r="A539" s="601" t="s">
        <v>373</v>
      </c>
      <c r="B539" s="526" t="s">
        <v>1916</v>
      </c>
      <c r="C539" s="372" t="s">
        <v>52</v>
      </c>
      <c r="D539" s="540">
        <v>42002</v>
      </c>
      <c r="E539" s="541">
        <v>4587</v>
      </c>
      <c r="F539" s="620">
        <v>15.53</v>
      </c>
      <c r="G539" s="603">
        <f t="shared" si="157"/>
        <v>71236.11</v>
      </c>
      <c r="H539" s="544"/>
      <c r="I539" s="569">
        <v>42073</v>
      </c>
      <c r="J539" s="839">
        <v>15.85</v>
      </c>
      <c r="K539" s="604">
        <f t="shared" si="158"/>
        <v>72703.95</v>
      </c>
      <c r="L539" s="605">
        <f t="shared" si="159"/>
        <v>1467.8399999999965</v>
      </c>
      <c r="M539" s="606">
        <v>1</v>
      </c>
      <c r="N539" s="546">
        <f t="shared" si="160"/>
        <v>1467.8399999999965</v>
      </c>
      <c r="O539" s="607" t="s">
        <v>3</v>
      </c>
      <c r="P539" s="307"/>
    </row>
    <row r="540" spans="1:16" s="106" customFormat="1" ht="15" customHeight="1" x14ac:dyDescent="0.25">
      <c r="A540" s="601" t="s">
        <v>1971</v>
      </c>
      <c r="B540" s="526" t="s">
        <v>1974</v>
      </c>
      <c r="C540" s="372" t="s">
        <v>52</v>
      </c>
      <c r="D540" s="540">
        <v>42046</v>
      </c>
      <c r="E540" s="541">
        <v>1227</v>
      </c>
      <c r="F540" s="620">
        <v>40.83</v>
      </c>
      <c r="G540" s="603">
        <f t="shared" si="157"/>
        <v>50098.409999999996</v>
      </c>
      <c r="H540" s="544"/>
      <c r="I540" s="569">
        <v>42073</v>
      </c>
      <c r="J540" s="839">
        <v>38.53</v>
      </c>
      <c r="K540" s="604">
        <f t="shared" si="158"/>
        <v>47276.310000000005</v>
      </c>
      <c r="L540" s="605">
        <f t="shared" si="159"/>
        <v>-2822.0999999999913</v>
      </c>
      <c r="M540" s="606">
        <v>1</v>
      </c>
      <c r="N540" s="546">
        <f t="shared" si="160"/>
        <v>-2822.0999999999913</v>
      </c>
      <c r="O540" s="607" t="s">
        <v>3</v>
      </c>
      <c r="P540" s="307"/>
    </row>
    <row r="541" spans="1:16" s="106" customFormat="1" ht="15" customHeight="1" x14ac:dyDescent="0.25">
      <c r="A541" s="601" t="s">
        <v>1998</v>
      </c>
      <c r="B541" s="526" t="s">
        <v>1536</v>
      </c>
      <c r="C541" s="372" t="s">
        <v>52</v>
      </c>
      <c r="D541" s="540">
        <v>42058</v>
      </c>
      <c r="E541" s="541">
        <v>997</v>
      </c>
      <c r="F541" s="620">
        <v>110.27</v>
      </c>
      <c r="G541" s="603">
        <f t="shared" si="157"/>
        <v>109939.19</v>
      </c>
      <c r="H541" s="544"/>
      <c r="I541" s="569">
        <v>42073</v>
      </c>
      <c r="J541" s="839">
        <v>101.74</v>
      </c>
      <c r="K541" s="604">
        <f t="shared" si="158"/>
        <v>101434.78</v>
      </c>
      <c r="L541" s="605">
        <f t="shared" si="159"/>
        <v>-8504.4100000000035</v>
      </c>
      <c r="M541" s="606">
        <v>1</v>
      </c>
      <c r="N541" s="546">
        <f t="shared" si="160"/>
        <v>-8504.4100000000035</v>
      </c>
      <c r="O541" s="607" t="s">
        <v>3</v>
      </c>
      <c r="P541" s="307"/>
    </row>
    <row r="542" spans="1:16" s="106" customFormat="1" ht="15" customHeight="1" x14ac:dyDescent="0.25">
      <c r="A542" s="601" t="s">
        <v>1988</v>
      </c>
      <c r="B542" s="526" t="s">
        <v>480</v>
      </c>
      <c r="C542" s="372" t="s">
        <v>52</v>
      </c>
      <c r="D542" s="540">
        <v>42054</v>
      </c>
      <c r="E542" s="541">
        <v>922</v>
      </c>
      <c r="F542" s="620">
        <v>122.77</v>
      </c>
      <c r="G542" s="603">
        <f t="shared" si="157"/>
        <v>113193.94</v>
      </c>
      <c r="H542" s="544"/>
      <c r="I542" s="569">
        <v>42073</v>
      </c>
      <c r="J542" s="839">
        <v>118.8</v>
      </c>
      <c r="K542" s="604">
        <f t="shared" si="158"/>
        <v>109533.59999999999</v>
      </c>
      <c r="L542" s="605">
        <f t="shared" si="159"/>
        <v>-3660.3400000000111</v>
      </c>
      <c r="M542" s="606">
        <v>1</v>
      </c>
      <c r="N542" s="546">
        <f t="shared" si="160"/>
        <v>-3660.3400000000111</v>
      </c>
      <c r="O542" s="607" t="s">
        <v>3</v>
      </c>
      <c r="P542" s="307"/>
    </row>
    <row r="543" spans="1:16" s="106" customFormat="1" ht="15" customHeight="1" x14ac:dyDescent="0.25">
      <c r="A543" s="601" t="s">
        <v>1967</v>
      </c>
      <c r="B543" s="526" t="s">
        <v>1463</v>
      </c>
      <c r="C543" s="372" t="s">
        <v>52</v>
      </c>
      <c r="D543" s="540">
        <v>42045</v>
      </c>
      <c r="E543" s="541">
        <v>1254</v>
      </c>
      <c r="F543" s="620">
        <v>85.67</v>
      </c>
      <c r="G543" s="603">
        <f t="shared" si="157"/>
        <v>107430.18000000001</v>
      </c>
      <c r="H543" s="544"/>
      <c r="I543" s="569">
        <v>42073</v>
      </c>
      <c r="J543" s="839">
        <v>87.61</v>
      </c>
      <c r="K543" s="604">
        <f t="shared" si="158"/>
        <v>109862.94</v>
      </c>
      <c r="L543" s="605">
        <f t="shared" si="159"/>
        <v>2432.7599999999948</v>
      </c>
      <c r="M543" s="606">
        <v>1</v>
      </c>
      <c r="N543" s="546">
        <f t="shared" si="160"/>
        <v>2432.7599999999948</v>
      </c>
      <c r="O543" s="607" t="s">
        <v>3</v>
      </c>
      <c r="P543" s="307"/>
    </row>
    <row r="544" spans="1:16" s="108" customFormat="1" ht="15" customHeight="1" x14ac:dyDescent="0.25">
      <c r="A544" s="601" t="s">
        <v>1949</v>
      </c>
      <c r="B544" s="526" t="s">
        <v>1951</v>
      </c>
      <c r="C544" s="372" t="s">
        <v>52</v>
      </c>
      <c r="D544" s="540">
        <v>42033</v>
      </c>
      <c r="E544" s="541">
        <v>627</v>
      </c>
      <c r="F544" s="620">
        <v>104.45</v>
      </c>
      <c r="G544" s="603">
        <f t="shared" si="157"/>
        <v>65490.15</v>
      </c>
      <c r="H544" s="544"/>
      <c r="I544" s="569">
        <v>42073</v>
      </c>
      <c r="J544" s="839">
        <v>107.17</v>
      </c>
      <c r="K544" s="604">
        <f t="shared" si="158"/>
        <v>67195.59</v>
      </c>
      <c r="L544" s="605">
        <f t="shared" si="159"/>
        <v>1705.4399999999951</v>
      </c>
      <c r="M544" s="606">
        <v>1</v>
      </c>
      <c r="N544" s="546">
        <f t="shared" si="160"/>
        <v>1705.4399999999951</v>
      </c>
      <c r="O544" s="607" t="s">
        <v>3</v>
      </c>
      <c r="P544" s="307"/>
    </row>
    <row r="545" spans="1:16" s="106" customFormat="1" ht="15" customHeight="1" x14ac:dyDescent="0.25">
      <c r="A545" s="601" t="s">
        <v>2011</v>
      </c>
      <c r="B545" s="526" t="s">
        <v>2010</v>
      </c>
      <c r="C545" s="372" t="s">
        <v>52</v>
      </c>
      <c r="D545" s="540">
        <v>42066</v>
      </c>
      <c r="E545" s="541">
        <v>3025</v>
      </c>
      <c r="F545" s="620">
        <v>36.32</v>
      </c>
      <c r="G545" s="603">
        <f t="shared" si="157"/>
        <v>109868</v>
      </c>
      <c r="H545" s="544"/>
      <c r="I545" s="569">
        <v>42073</v>
      </c>
      <c r="J545" s="839">
        <v>35</v>
      </c>
      <c r="K545" s="604">
        <f t="shared" si="158"/>
        <v>105875</v>
      </c>
      <c r="L545" s="605">
        <f t="shared" si="159"/>
        <v>-3993</v>
      </c>
      <c r="M545" s="606">
        <v>1</v>
      </c>
      <c r="N545" s="546">
        <f t="shared" si="160"/>
        <v>-3993</v>
      </c>
      <c r="O545" s="607" t="s">
        <v>3</v>
      </c>
      <c r="P545" s="307"/>
    </row>
    <row r="546" spans="1:16" s="106" customFormat="1" ht="15" customHeight="1" x14ac:dyDescent="0.25">
      <c r="A546" s="830" t="s">
        <v>526</v>
      </c>
      <c r="B546" s="526" t="s">
        <v>527</v>
      </c>
      <c r="C546" s="372" t="s">
        <v>52</v>
      </c>
      <c r="D546" s="540">
        <v>42055</v>
      </c>
      <c r="E546" s="541">
        <v>1172</v>
      </c>
      <c r="F546" s="620">
        <v>90.82</v>
      </c>
      <c r="G546" s="603">
        <f t="shared" si="157"/>
        <v>106441.04</v>
      </c>
      <c r="H546" s="544"/>
      <c r="I546" s="569">
        <v>42074</v>
      </c>
      <c r="J546" s="839">
        <v>87.41</v>
      </c>
      <c r="K546" s="604">
        <f t="shared" si="158"/>
        <v>102444.51999999999</v>
      </c>
      <c r="L546" s="605">
        <f t="shared" si="159"/>
        <v>-3996.5200000000041</v>
      </c>
      <c r="M546" s="606">
        <v>1</v>
      </c>
      <c r="N546" s="546">
        <f t="shared" si="160"/>
        <v>-3996.5200000000041</v>
      </c>
      <c r="O546" s="607" t="s">
        <v>3</v>
      </c>
      <c r="P546" s="307"/>
    </row>
    <row r="547" spans="1:16" s="106" customFormat="1" ht="15" customHeight="1" x14ac:dyDescent="0.25">
      <c r="A547" s="601" t="s">
        <v>2013</v>
      </c>
      <c r="B547" s="526" t="s">
        <v>1721</v>
      </c>
      <c r="C547" s="372" t="s">
        <v>52</v>
      </c>
      <c r="D547" s="540">
        <v>42067</v>
      </c>
      <c r="E547" s="541">
        <v>4521</v>
      </c>
      <c r="F547" s="620">
        <v>35.29</v>
      </c>
      <c r="G547" s="603">
        <f t="shared" si="157"/>
        <v>159546.09</v>
      </c>
      <c r="H547" s="544"/>
      <c r="I547" s="569">
        <v>42074</v>
      </c>
      <c r="J547" s="839">
        <v>33.450000000000003</v>
      </c>
      <c r="K547" s="604">
        <f t="shared" si="158"/>
        <v>151227.45000000001</v>
      </c>
      <c r="L547" s="605">
        <f t="shared" si="159"/>
        <v>-8318.6399999999849</v>
      </c>
      <c r="M547" s="606">
        <v>1</v>
      </c>
      <c r="N547" s="546">
        <f t="shared" si="160"/>
        <v>-8318.6399999999849</v>
      </c>
      <c r="O547" s="607" t="s">
        <v>3</v>
      </c>
      <c r="P547" s="307"/>
    </row>
    <row r="548" spans="1:16" s="106" customFormat="1" ht="15" customHeight="1" x14ac:dyDescent="0.25">
      <c r="A548" s="601" t="s">
        <v>1957</v>
      </c>
      <c r="B548" s="526" t="s">
        <v>564</v>
      </c>
      <c r="C548" s="372" t="s">
        <v>52</v>
      </c>
      <c r="D548" s="540">
        <v>42038</v>
      </c>
      <c r="E548" s="541">
        <v>1614</v>
      </c>
      <c r="F548" s="620">
        <v>42.11</v>
      </c>
      <c r="G548" s="603">
        <f t="shared" si="157"/>
        <v>67965.539999999994</v>
      </c>
      <c r="H548" s="544"/>
      <c r="I548" s="569">
        <v>42076</v>
      </c>
      <c r="J548" s="839">
        <v>39.950000000000003</v>
      </c>
      <c r="K548" s="604">
        <f t="shared" si="158"/>
        <v>64479.3</v>
      </c>
      <c r="L548" s="605">
        <f t="shared" si="159"/>
        <v>-3486.2399999999907</v>
      </c>
      <c r="M548" s="606">
        <v>1</v>
      </c>
      <c r="N548" s="546">
        <f t="shared" si="160"/>
        <v>-3486.2399999999907</v>
      </c>
      <c r="O548" s="607" t="s">
        <v>3</v>
      </c>
      <c r="P548" s="307"/>
    </row>
    <row r="549" spans="1:16" s="106" customFormat="1" ht="15" customHeight="1" x14ac:dyDescent="0.25">
      <c r="A549" s="601" t="s">
        <v>1808</v>
      </c>
      <c r="B549" s="526" t="s">
        <v>1809</v>
      </c>
      <c r="C549" s="372" t="s">
        <v>52</v>
      </c>
      <c r="D549" s="540">
        <v>42052</v>
      </c>
      <c r="E549" s="541">
        <v>1258</v>
      </c>
      <c r="F549" s="620">
        <v>69.5</v>
      </c>
      <c r="G549" s="603">
        <f t="shared" si="157"/>
        <v>87431</v>
      </c>
      <c r="H549" s="544"/>
      <c r="I549" s="569">
        <v>42076</v>
      </c>
      <c r="J549" s="839">
        <v>68.27</v>
      </c>
      <c r="K549" s="604">
        <f t="shared" si="158"/>
        <v>85883.659999999989</v>
      </c>
      <c r="L549" s="605">
        <f t="shared" si="159"/>
        <v>-1547.3400000000111</v>
      </c>
      <c r="M549" s="606">
        <v>1</v>
      </c>
      <c r="N549" s="546">
        <f t="shared" si="160"/>
        <v>-1547.3400000000111</v>
      </c>
      <c r="O549" s="607" t="s">
        <v>3</v>
      </c>
      <c r="P549" s="307"/>
    </row>
    <row r="550" spans="1:16" s="106" customFormat="1" ht="15" customHeight="1" x14ac:dyDescent="0.25">
      <c r="A550" s="458" t="s">
        <v>2000</v>
      </c>
      <c r="B550" s="566" t="s">
        <v>1666</v>
      </c>
      <c r="C550" s="436" t="s">
        <v>77</v>
      </c>
      <c r="D550" s="437">
        <v>42061</v>
      </c>
      <c r="E550" s="438">
        <v>893</v>
      </c>
      <c r="F550" s="777">
        <v>136.52000000000001</v>
      </c>
      <c r="G550" s="609">
        <f t="shared" ref="G550:G556" si="161">SUM(E550*F550)</f>
        <v>121912.36000000002</v>
      </c>
      <c r="H550" s="441"/>
      <c r="I550" s="507">
        <v>42083</v>
      </c>
      <c r="J550" s="831">
        <v>141.6</v>
      </c>
      <c r="K550" s="610">
        <f t="shared" ref="K550:K556" si="162">SUM(E550*J550)</f>
        <v>126448.79999999999</v>
      </c>
      <c r="L550" s="611">
        <f>SUM(G550-K550)</f>
        <v>-4536.4399999999732</v>
      </c>
      <c r="M550" s="612">
        <v>1</v>
      </c>
      <c r="N550" s="443">
        <f t="shared" ref="N550:N556" si="163">SUM(L550*M550)</f>
        <v>-4536.4399999999732</v>
      </c>
      <c r="O550" s="613"/>
      <c r="P550" s="108"/>
    </row>
    <row r="551" spans="1:16" s="108" customFormat="1" ht="15" customHeight="1" x14ac:dyDescent="0.25">
      <c r="A551" s="601" t="s">
        <v>2001</v>
      </c>
      <c r="B551" s="526" t="s">
        <v>1524</v>
      </c>
      <c r="C551" s="372" t="s">
        <v>52</v>
      </c>
      <c r="D551" s="540">
        <v>42059</v>
      </c>
      <c r="E551" s="541">
        <v>2518</v>
      </c>
      <c r="F551" s="620">
        <v>78.13</v>
      </c>
      <c r="G551" s="603">
        <f t="shared" si="161"/>
        <v>196731.34</v>
      </c>
      <c r="H551" s="544"/>
      <c r="I551" s="569">
        <v>42083</v>
      </c>
      <c r="J551" s="839">
        <v>75.14</v>
      </c>
      <c r="K551" s="604">
        <f t="shared" si="162"/>
        <v>189202.52</v>
      </c>
      <c r="L551" s="605">
        <f>SUM(K551-G551)</f>
        <v>-7528.820000000007</v>
      </c>
      <c r="M551" s="606">
        <v>1</v>
      </c>
      <c r="N551" s="546">
        <f t="shared" si="163"/>
        <v>-7528.820000000007</v>
      </c>
      <c r="O551" s="607" t="s">
        <v>3</v>
      </c>
      <c r="P551" s="307"/>
    </row>
    <row r="552" spans="1:16" s="106" customFormat="1" ht="15" customHeight="1" x14ac:dyDescent="0.25">
      <c r="A552" s="458" t="s">
        <v>1390</v>
      </c>
      <c r="B552" s="566" t="s">
        <v>1389</v>
      </c>
      <c r="C552" s="436" t="s">
        <v>77</v>
      </c>
      <c r="D552" s="437">
        <v>42073</v>
      </c>
      <c r="E552" s="438">
        <v>937</v>
      </c>
      <c r="F552" s="777">
        <v>44.53</v>
      </c>
      <c r="G552" s="609">
        <f t="shared" si="161"/>
        <v>41724.61</v>
      </c>
      <c r="H552" s="441"/>
      <c r="I552" s="507">
        <v>42083</v>
      </c>
      <c r="J552" s="831">
        <v>48.62</v>
      </c>
      <c r="K552" s="610">
        <f t="shared" si="162"/>
        <v>45556.939999999995</v>
      </c>
      <c r="L552" s="611">
        <f>SUM(G552-K552)</f>
        <v>-3832.3299999999945</v>
      </c>
      <c r="M552" s="612">
        <v>1</v>
      </c>
      <c r="N552" s="443">
        <f t="shared" si="163"/>
        <v>-3832.3299999999945</v>
      </c>
      <c r="O552" s="613"/>
      <c r="P552" s="108"/>
    </row>
    <row r="553" spans="1:16" s="108" customFormat="1" ht="15" customHeight="1" x14ac:dyDescent="0.25">
      <c r="A553" s="458" t="s">
        <v>1969</v>
      </c>
      <c r="B553" s="566" t="s">
        <v>1968</v>
      </c>
      <c r="C553" s="436" t="s">
        <v>77</v>
      </c>
      <c r="D553" s="437">
        <v>42045</v>
      </c>
      <c r="E553" s="438">
        <v>2366</v>
      </c>
      <c r="F553" s="777">
        <v>44.29</v>
      </c>
      <c r="G553" s="609">
        <f t="shared" si="161"/>
        <v>104790.14</v>
      </c>
      <c r="H553" s="441"/>
      <c r="I553" s="507">
        <v>42083</v>
      </c>
      <c r="J553" s="831">
        <v>44.18</v>
      </c>
      <c r="K553" s="610">
        <f t="shared" si="162"/>
        <v>104529.88</v>
      </c>
      <c r="L553" s="611">
        <f>SUM(G553-K553)</f>
        <v>260.25999999999476</v>
      </c>
      <c r="M553" s="612">
        <v>1</v>
      </c>
      <c r="N553" s="433">
        <f t="shared" si="163"/>
        <v>260.25999999999476</v>
      </c>
      <c r="O553" s="841"/>
    </row>
    <row r="554" spans="1:16" s="106" customFormat="1" ht="15" customHeight="1" x14ac:dyDescent="0.25">
      <c r="A554" s="601" t="s">
        <v>1919</v>
      </c>
      <c r="B554" s="526" t="s">
        <v>1920</v>
      </c>
      <c r="C554" s="372" t="s">
        <v>52</v>
      </c>
      <c r="D554" s="540">
        <v>42002</v>
      </c>
      <c r="E554" s="541">
        <v>2115</v>
      </c>
      <c r="F554" s="620">
        <v>50.62</v>
      </c>
      <c r="G554" s="603">
        <f t="shared" si="161"/>
        <v>107061.29999999999</v>
      </c>
      <c r="H554" s="544"/>
      <c r="I554" s="569">
        <v>42083</v>
      </c>
      <c r="J554" s="839">
        <v>53.65</v>
      </c>
      <c r="K554" s="604">
        <f t="shared" si="162"/>
        <v>113469.75</v>
      </c>
      <c r="L554" s="605">
        <f t="shared" ref="L554:L560" si="164">SUM(K554-G554)</f>
        <v>6408.4500000000116</v>
      </c>
      <c r="M554" s="606">
        <v>1</v>
      </c>
      <c r="N554" s="546">
        <f t="shared" si="163"/>
        <v>6408.4500000000116</v>
      </c>
      <c r="O554" s="842"/>
      <c r="P554" s="307"/>
    </row>
    <row r="555" spans="1:16" s="106" customFormat="1" ht="15" customHeight="1" x14ac:dyDescent="0.25">
      <c r="A555" s="601" t="s">
        <v>624</v>
      </c>
      <c r="B555" s="526" t="s">
        <v>625</v>
      </c>
      <c r="C555" s="372" t="s">
        <v>52</v>
      </c>
      <c r="D555" s="540">
        <v>42034</v>
      </c>
      <c r="E555" s="541">
        <v>2395</v>
      </c>
      <c r="F555" s="620">
        <v>23.29</v>
      </c>
      <c r="G555" s="603">
        <f t="shared" si="161"/>
        <v>55779.549999999996</v>
      </c>
      <c r="H555" s="544"/>
      <c r="I555" s="569">
        <v>42089</v>
      </c>
      <c r="J555" s="782">
        <v>22.38</v>
      </c>
      <c r="K555" s="604">
        <f t="shared" si="162"/>
        <v>53600.1</v>
      </c>
      <c r="L555" s="605">
        <f t="shared" si="164"/>
        <v>-2179.4499999999971</v>
      </c>
      <c r="M555" s="606">
        <v>1</v>
      </c>
      <c r="N555" s="546">
        <f t="shared" si="163"/>
        <v>-2179.4499999999971</v>
      </c>
      <c r="O555" s="607" t="s">
        <v>3</v>
      </c>
      <c r="P555" s="307"/>
    </row>
    <row r="556" spans="1:16" s="108" customFormat="1" ht="15" customHeight="1" x14ac:dyDescent="0.25">
      <c r="A556" s="601" t="s">
        <v>2027</v>
      </c>
      <c r="B556" s="526" t="s">
        <v>2028</v>
      </c>
      <c r="C556" s="372" t="s">
        <v>52</v>
      </c>
      <c r="D556" s="540">
        <v>42074</v>
      </c>
      <c r="E556" s="541">
        <v>762</v>
      </c>
      <c r="F556" s="620">
        <v>84.01</v>
      </c>
      <c r="G556" s="603">
        <f t="shared" si="161"/>
        <v>64015.62</v>
      </c>
      <c r="H556" s="544"/>
      <c r="I556" s="569">
        <v>42089</v>
      </c>
      <c r="J556" s="782">
        <v>69.489999999999995</v>
      </c>
      <c r="K556" s="604">
        <f t="shared" si="162"/>
        <v>52951.38</v>
      </c>
      <c r="L556" s="605">
        <f t="shared" si="164"/>
        <v>-11064.240000000005</v>
      </c>
      <c r="M556" s="606">
        <v>1</v>
      </c>
      <c r="N556" s="546">
        <f t="shared" si="163"/>
        <v>-11064.240000000005</v>
      </c>
      <c r="O556" s="607" t="s">
        <v>3</v>
      </c>
      <c r="P556" s="307"/>
    </row>
    <row r="557" spans="1:16" s="106" customFormat="1" ht="15" customHeight="1" x14ac:dyDescent="0.25">
      <c r="A557" s="601" t="s">
        <v>1938</v>
      </c>
      <c r="B557" s="526" t="s">
        <v>1939</v>
      </c>
      <c r="C557" s="372" t="s">
        <v>52</v>
      </c>
      <c r="D557" s="540">
        <v>42016</v>
      </c>
      <c r="E557" s="541">
        <v>362</v>
      </c>
      <c r="F557" s="620">
        <v>273.61</v>
      </c>
      <c r="G557" s="603">
        <f t="shared" ref="G557:G566" si="165">SUM(E557*F557)</f>
        <v>99046.82</v>
      </c>
      <c r="H557" s="544"/>
      <c r="I557" s="569">
        <v>42104</v>
      </c>
      <c r="J557" s="782">
        <v>290.29000000000002</v>
      </c>
      <c r="K557" s="604">
        <f t="shared" ref="K557:K566" si="166">SUM(E557*J557)</f>
        <v>105084.98000000001</v>
      </c>
      <c r="L557" s="605">
        <f t="shared" si="164"/>
        <v>6038.1600000000035</v>
      </c>
      <c r="M557" s="606">
        <v>1</v>
      </c>
      <c r="N557" s="546">
        <f t="shared" ref="N557:N566" si="167">SUM(L557*M557)</f>
        <v>6038.1600000000035</v>
      </c>
      <c r="O557" s="607" t="s">
        <v>3</v>
      </c>
      <c r="P557" s="307"/>
    </row>
    <row r="558" spans="1:16" s="106" customFormat="1" ht="15" customHeight="1" x14ac:dyDescent="0.25">
      <c r="A558" s="601" t="s">
        <v>512</v>
      </c>
      <c r="B558" s="526" t="s">
        <v>513</v>
      </c>
      <c r="C558" s="372" t="s">
        <v>52</v>
      </c>
      <c r="D558" s="540">
        <v>41942</v>
      </c>
      <c r="E558" s="541">
        <v>2716</v>
      </c>
      <c r="F558" s="620">
        <v>72.72</v>
      </c>
      <c r="G558" s="603">
        <f t="shared" si="165"/>
        <v>197507.52</v>
      </c>
      <c r="H558" s="544"/>
      <c r="I558" s="569">
        <v>42110</v>
      </c>
      <c r="J558" s="782">
        <v>77.98</v>
      </c>
      <c r="K558" s="604">
        <f t="shared" si="166"/>
        <v>211793.68000000002</v>
      </c>
      <c r="L558" s="605">
        <f t="shared" si="164"/>
        <v>14286.160000000033</v>
      </c>
      <c r="M558" s="606">
        <v>1</v>
      </c>
      <c r="N558" s="546">
        <f t="shared" si="167"/>
        <v>14286.160000000033</v>
      </c>
      <c r="O558" s="607" t="s">
        <v>3</v>
      </c>
      <c r="P558" s="307"/>
    </row>
    <row r="559" spans="1:16" s="108" customFormat="1" ht="15" customHeight="1" x14ac:dyDescent="0.25">
      <c r="A559" s="473" t="s">
        <v>605</v>
      </c>
      <c r="B559" s="526" t="s">
        <v>537</v>
      </c>
      <c r="C559" s="372" t="s">
        <v>52</v>
      </c>
      <c r="D559" s="540">
        <v>42055</v>
      </c>
      <c r="E559" s="541">
        <v>518</v>
      </c>
      <c r="F559" s="620">
        <v>202.1</v>
      </c>
      <c r="G559" s="603">
        <f t="shared" si="165"/>
        <v>104687.8</v>
      </c>
      <c r="H559" s="544"/>
      <c r="I559" s="569">
        <v>42121</v>
      </c>
      <c r="J559" s="782">
        <v>193.94</v>
      </c>
      <c r="K559" s="604">
        <f t="shared" si="166"/>
        <v>100460.92</v>
      </c>
      <c r="L559" s="605">
        <f t="shared" si="164"/>
        <v>-4226.8800000000047</v>
      </c>
      <c r="M559" s="606">
        <v>1</v>
      </c>
      <c r="N559" s="546">
        <f t="shared" si="167"/>
        <v>-4226.8800000000047</v>
      </c>
      <c r="O559" s="607" t="s">
        <v>3</v>
      </c>
      <c r="P559" s="307"/>
    </row>
    <row r="560" spans="1:16" s="106" customFormat="1" ht="15" customHeight="1" x14ac:dyDescent="0.25">
      <c r="A560" s="601" t="s">
        <v>1995</v>
      </c>
      <c r="B560" s="526" t="s">
        <v>1996</v>
      </c>
      <c r="C560" s="372" t="s">
        <v>52</v>
      </c>
      <c r="D560" s="540">
        <v>42045</v>
      </c>
      <c r="E560" s="541">
        <v>3030</v>
      </c>
      <c r="F560" s="620">
        <v>22.89</v>
      </c>
      <c r="G560" s="603">
        <f t="shared" si="165"/>
        <v>69356.7</v>
      </c>
      <c r="H560" s="544"/>
      <c r="I560" s="569">
        <v>42124</v>
      </c>
      <c r="J560" s="782">
        <v>22.43</v>
      </c>
      <c r="K560" s="604">
        <f t="shared" si="166"/>
        <v>67962.899999999994</v>
      </c>
      <c r="L560" s="605">
        <f t="shared" si="164"/>
        <v>-1393.8000000000029</v>
      </c>
      <c r="M560" s="606">
        <v>1</v>
      </c>
      <c r="N560" s="546">
        <f t="shared" si="167"/>
        <v>-1393.8000000000029</v>
      </c>
      <c r="O560" s="607" t="s">
        <v>3</v>
      </c>
      <c r="P560" s="307"/>
    </row>
    <row r="561" spans="1:16" s="106" customFormat="1" ht="15" customHeight="1" x14ac:dyDescent="0.25">
      <c r="A561" s="458" t="s">
        <v>861</v>
      </c>
      <c r="B561" s="566" t="s">
        <v>539</v>
      </c>
      <c r="C561" s="436" t="s">
        <v>77</v>
      </c>
      <c r="D561" s="437">
        <v>42072</v>
      </c>
      <c r="E561" s="438">
        <v>1066</v>
      </c>
      <c r="F561" s="777">
        <v>70.260000000000005</v>
      </c>
      <c r="G561" s="609">
        <f t="shared" si="165"/>
        <v>74897.16</v>
      </c>
      <c r="H561" s="441"/>
      <c r="I561" s="507">
        <v>42128</v>
      </c>
      <c r="J561" s="783">
        <v>75.040000000000006</v>
      </c>
      <c r="K561" s="610">
        <f t="shared" si="166"/>
        <v>79992.639999999999</v>
      </c>
      <c r="L561" s="611">
        <f>SUM(G561-K561)</f>
        <v>-5095.4799999999959</v>
      </c>
      <c r="M561" s="612">
        <v>1</v>
      </c>
      <c r="N561" s="443">
        <f t="shared" si="167"/>
        <v>-5095.4799999999959</v>
      </c>
      <c r="O561" s="613"/>
      <c r="P561" s="108"/>
    </row>
    <row r="562" spans="1:16" s="108" customFormat="1" ht="15" customHeight="1" x14ac:dyDescent="0.25">
      <c r="A562" s="601" t="s">
        <v>1957</v>
      </c>
      <c r="B562" s="526" t="s">
        <v>564</v>
      </c>
      <c r="C562" s="372" t="s">
        <v>52</v>
      </c>
      <c r="D562" s="540">
        <v>42100</v>
      </c>
      <c r="E562" s="541">
        <v>1222</v>
      </c>
      <c r="F562" s="620">
        <v>44.69</v>
      </c>
      <c r="G562" s="603">
        <f t="shared" si="165"/>
        <v>54611.18</v>
      </c>
      <c r="H562" s="544"/>
      <c r="I562" s="569">
        <v>42143</v>
      </c>
      <c r="J562" s="782">
        <v>45.39</v>
      </c>
      <c r="K562" s="604">
        <f t="shared" si="166"/>
        <v>55466.58</v>
      </c>
      <c r="L562" s="605">
        <f>SUM(K562-G562)</f>
        <v>855.40000000000146</v>
      </c>
      <c r="M562" s="606">
        <v>1</v>
      </c>
      <c r="N562" s="546">
        <f t="shared" si="167"/>
        <v>855.40000000000146</v>
      </c>
      <c r="O562" s="607" t="s">
        <v>3</v>
      </c>
      <c r="P562" s="307"/>
    </row>
    <row r="563" spans="1:16" s="106" customFormat="1" ht="15" customHeight="1" x14ac:dyDescent="0.25">
      <c r="A563" s="601" t="s">
        <v>2045</v>
      </c>
      <c r="B563" s="526" t="s">
        <v>616</v>
      </c>
      <c r="C563" s="372" t="s">
        <v>52</v>
      </c>
      <c r="D563" s="540">
        <v>42100</v>
      </c>
      <c r="E563" s="541">
        <v>1151</v>
      </c>
      <c r="F563" s="620">
        <v>51.94</v>
      </c>
      <c r="G563" s="603">
        <f t="shared" si="165"/>
        <v>59782.939999999995</v>
      </c>
      <c r="H563" s="544"/>
      <c r="I563" s="569">
        <v>42143</v>
      </c>
      <c r="J563" s="782">
        <v>50.01</v>
      </c>
      <c r="K563" s="604">
        <f t="shared" si="166"/>
        <v>57561.509999999995</v>
      </c>
      <c r="L563" s="605">
        <f>SUM(K563-G563)</f>
        <v>-2221.4300000000003</v>
      </c>
      <c r="M563" s="606">
        <v>1</v>
      </c>
      <c r="N563" s="546">
        <f t="shared" si="167"/>
        <v>-2221.4300000000003</v>
      </c>
      <c r="O563" s="607" t="s">
        <v>3</v>
      </c>
      <c r="P563" s="307"/>
    </row>
    <row r="564" spans="1:16" s="106" customFormat="1" ht="15" customHeight="1" x14ac:dyDescent="0.25">
      <c r="A564" s="458" t="s">
        <v>2064</v>
      </c>
      <c r="B564" s="566" t="s">
        <v>61</v>
      </c>
      <c r="C564" s="436" t="s">
        <v>77</v>
      </c>
      <c r="D564" s="437">
        <v>42123</v>
      </c>
      <c r="E564" s="438">
        <v>856</v>
      </c>
      <c r="F564" s="777">
        <v>122.41</v>
      </c>
      <c r="G564" s="609">
        <f t="shared" si="165"/>
        <v>104782.95999999999</v>
      </c>
      <c r="H564" s="441"/>
      <c r="I564" s="507">
        <v>42144</v>
      </c>
      <c r="J564" s="783">
        <v>120.2</v>
      </c>
      <c r="K564" s="610">
        <f t="shared" si="166"/>
        <v>102891.2</v>
      </c>
      <c r="L564" s="611">
        <f>SUM(G564-K564)</f>
        <v>1891.7599999999948</v>
      </c>
      <c r="M564" s="612">
        <v>1</v>
      </c>
      <c r="N564" s="433">
        <f t="shared" si="167"/>
        <v>1891.7599999999948</v>
      </c>
      <c r="O564" s="613"/>
      <c r="P564" s="108"/>
    </row>
    <row r="565" spans="1:16" s="106" customFormat="1" ht="15" customHeight="1" x14ac:dyDescent="0.25">
      <c r="A565" s="601" t="s">
        <v>2032</v>
      </c>
      <c r="B565" s="526" t="s">
        <v>2033</v>
      </c>
      <c r="C565" s="372" t="s">
        <v>52</v>
      </c>
      <c r="D565" s="540">
        <v>42089</v>
      </c>
      <c r="E565" s="541">
        <v>820</v>
      </c>
      <c r="F565" s="620">
        <v>52.1</v>
      </c>
      <c r="G565" s="603">
        <f t="shared" si="165"/>
        <v>42722</v>
      </c>
      <c r="H565" s="544"/>
      <c r="I565" s="569">
        <v>42144</v>
      </c>
      <c r="J565" s="782">
        <v>57.16</v>
      </c>
      <c r="K565" s="604">
        <f t="shared" si="166"/>
        <v>46871.199999999997</v>
      </c>
      <c r="L565" s="605">
        <f>SUM(K565-G565)</f>
        <v>4149.1999999999971</v>
      </c>
      <c r="M565" s="606">
        <v>1</v>
      </c>
      <c r="N565" s="546">
        <f t="shared" si="167"/>
        <v>4149.1999999999971</v>
      </c>
      <c r="O565" s="607" t="s">
        <v>3</v>
      </c>
      <c r="P565" s="307"/>
    </row>
    <row r="566" spans="1:16" s="106" customFormat="1" ht="15" customHeight="1" x14ac:dyDescent="0.25">
      <c r="A566" s="458" t="s">
        <v>2038</v>
      </c>
      <c r="B566" s="566" t="s">
        <v>2039</v>
      </c>
      <c r="C566" s="436" t="s">
        <v>77</v>
      </c>
      <c r="D566" s="437">
        <v>42096</v>
      </c>
      <c r="E566" s="438">
        <v>1351</v>
      </c>
      <c r="F566" s="777">
        <v>59.68</v>
      </c>
      <c r="G566" s="609">
        <f t="shared" si="165"/>
        <v>80627.679999999993</v>
      </c>
      <c r="H566" s="441"/>
      <c r="I566" s="507">
        <v>42146</v>
      </c>
      <c r="J566" s="783">
        <v>60.88</v>
      </c>
      <c r="K566" s="610">
        <f t="shared" si="166"/>
        <v>82248.88</v>
      </c>
      <c r="L566" s="611">
        <f>SUM(G566-K566)</f>
        <v>-1621.2000000000116</v>
      </c>
      <c r="M566" s="612">
        <v>1</v>
      </c>
      <c r="N566" s="443">
        <f t="shared" si="167"/>
        <v>-1621.2000000000116</v>
      </c>
      <c r="O566" s="613"/>
      <c r="P566" s="108"/>
    </row>
    <row r="567" spans="1:16" s="106" customFormat="1" ht="15" customHeight="1" x14ac:dyDescent="0.25">
      <c r="A567" s="458" t="s">
        <v>1219</v>
      </c>
      <c r="B567" s="566" t="s">
        <v>1220</v>
      </c>
      <c r="C567" s="436" t="s">
        <v>77</v>
      </c>
      <c r="D567" s="437">
        <v>42089</v>
      </c>
      <c r="E567" s="438">
        <v>947</v>
      </c>
      <c r="F567" s="777">
        <v>81.11</v>
      </c>
      <c r="G567" s="609">
        <f t="shared" ref="G567:G574" si="168">SUM(E567*F567)</f>
        <v>76811.17</v>
      </c>
      <c r="H567" s="441"/>
      <c r="I567" s="507">
        <v>42149</v>
      </c>
      <c r="J567" s="783">
        <v>86.29</v>
      </c>
      <c r="K567" s="610">
        <f t="shared" ref="K567:K574" si="169">SUM(E567*J567)</f>
        <v>81716.63</v>
      </c>
      <c r="L567" s="611">
        <f>SUM(G567-K567)</f>
        <v>-4905.4600000000064</v>
      </c>
      <c r="M567" s="612">
        <v>1</v>
      </c>
      <c r="N567" s="443">
        <f t="shared" ref="N567:N574" si="170">SUM(L567*M567)</f>
        <v>-4905.4600000000064</v>
      </c>
      <c r="O567" s="613"/>
      <c r="P567" s="108"/>
    </row>
    <row r="568" spans="1:16" s="106" customFormat="1" ht="15" customHeight="1" x14ac:dyDescent="0.25">
      <c r="A568" s="830" t="s">
        <v>2083</v>
      </c>
      <c r="B568" s="526" t="s">
        <v>2084</v>
      </c>
      <c r="C568" s="372" t="s">
        <v>52</v>
      </c>
      <c r="D568" s="540">
        <v>42137</v>
      </c>
      <c r="E568" s="541">
        <v>5355</v>
      </c>
      <c r="F568" s="620">
        <v>25.31</v>
      </c>
      <c r="G568" s="603">
        <f t="shared" si="168"/>
        <v>135535.04999999999</v>
      </c>
      <c r="H568" s="544"/>
      <c r="I568" s="569">
        <v>42153</v>
      </c>
      <c r="J568" s="782">
        <v>23.88</v>
      </c>
      <c r="K568" s="604">
        <f t="shared" si="169"/>
        <v>127877.4</v>
      </c>
      <c r="L568" s="605">
        <f>SUM(K568-G568)</f>
        <v>-7657.6499999999942</v>
      </c>
      <c r="M568" s="606">
        <v>1</v>
      </c>
      <c r="N568" s="546">
        <f t="shared" si="170"/>
        <v>-7657.6499999999942</v>
      </c>
      <c r="O568" s="607" t="s">
        <v>3</v>
      </c>
      <c r="P568" s="307"/>
    </row>
    <row r="569" spans="1:16" s="106" customFormat="1" ht="15" customHeight="1" x14ac:dyDescent="0.25">
      <c r="A569" s="830" t="s">
        <v>2085</v>
      </c>
      <c r="B569" s="526" t="s">
        <v>545</v>
      </c>
      <c r="C569" s="372" t="s">
        <v>52</v>
      </c>
      <c r="D569" s="540">
        <v>42137</v>
      </c>
      <c r="E569" s="541">
        <v>1737</v>
      </c>
      <c r="F569" s="620">
        <v>52.91</v>
      </c>
      <c r="G569" s="603">
        <f t="shared" si="168"/>
        <v>91904.67</v>
      </c>
      <c r="H569" s="544"/>
      <c r="I569" s="569">
        <v>42153</v>
      </c>
      <c r="J569" s="782">
        <v>50.88</v>
      </c>
      <c r="K569" s="604">
        <f t="shared" si="169"/>
        <v>88378.559999999998</v>
      </c>
      <c r="L569" s="605">
        <f>SUM(K569-G569)</f>
        <v>-3526.1100000000006</v>
      </c>
      <c r="M569" s="606">
        <v>1</v>
      </c>
      <c r="N569" s="546">
        <f t="shared" si="170"/>
        <v>-3526.1100000000006</v>
      </c>
      <c r="O569" s="607" t="s">
        <v>3</v>
      </c>
      <c r="P569" s="307"/>
    </row>
    <row r="570" spans="1:16" s="106" customFormat="1" ht="15" customHeight="1" x14ac:dyDescent="0.25">
      <c r="A570" s="473" t="s">
        <v>2086</v>
      </c>
      <c r="B570" s="526" t="s">
        <v>2087</v>
      </c>
      <c r="C570" s="372" t="s">
        <v>52</v>
      </c>
      <c r="D570" s="540">
        <v>42139</v>
      </c>
      <c r="E570" s="541">
        <v>1521</v>
      </c>
      <c r="F570" s="620">
        <v>96.27</v>
      </c>
      <c r="G570" s="603">
        <f t="shared" si="168"/>
        <v>146426.66999999998</v>
      </c>
      <c r="H570" s="544"/>
      <c r="I570" s="569">
        <v>42159</v>
      </c>
      <c r="J570" s="782">
        <v>91.34</v>
      </c>
      <c r="K570" s="604">
        <f t="shared" si="169"/>
        <v>138928.14000000001</v>
      </c>
      <c r="L570" s="605">
        <f>SUM(K570-G570)</f>
        <v>-7498.5299999999697</v>
      </c>
      <c r="M570" s="606">
        <v>1</v>
      </c>
      <c r="N570" s="546">
        <f t="shared" si="170"/>
        <v>-7498.5299999999697</v>
      </c>
      <c r="O570" s="607" t="s">
        <v>3</v>
      </c>
      <c r="P570" s="307"/>
    </row>
    <row r="571" spans="1:16" s="108" customFormat="1" ht="15" customHeight="1" x14ac:dyDescent="0.25">
      <c r="A571" s="458" t="s">
        <v>2123</v>
      </c>
      <c r="B571" s="566" t="s">
        <v>866</v>
      </c>
      <c r="C571" s="436" t="s">
        <v>77</v>
      </c>
      <c r="D571" s="437">
        <v>42163</v>
      </c>
      <c r="E571" s="438">
        <v>4453</v>
      </c>
      <c r="F571" s="777">
        <v>50.05</v>
      </c>
      <c r="G571" s="609">
        <f t="shared" si="168"/>
        <v>222872.65</v>
      </c>
      <c r="H571" s="441"/>
      <c r="I571" s="507">
        <v>42166</v>
      </c>
      <c r="J571" s="783">
        <v>51.66</v>
      </c>
      <c r="K571" s="610">
        <f t="shared" si="169"/>
        <v>230041.97999999998</v>
      </c>
      <c r="L571" s="611">
        <f>SUM(G571-K571)</f>
        <v>-7169.3299999999872</v>
      </c>
      <c r="M571" s="612">
        <v>1</v>
      </c>
      <c r="N571" s="443">
        <f t="shared" si="170"/>
        <v>-7169.3299999999872</v>
      </c>
      <c r="O571" s="613"/>
    </row>
    <row r="572" spans="1:16" s="106" customFormat="1" ht="15" customHeight="1" x14ac:dyDescent="0.25">
      <c r="A572" s="458" t="s">
        <v>862</v>
      </c>
      <c r="B572" s="566" t="s">
        <v>568</v>
      </c>
      <c r="C572" s="436" t="s">
        <v>77</v>
      </c>
      <c r="D572" s="437">
        <v>42082</v>
      </c>
      <c r="E572" s="438">
        <v>812</v>
      </c>
      <c r="F572" s="777">
        <v>93.86</v>
      </c>
      <c r="G572" s="609">
        <f t="shared" si="168"/>
        <v>76214.319999999992</v>
      </c>
      <c r="H572" s="441"/>
      <c r="I572" s="507">
        <v>42174</v>
      </c>
      <c r="J572" s="783">
        <v>96.75</v>
      </c>
      <c r="K572" s="610">
        <f t="shared" si="169"/>
        <v>78561</v>
      </c>
      <c r="L572" s="611">
        <f>SUM(G572-K572)</f>
        <v>-2346.6800000000076</v>
      </c>
      <c r="M572" s="612">
        <v>1</v>
      </c>
      <c r="N572" s="443">
        <f t="shared" si="170"/>
        <v>-2346.6800000000076</v>
      </c>
      <c r="O572" s="613"/>
      <c r="P572" s="108"/>
    </row>
    <row r="573" spans="1:16" s="108" customFormat="1" ht="15" customHeight="1" x14ac:dyDescent="0.25">
      <c r="A573" s="458" t="s">
        <v>1077</v>
      </c>
      <c r="B573" s="566" t="s">
        <v>644</v>
      </c>
      <c r="C573" s="436" t="s">
        <v>77</v>
      </c>
      <c r="D573" s="437">
        <v>42157</v>
      </c>
      <c r="E573" s="438">
        <v>1342</v>
      </c>
      <c r="F573" s="777">
        <v>96.95</v>
      </c>
      <c r="G573" s="609">
        <f t="shared" si="168"/>
        <v>130106.90000000001</v>
      </c>
      <c r="H573" s="441"/>
      <c r="I573" s="507">
        <v>42173</v>
      </c>
      <c r="J573" s="783">
        <v>99.6</v>
      </c>
      <c r="K573" s="610">
        <f t="shared" si="169"/>
        <v>133663.19999999998</v>
      </c>
      <c r="L573" s="611">
        <f>SUM(G573-K573)</f>
        <v>-3556.2999999999738</v>
      </c>
      <c r="M573" s="612">
        <v>1</v>
      </c>
      <c r="N573" s="443">
        <f t="shared" si="170"/>
        <v>-3556.2999999999738</v>
      </c>
      <c r="O573" s="613"/>
    </row>
    <row r="574" spans="1:16" s="108" customFormat="1" ht="15" customHeight="1" x14ac:dyDescent="0.25">
      <c r="A574" s="458" t="s">
        <v>1078</v>
      </c>
      <c r="B574" s="566" t="s">
        <v>1079</v>
      </c>
      <c r="C574" s="436" t="s">
        <v>77</v>
      </c>
      <c r="D574" s="437">
        <v>42163</v>
      </c>
      <c r="E574" s="438">
        <v>2422</v>
      </c>
      <c r="F574" s="777">
        <v>65.900000000000006</v>
      </c>
      <c r="G574" s="609">
        <f t="shared" si="168"/>
        <v>159609.80000000002</v>
      </c>
      <c r="H574" s="441"/>
      <c r="I574" s="507">
        <v>42173</v>
      </c>
      <c r="J574" s="783">
        <v>68.86</v>
      </c>
      <c r="K574" s="610">
        <f t="shared" si="169"/>
        <v>166778.92000000001</v>
      </c>
      <c r="L574" s="611">
        <f>SUM(G574-K574)</f>
        <v>-7169.1199999999953</v>
      </c>
      <c r="M574" s="612">
        <v>1</v>
      </c>
      <c r="N574" s="443">
        <f t="shared" si="170"/>
        <v>-7169.1199999999953</v>
      </c>
      <c r="O574" s="613"/>
    </row>
    <row r="575" spans="1:16" s="106" customFormat="1" ht="15" customHeight="1" x14ac:dyDescent="0.25">
      <c r="A575" s="601" t="s">
        <v>1932</v>
      </c>
      <c r="B575" s="526" t="s">
        <v>1933</v>
      </c>
      <c r="C575" s="372" t="s">
        <v>52</v>
      </c>
      <c r="D575" s="540">
        <v>42110</v>
      </c>
      <c r="E575" s="541">
        <v>450</v>
      </c>
      <c r="F575" s="620">
        <v>307.2</v>
      </c>
      <c r="G575" s="603">
        <f t="shared" ref="G575:G585" si="171">SUM(E575*F575)</f>
        <v>138240</v>
      </c>
      <c r="H575" s="544"/>
      <c r="I575" s="569">
        <v>42186</v>
      </c>
      <c r="J575" s="782">
        <v>290.55</v>
      </c>
      <c r="K575" s="604">
        <f t="shared" ref="K575:K585" si="172">SUM(E575*J575)</f>
        <v>130747.5</v>
      </c>
      <c r="L575" s="605">
        <f>SUM(K575-G575)</f>
        <v>-7492.5</v>
      </c>
      <c r="M575" s="606">
        <v>1</v>
      </c>
      <c r="N575" s="546">
        <f t="shared" ref="N575:N585" si="173">SUM(L575*M575)</f>
        <v>-7492.5</v>
      </c>
      <c r="O575" s="607" t="s">
        <v>3</v>
      </c>
      <c r="P575" s="307"/>
    </row>
    <row r="576" spans="1:16" s="106" customFormat="1" ht="15" customHeight="1" x14ac:dyDescent="0.25">
      <c r="A576" s="601" t="s">
        <v>970</v>
      </c>
      <c r="B576" s="526" t="s">
        <v>971</v>
      </c>
      <c r="C576" s="372" t="s">
        <v>52</v>
      </c>
      <c r="D576" s="540">
        <v>42146</v>
      </c>
      <c r="E576" s="541">
        <v>2279</v>
      </c>
      <c r="F576" s="620">
        <v>55.11</v>
      </c>
      <c r="G576" s="603">
        <f t="shared" si="171"/>
        <v>125595.69</v>
      </c>
      <c r="H576" s="544"/>
      <c r="I576" s="569">
        <v>42185</v>
      </c>
      <c r="J576" s="782">
        <v>54.86</v>
      </c>
      <c r="K576" s="604">
        <f t="shared" si="172"/>
        <v>125025.94</v>
      </c>
      <c r="L576" s="605">
        <f>SUM(K576-G576)</f>
        <v>-569.75</v>
      </c>
      <c r="M576" s="606">
        <v>1</v>
      </c>
      <c r="N576" s="546">
        <f t="shared" si="173"/>
        <v>-569.75</v>
      </c>
      <c r="O576" s="607" t="s">
        <v>3</v>
      </c>
      <c r="P576" s="307"/>
    </row>
    <row r="577" spans="1:16" s="108" customFormat="1" ht="15" customHeight="1" x14ac:dyDescent="0.25">
      <c r="A577" s="601" t="s">
        <v>1728</v>
      </c>
      <c r="B577" s="526" t="s">
        <v>1729</v>
      </c>
      <c r="C577" s="372" t="s">
        <v>52</v>
      </c>
      <c r="D577" s="540">
        <v>42121</v>
      </c>
      <c r="E577" s="541">
        <v>1693</v>
      </c>
      <c r="F577" s="620">
        <v>85.1</v>
      </c>
      <c r="G577" s="603">
        <f t="shared" si="171"/>
        <v>144074.29999999999</v>
      </c>
      <c r="H577" s="544"/>
      <c r="I577" s="569">
        <v>42179</v>
      </c>
      <c r="J577" s="782">
        <v>80.459999999999994</v>
      </c>
      <c r="K577" s="604">
        <f t="shared" si="172"/>
        <v>136218.78</v>
      </c>
      <c r="L577" s="605">
        <f>SUM(K577-G577)</f>
        <v>-7855.5199999999895</v>
      </c>
      <c r="M577" s="606">
        <v>1</v>
      </c>
      <c r="N577" s="546">
        <f t="shared" si="173"/>
        <v>-7855.5199999999895</v>
      </c>
      <c r="O577" s="607" t="s">
        <v>3</v>
      </c>
      <c r="P577" s="307"/>
    </row>
    <row r="578" spans="1:16" s="106" customFormat="1" ht="15" customHeight="1" x14ac:dyDescent="0.25">
      <c r="A578" s="601" t="s">
        <v>2012</v>
      </c>
      <c r="B578" s="526" t="s">
        <v>2025</v>
      </c>
      <c r="C578" s="372" t="s">
        <v>52</v>
      </c>
      <c r="D578" s="540">
        <v>42069</v>
      </c>
      <c r="E578" s="541">
        <v>4062</v>
      </c>
      <c r="F578" s="620">
        <v>27.28</v>
      </c>
      <c r="G578" s="603">
        <f t="shared" si="171"/>
        <v>110811.36</v>
      </c>
      <c r="H578" s="544"/>
      <c r="I578" s="569">
        <v>42185</v>
      </c>
      <c r="J578" s="782">
        <v>29.54</v>
      </c>
      <c r="K578" s="604">
        <f t="shared" si="172"/>
        <v>119991.48</v>
      </c>
      <c r="L578" s="605">
        <f>SUM(K578-G578)</f>
        <v>9180.1199999999953</v>
      </c>
      <c r="M578" s="606">
        <v>1</v>
      </c>
      <c r="N578" s="546">
        <f t="shared" si="173"/>
        <v>9180.1199999999953</v>
      </c>
      <c r="O578" s="607" t="s">
        <v>3</v>
      </c>
      <c r="P578" s="307"/>
    </row>
    <row r="579" spans="1:16" s="106" customFormat="1" ht="15" customHeight="1" x14ac:dyDescent="0.25">
      <c r="A579" s="601" t="s">
        <v>2062</v>
      </c>
      <c r="B579" s="526" t="s">
        <v>2063</v>
      </c>
      <c r="C579" s="372" t="s">
        <v>52</v>
      </c>
      <c r="D579" s="540">
        <v>42124</v>
      </c>
      <c r="E579" s="541">
        <v>4000</v>
      </c>
      <c r="F579" s="620">
        <v>28.47</v>
      </c>
      <c r="G579" s="603">
        <f t="shared" si="171"/>
        <v>113880</v>
      </c>
      <c r="H579" s="544"/>
      <c r="I579" s="569">
        <v>42185</v>
      </c>
      <c r="J579" s="782">
        <v>31.21</v>
      </c>
      <c r="K579" s="604">
        <f t="shared" si="172"/>
        <v>124840</v>
      </c>
      <c r="L579" s="605">
        <f>SUM(K579-G579)</f>
        <v>10960</v>
      </c>
      <c r="M579" s="606">
        <v>1</v>
      </c>
      <c r="N579" s="546">
        <f t="shared" si="173"/>
        <v>10960</v>
      </c>
      <c r="O579" s="607" t="s">
        <v>3</v>
      </c>
      <c r="P579" s="307"/>
    </row>
    <row r="580" spans="1:16" s="106" customFormat="1" ht="15" customHeight="1" x14ac:dyDescent="0.25">
      <c r="A580" s="458" t="s">
        <v>1644</v>
      </c>
      <c r="B580" s="566" t="s">
        <v>1645</v>
      </c>
      <c r="C580" s="436" t="s">
        <v>77</v>
      </c>
      <c r="D580" s="437">
        <v>42065</v>
      </c>
      <c r="E580" s="438">
        <v>2748</v>
      </c>
      <c r="F580" s="777">
        <v>56.37</v>
      </c>
      <c r="G580" s="609">
        <f t="shared" si="171"/>
        <v>154904.75999999998</v>
      </c>
      <c r="H580" s="441"/>
      <c r="I580" s="507">
        <v>42193</v>
      </c>
      <c r="J580" s="783">
        <v>56.15</v>
      </c>
      <c r="K580" s="610">
        <f t="shared" si="172"/>
        <v>154300.19999999998</v>
      </c>
      <c r="L580" s="611">
        <f>SUM(G580-K580)</f>
        <v>604.55999999999767</v>
      </c>
      <c r="M580" s="612">
        <v>1</v>
      </c>
      <c r="N580" s="433">
        <f t="shared" si="173"/>
        <v>604.55999999999767</v>
      </c>
      <c r="O580" s="613"/>
      <c r="P580" s="108"/>
    </row>
    <row r="581" spans="1:16" s="108" customFormat="1" ht="15" customHeight="1" x14ac:dyDescent="0.25">
      <c r="A581" s="601" t="s">
        <v>2060</v>
      </c>
      <c r="B581" s="526" t="s">
        <v>2061</v>
      </c>
      <c r="C581" s="372" t="s">
        <v>52</v>
      </c>
      <c r="D581" s="540">
        <v>42122</v>
      </c>
      <c r="E581" s="541">
        <v>549</v>
      </c>
      <c r="F581" s="620">
        <v>225.66</v>
      </c>
      <c r="G581" s="603">
        <f t="shared" si="171"/>
        <v>123887.34</v>
      </c>
      <c r="H581" s="544"/>
      <c r="I581" s="569">
        <v>42192</v>
      </c>
      <c r="J581" s="782">
        <v>212.6</v>
      </c>
      <c r="K581" s="604">
        <f t="shared" si="172"/>
        <v>116717.4</v>
      </c>
      <c r="L581" s="605">
        <f>SUM(K581-G581)</f>
        <v>-7169.9400000000023</v>
      </c>
      <c r="M581" s="606">
        <v>1</v>
      </c>
      <c r="N581" s="546">
        <f t="shared" si="173"/>
        <v>-7169.9400000000023</v>
      </c>
      <c r="O581" s="607" t="s">
        <v>3</v>
      </c>
      <c r="P581" s="307"/>
    </row>
    <row r="582" spans="1:16" s="108" customFormat="1" ht="15" customHeight="1" x14ac:dyDescent="0.25">
      <c r="A582" s="458" t="s">
        <v>639</v>
      </c>
      <c r="B582" s="566" t="s">
        <v>640</v>
      </c>
      <c r="C582" s="436" t="s">
        <v>77</v>
      </c>
      <c r="D582" s="437">
        <v>42170</v>
      </c>
      <c r="E582" s="438">
        <v>861</v>
      </c>
      <c r="F582" s="777">
        <v>104.35</v>
      </c>
      <c r="G582" s="609">
        <f t="shared" si="171"/>
        <v>89845.349999999991</v>
      </c>
      <c r="H582" s="441"/>
      <c r="I582" s="507">
        <v>42194</v>
      </c>
      <c r="J582" s="783">
        <v>109.4</v>
      </c>
      <c r="K582" s="610">
        <f t="shared" si="172"/>
        <v>94193.400000000009</v>
      </c>
      <c r="L582" s="611">
        <f>SUM(G582-K582)</f>
        <v>-4348.0500000000175</v>
      </c>
      <c r="M582" s="612">
        <v>1</v>
      </c>
      <c r="N582" s="443">
        <f t="shared" si="173"/>
        <v>-4348.0500000000175</v>
      </c>
      <c r="O582" s="613"/>
    </row>
    <row r="583" spans="1:16" s="106" customFormat="1" ht="15" customHeight="1" x14ac:dyDescent="0.25">
      <c r="A583" s="601" t="s">
        <v>2091</v>
      </c>
      <c r="B583" s="526" t="s">
        <v>2092</v>
      </c>
      <c r="C583" s="372" t="s">
        <v>52</v>
      </c>
      <c r="D583" s="540">
        <v>42142</v>
      </c>
      <c r="E583" s="541">
        <v>1435</v>
      </c>
      <c r="F583" s="620">
        <v>68.06</v>
      </c>
      <c r="G583" s="603">
        <f t="shared" si="171"/>
        <v>97666.1</v>
      </c>
      <c r="H583" s="544"/>
      <c r="I583" s="569">
        <v>42193</v>
      </c>
      <c r="J583" s="782">
        <v>66.489999999999995</v>
      </c>
      <c r="K583" s="604">
        <f t="shared" si="172"/>
        <v>95413.15</v>
      </c>
      <c r="L583" s="605">
        <f>SUM(K583-G583)</f>
        <v>-2252.9500000000116</v>
      </c>
      <c r="M583" s="606">
        <v>1</v>
      </c>
      <c r="N583" s="546">
        <f t="shared" si="173"/>
        <v>-2252.9500000000116</v>
      </c>
      <c r="O583" s="607" t="s">
        <v>3</v>
      </c>
      <c r="P583" s="307"/>
    </row>
    <row r="584" spans="1:16" s="106" customFormat="1" ht="15" customHeight="1" x14ac:dyDescent="0.25">
      <c r="A584" s="601" t="s">
        <v>1986</v>
      </c>
      <c r="B584" s="526" t="s">
        <v>1987</v>
      </c>
      <c r="C584" s="372" t="s">
        <v>52</v>
      </c>
      <c r="D584" s="540">
        <v>42052</v>
      </c>
      <c r="E584" s="541">
        <v>1475</v>
      </c>
      <c r="F584" s="620">
        <v>51.55</v>
      </c>
      <c r="G584" s="603">
        <f t="shared" si="171"/>
        <v>76036.25</v>
      </c>
      <c r="H584" s="544"/>
      <c r="I584" s="569">
        <v>42192</v>
      </c>
      <c r="J584" s="782">
        <v>55.14</v>
      </c>
      <c r="K584" s="604">
        <f t="shared" si="172"/>
        <v>81331.5</v>
      </c>
      <c r="L584" s="605">
        <f>SUM(K584-G584)</f>
        <v>5295.25</v>
      </c>
      <c r="M584" s="606">
        <v>1</v>
      </c>
      <c r="N584" s="546">
        <f t="shared" si="173"/>
        <v>5295.25</v>
      </c>
      <c r="O584" s="607" t="s">
        <v>3</v>
      </c>
      <c r="P584" s="307"/>
    </row>
    <row r="585" spans="1:16" s="108" customFormat="1" ht="15" customHeight="1" x14ac:dyDescent="0.25">
      <c r="A585" s="601" t="s">
        <v>2009</v>
      </c>
      <c r="B585" s="526" t="s">
        <v>928</v>
      </c>
      <c r="C585" s="372" t="s">
        <v>52</v>
      </c>
      <c r="D585" s="540">
        <v>42068</v>
      </c>
      <c r="E585" s="541">
        <v>4004</v>
      </c>
      <c r="F585" s="620">
        <v>27.41</v>
      </c>
      <c r="G585" s="603">
        <f t="shared" si="171"/>
        <v>109749.64</v>
      </c>
      <c r="H585" s="544"/>
      <c r="I585" s="569">
        <v>42192</v>
      </c>
      <c r="J585" s="782">
        <v>30.14</v>
      </c>
      <c r="K585" s="604">
        <f t="shared" si="172"/>
        <v>120680.56</v>
      </c>
      <c r="L585" s="605">
        <f>SUM(K585-G585)</f>
        <v>10930.919999999998</v>
      </c>
      <c r="M585" s="606">
        <v>1</v>
      </c>
      <c r="N585" s="546">
        <f t="shared" si="173"/>
        <v>10930.919999999998</v>
      </c>
      <c r="O585" s="607" t="s">
        <v>3</v>
      </c>
      <c r="P585" s="307"/>
    </row>
    <row r="586" spans="1:16" s="108" customFormat="1" ht="15" customHeight="1" x14ac:dyDescent="0.25">
      <c r="A586" s="601" t="s">
        <v>476</v>
      </c>
      <c r="B586" s="526" t="s">
        <v>477</v>
      </c>
      <c r="C586" s="372" t="s">
        <v>52</v>
      </c>
      <c r="D586" s="540">
        <v>42034</v>
      </c>
      <c r="E586" s="541">
        <v>2798</v>
      </c>
      <c r="F586" s="620">
        <v>66.11</v>
      </c>
      <c r="G586" s="603">
        <f t="shared" ref="G586:G594" si="174">SUM(E586*F586)</f>
        <v>184975.78</v>
      </c>
      <c r="H586" s="544"/>
      <c r="I586" s="569">
        <v>42188</v>
      </c>
      <c r="J586" s="782">
        <v>67.459999999999994</v>
      </c>
      <c r="K586" s="604">
        <f t="shared" ref="K586:K594" si="175">SUM(E586*J586)</f>
        <v>188753.08</v>
      </c>
      <c r="L586" s="605">
        <f>SUM(K586-G586)</f>
        <v>3777.2999999999884</v>
      </c>
      <c r="M586" s="606">
        <v>1</v>
      </c>
      <c r="N586" s="546">
        <f t="shared" ref="N586:N594" si="176">SUM(L586*M586)</f>
        <v>3777.2999999999884</v>
      </c>
      <c r="O586" s="607" t="s">
        <v>3</v>
      </c>
      <c r="P586" s="307"/>
    </row>
    <row r="587" spans="1:16" s="106" customFormat="1" ht="15" customHeight="1" x14ac:dyDescent="0.25">
      <c r="A587" s="458" t="s">
        <v>1780</v>
      </c>
      <c r="B587" s="566" t="s">
        <v>1781</v>
      </c>
      <c r="C587" s="436" t="s">
        <v>77</v>
      </c>
      <c r="D587" s="437">
        <v>42152</v>
      </c>
      <c r="E587" s="438">
        <v>2019</v>
      </c>
      <c r="F587" s="777">
        <v>62.32</v>
      </c>
      <c r="G587" s="609">
        <f t="shared" si="174"/>
        <v>125824.08</v>
      </c>
      <c r="H587" s="441"/>
      <c r="I587" s="507">
        <v>42198</v>
      </c>
      <c r="J587" s="783">
        <v>64.37</v>
      </c>
      <c r="K587" s="610">
        <f t="shared" si="175"/>
        <v>129963.03000000001</v>
      </c>
      <c r="L587" s="611">
        <f>SUM(G587-K587)</f>
        <v>-4138.9500000000116</v>
      </c>
      <c r="M587" s="612">
        <v>1</v>
      </c>
      <c r="N587" s="443">
        <f t="shared" si="176"/>
        <v>-4138.9500000000116</v>
      </c>
      <c r="O587" s="613"/>
      <c r="P587" s="108"/>
    </row>
    <row r="588" spans="1:16" s="108" customFormat="1" ht="15" customHeight="1" x14ac:dyDescent="0.25">
      <c r="A588" s="458" t="s">
        <v>2108</v>
      </c>
      <c r="B588" s="566" t="s">
        <v>2109</v>
      </c>
      <c r="C588" s="436" t="s">
        <v>77</v>
      </c>
      <c r="D588" s="437">
        <v>42159</v>
      </c>
      <c r="E588" s="438">
        <v>1445</v>
      </c>
      <c r="F588" s="777">
        <v>99.28</v>
      </c>
      <c r="G588" s="609">
        <f t="shared" si="174"/>
        <v>143459.6</v>
      </c>
      <c r="H588" s="441"/>
      <c r="I588" s="507">
        <v>42198</v>
      </c>
      <c r="J588" s="783">
        <v>101.85</v>
      </c>
      <c r="K588" s="610">
        <f t="shared" si="175"/>
        <v>147173.25</v>
      </c>
      <c r="L588" s="611">
        <f>SUM(G588-K588)</f>
        <v>-3713.6499999999942</v>
      </c>
      <c r="M588" s="612">
        <v>1</v>
      </c>
      <c r="N588" s="443">
        <f t="shared" si="176"/>
        <v>-3713.6499999999942</v>
      </c>
      <c r="O588" s="613"/>
    </row>
    <row r="589" spans="1:16" s="108" customFormat="1" ht="15" customHeight="1" x14ac:dyDescent="0.25">
      <c r="A589" s="473" t="s">
        <v>2088</v>
      </c>
      <c r="B589" s="526" t="s">
        <v>1454</v>
      </c>
      <c r="C589" s="372" t="s">
        <v>52</v>
      </c>
      <c r="D589" s="540">
        <v>42139</v>
      </c>
      <c r="E589" s="541">
        <v>2572</v>
      </c>
      <c r="F589" s="620">
        <v>46.37</v>
      </c>
      <c r="G589" s="603">
        <f t="shared" si="174"/>
        <v>119263.64</v>
      </c>
      <c r="H589" s="544"/>
      <c r="I589" s="569">
        <v>42206</v>
      </c>
      <c r="J589" s="782">
        <v>44.3</v>
      </c>
      <c r="K589" s="604">
        <f t="shared" si="175"/>
        <v>113939.59999999999</v>
      </c>
      <c r="L589" s="605">
        <f>SUM(K589-G589)</f>
        <v>-5324.0400000000081</v>
      </c>
      <c r="M589" s="606">
        <v>1</v>
      </c>
      <c r="N589" s="546">
        <f t="shared" si="176"/>
        <v>-5324.0400000000081</v>
      </c>
      <c r="O589" s="607" t="s">
        <v>3</v>
      </c>
      <c r="P589" s="307"/>
    </row>
    <row r="590" spans="1:16" s="108" customFormat="1" ht="15" customHeight="1" x14ac:dyDescent="0.25">
      <c r="A590" s="601" t="s">
        <v>2126</v>
      </c>
      <c r="B590" s="526" t="s">
        <v>2127</v>
      </c>
      <c r="C590" s="372" t="s">
        <v>52</v>
      </c>
      <c r="D590" s="540">
        <v>42172</v>
      </c>
      <c r="E590" s="541">
        <v>747</v>
      </c>
      <c r="F590" s="620">
        <v>84.93</v>
      </c>
      <c r="G590" s="603">
        <f t="shared" si="174"/>
        <v>63442.710000000006</v>
      </c>
      <c r="H590" s="544"/>
      <c r="I590" s="569">
        <v>42209</v>
      </c>
      <c r="J590" s="782">
        <v>82.56</v>
      </c>
      <c r="K590" s="604">
        <f t="shared" si="175"/>
        <v>61672.32</v>
      </c>
      <c r="L590" s="605">
        <f>SUM(K590-G590)</f>
        <v>-1770.3900000000067</v>
      </c>
      <c r="M590" s="606">
        <v>1</v>
      </c>
      <c r="N590" s="546">
        <f t="shared" si="176"/>
        <v>-1770.3900000000067</v>
      </c>
      <c r="O590" s="607" t="s">
        <v>3</v>
      </c>
      <c r="P590" s="307"/>
    </row>
    <row r="591" spans="1:16" s="108" customFormat="1" ht="15" customHeight="1" x14ac:dyDescent="0.25">
      <c r="A591" s="601" t="s">
        <v>2122</v>
      </c>
      <c r="B591" s="526" t="s">
        <v>2121</v>
      </c>
      <c r="C591" s="372" t="s">
        <v>52</v>
      </c>
      <c r="D591" s="540">
        <v>42163</v>
      </c>
      <c r="E591" s="541">
        <v>1456</v>
      </c>
      <c r="F591" s="620">
        <v>66.239999999999995</v>
      </c>
      <c r="G591" s="603">
        <f t="shared" si="174"/>
        <v>96445.439999999988</v>
      </c>
      <c r="H591" s="544"/>
      <c r="I591" s="569">
        <v>42212</v>
      </c>
      <c r="J591" s="782">
        <v>72.25</v>
      </c>
      <c r="K591" s="604">
        <f t="shared" si="175"/>
        <v>105196</v>
      </c>
      <c r="L591" s="605">
        <f>SUM(K591-G591)</f>
        <v>8750.5600000000122</v>
      </c>
      <c r="M591" s="606">
        <v>1</v>
      </c>
      <c r="N591" s="546">
        <f t="shared" si="176"/>
        <v>8750.5600000000122</v>
      </c>
      <c r="O591" s="607" t="s">
        <v>3</v>
      </c>
      <c r="P591" s="307"/>
    </row>
    <row r="592" spans="1:16" s="108" customFormat="1" ht="15" customHeight="1" x14ac:dyDescent="0.25">
      <c r="A592" s="458" t="s">
        <v>1682</v>
      </c>
      <c r="B592" s="566" t="s">
        <v>1683</v>
      </c>
      <c r="C592" s="436" t="s">
        <v>77</v>
      </c>
      <c r="D592" s="437">
        <v>42159</v>
      </c>
      <c r="E592" s="438">
        <v>2837</v>
      </c>
      <c r="F592" s="777">
        <v>37.75</v>
      </c>
      <c r="G592" s="609">
        <f t="shared" si="174"/>
        <v>107096.75</v>
      </c>
      <c r="H592" s="441"/>
      <c r="I592" s="507">
        <v>42213</v>
      </c>
      <c r="J592" s="783">
        <v>38.909999999999997</v>
      </c>
      <c r="K592" s="610">
        <f t="shared" si="175"/>
        <v>110387.66999999998</v>
      </c>
      <c r="L592" s="611">
        <f>SUM(G592-K592)</f>
        <v>-3290.9199999999837</v>
      </c>
      <c r="M592" s="612">
        <v>1</v>
      </c>
      <c r="N592" s="443">
        <f t="shared" si="176"/>
        <v>-3290.9199999999837</v>
      </c>
      <c r="O592" s="613"/>
    </row>
    <row r="593" spans="1:16" s="106" customFormat="1" ht="15" customHeight="1" x14ac:dyDescent="0.25">
      <c r="A593" s="458" t="s">
        <v>478</v>
      </c>
      <c r="B593" s="566" t="s">
        <v>479</v>
      </c>
      <c r="C593" s="436" t="s">
        <v>77</v>
      </c>
      <c r="D593" s="437">
        <v>42181</v>
      </c>
      <c r="E593" s="438">
        <v>1094</v>
      </c>
      <c r="F593" s="777">
        <v>80.2</v>
      </c>
      <c r="G593" s="609">
        <f t="shared" si="174"/>
        <v>87738.8</v>
      </c>
      <c r="H593" s="441"/>
      <c r="I593" s="507">
        <v>42214</v>
      </c>
      <c r="J593" s="783">
        <v>77.03</v>
      </c>
      <c r="K593" s="610">
        <f t="shared" si="175"/>
        <v>84270.82</v>
      </c>
      <c r="L593" s="611">
        <f>SUM(G593-K593)</f>
        <v>3467.9799999999959</v>
      </c>
      <c r="M593" s="612">
        <v>1</v>
      </c>
      <c r="N593" s="433">
        <f t="shared" si="176"/>
        <v>3467.9799999999959</v>
      </c>
      <c r="O593" s="613"/>
      <c r="P593" s="108"/>
    </row>
    <row r="594" spans="1:16" s="106" customFormat="1" ht="15" customHeight="1" x14ac:dyDescent="0.25">
      <c r="A594" s="601" t="s">
        <v>496</v>
      </c>
      <c r="B594" s="526" t="s">
        <v>497</v>
      </c>
      <c r="C594" s="372" t="s">
        <v>52</v>
      </c>
      <c r="D594" s="540">
        <v>42109</v>
      </c>
      <c r="E594" s="541">
        <v>3113</v>
      </c>
      <c r="F594" s="620">
        <v>56.74</v>
      </c>
      <c r="G594" s="603">
        <f t="shared" si="174"/>
        <v>176631.62</v>
      </c>
      <c r="H594" s="544"/>
      <c r="I594" s="569">
        <v>42214</v>
      </c>
      <c r="J594" s="782">
        <v>59.16</v>
      </c>
      <c r="K594" s="604">
        <f t="shared" si="175"/>
        <v>184165.08</v>
      </c>
      <c r="L594" s="605">
        <f>SUM(K594-G594)</f>
        <v>7533.4599999999919</v>
      </c>
      <c r="M594" s="606">
        <v>1</v>
      </c>
      <c r="N594" s="546">
        <f t="shared" si="176"/>
        <v>7533.4599999999919</v>
      </c>
      <c r="O594" s="607" t="s">
        <v>3</v>
      </c>
      <c r="P594" s="307"/>
    </row>
    <row r="595" spans="1:16" s="106" customFormat="1" ht="15" customHeight="1" x14ac:dyDescent="0.25">
      <c r="A595" s="601" t="s">
        <v>2157</v>
      </c>
      <c r="B595" s="526" t="s">
        <v>1729</v>
      </c>
      <c r="C595" s="372" t="s">
        <v>52</v>
      </c>
      <c r="D595" s="540">
        <v>42212</v>
      </c>
      <c r="E595" s="541">
        <v>2445</v>
      </c>
      <c r="F595" s="620">
        <v>80.989999999999995</v>
      </c>
      <c r="G595" s="603">
        <f t="shared" ref="G595:G633" si="177">SUM(E595*F595)</f>
        <v>198020.55</v>
      </c>
      <c r="H595" s="544"/>
      <c r="I595" s="569">
        <v>42191</v>
      </c>
      <c r="J595" s="782">
        <v>80.989999999999995</v>
      </c>
      <c r="K595" s="604">
        <f t="shared" ref="K595:K633" si="178">SUM(E595*J595)</f>
        <v>198020.55</v>
      </c>
      <c r="L595" s="605">
        <f>SUM(K595-G595)</f>
        <v>0</v>
      </c>
      <c r="M595" s="606">
        <v>1</v>
      </c>
      <c r="N595" s="546">
        <f t="shared" ref="N595:N633" si="179">SUM(L595*M595)</f>
        <v>0</v>
      </c>
      <c r="O595" s="607" t="s">
        <v>3</v>
      </c>
      <c r="P595" s="307"/>
    </row>
    <row r="596" spans="1:16" s="106" customFormat="1" ht="15" customHeight="1" x14ac:dyDescent="0.25">
      <c r="A596" s="458" t="s">
        <v>2156</v>
      </c>
      <c r="B596" s="566" t="s">
        <v>598</v>
      </c>
      <c r="C596" s="436" t="s">
        <v>77</v>
      </c>
      <c r="D596" s="437">
        <v>42208</v>
      </c>
      <c r="E596" s="438">
        <v>5193</v>
      </c>
      <c r="F596" s="777">
        <v>18.53</v>
      </c>
      <c r="G596" s="609">
        <f t="shared" si="177"/>
        <v>96226.290000000008</v>
      </c>
      <c r="H596" s="441"/>
      <c r="I596" s="507">
        <v>42226</v>
      </c>
      <c r="J596" s="783">
        <v>19.46</v>
      </c>
      <c r="K596" s="610">
        <f t="shared" si="178"/>
        <v>101055.78</v>
      </c>
      <c r="L596" s="611">
        <f>SUM(G596-K596)</f>
        <v>-4829.4899999999907</v>
      </c>
      <c r="M596" s="612">
        <v>1</v>
      </c>
      <c r="N596" s="443">
        <f t="shared" si="179"/>
        <v>-4829.4899999999907</v>
      </c>
      <c r="O596" s="613"/>
      <c r="P596" s="108"/>
    </row>
    <row r="597" spans="1:16" s="108" customFormat="1" ht="15" customHeight="1" x14ac:dyDescent="0.25">
      <c r="A597" s="601" t="s">
        <v>1051</v>
      </c>
      <c r="B597" s="526" t="s">
        <v>1045</v>
      </c>
      <c r="C597" s="372" t="s">
        <v>52</v>
      </c>
      <c r="D597" s="540">
        <v>42205</v>
      </c>
      <c r="E597" s="541">
        <v>1056</v>
      </c>
      <c r="F597" s="620">
        <v>79.2</v>
      </c>
      <c r="G597" s="603">
        <f t="shared" si="177"/>
        <v>83635.199999999997</v>
      </c>
      <c r="H597" s="544"/>
      <c r="I597" s="569">
        <v>42227</v>
      </c>
      <c r="J597" s="782">
        <v>85.62</v>
      </c>
      <c r="K597" s="604">
        <f t="shared" si="178"/>
        <v>90414.720000000001</v>
      </c>
      <c r="L597" s="605">
        <f t="shared" ref="L597:L604" si="180">SUM(K597-G597)</f>
        <v>6779.5200000000041</v>
      </c>
      <c r="M597" s="606">
        <v>1</v>
      </c>
      <c r="N597" s="546">
        <f t="shared" si="179"/>
        <v>6779.5200000000041</v>
      </c>
      <c r="O597" s="607" t="s">
        <v>3</v>
      </c>
      <c r="P597" s="307"/>
    </row>
    <row r="598" spans="1:16" s="108" customFormat="1" ht="15" customHeight="1" x14ac:dyDescent="0.25">
      <c r="A598" s="601" t="s">
        <v>2150</v>
      </c>
      <c r="B598" s="526" t="s">
        <v>1209</v>
      </c>
      <c r="C598" s="372" t="s">
        <v>52</v>
      </c>
      <c r="D598" s="540">
        <v>42205</v>
      </c>
      <c r="E598" s="541">
        <v>1272</v>
      </c>
      <c r="F598" s="620">
        <v>74.08</v>
      </c>
      <c r="G598" s="603">
        <f t="shared" si="177"/>
        <v>94229.759999999995</v>
      </c>
      <c r="H598" s="544"/>
      <c r="I598" s="569">
        <v>42237</v>
      </c>
      <c r="J598" s="782">
        <v>69.319999999999993</v>
      </c>
      <c r="K598" s="604">
        <f t="shared" si="178"/>
        <v>88175.039999999994</v>
      </c>
      <c r="L598" s="605">
        <f t="shared" si="180"/>
        <v>-6054.7200000000012</v>
      </c>
      <c r="M598" s="606">
        <v>1</v>
      </c>
      <c r="N598" s="546">
        <f t="shared" si="179"/>
        <v>-6054.7200000000012</v>
      </c>
      <c r="O598" s="607" t="s">
        <v>3</v>
      </c>
      <c r="P598" s="307"/>
    </row>
    <row r="599" spans="1:16" s="106" customFormat="1" ht="15" customHeight="1" x14ac:dyDescent="0.25">
      <c r="A599" s="601" t="s">
        <v>2148</v>
      </c>
      <c r="B599" s="526" t="s">
        <v>2149</v>
      </c>
      <c r="C599" s="372" t="s">
        <v>52</v>
      </c>
      <c r="D599" s="540">
        <v>42213</v>
      </c>
      <c r="E599" s="541">
        <v>881</v>
      </c>
      <c r="F599" s="620">
        <v>85.71</v>
      </c>
      <c r="G599" s="603">
        <f t="shared" si="177"/>
        <v>75510.509999999995</v>
      </c>
      <c r="H599" s="544"/>
      <c r="I599" s="569">
        <v>42237</v>
      </c>
      <c r="J599" s="782">
        <v>78.66</v>
      </c>
      <c r="K599" s="604">
        <f t="shared" si="178"/>
        <v>69299.459999999992</v>
      </c>
      <c r="L599" s="605">
        <f t="shared" si="180"/>
        <v>-6211.0500000000029</v>
      </c>
      <c r="M599" s="606">
        <v>1</v>
      </c>
      <c r="N599" s="546">
        <f t="shared" si="179"/>
        <v>-6211.0500000000029</v>
      </c>
      <c r="O599" s="607" t="s">
        <v>3</v>
      </c>
      <c r="P599" s="307"/>
    </row>
    <row r="600" spans="1:16" s="106" customFormat="1" ht="15" customHeight="1" x14ac:dyDescent="0.25">
      <c r="A600" s="601" t="s">
        <v>2151</v>
      </c>
      <c r="B600" s="526" t="s">
        <v>1531</v>
      </c>
      <c r="C600" s="372" t="s">
        <v>52</v>
      </c>
      <c r="D600" s="540">
        <v>42199</v>
      </c>
      <c r="E600" s="541">
        <v>3074</v>
      </c>
      <c r="F600" s="620">
        <v>58.67</v>
      </c>
      <c r="G600" s="603">
        <f t="shared" si="177"/>
        <v>180351.58000000002</v>
      </c>
      <c r="H600" s="544"/>
      <c r="I600" s="569">
        <v>42237</v>
      </c>
      <c r="J600" s="782">
        <v>62.44</v>
      </c>
      <c r="K600" s="604">
        <f t="shared" si="178"/>
        <v>191940.56</v>
      </c>
      <c r="L600" s="605">
        <f t="shared" si="180"/>
        <v>11588.979999999981</v>
      </c>
      <c r="M600" s="606">
        <v>1</v>
      </c>
      <c r="N600" s="546">
        <f t="shared" si="179"/>
        <v>11588.979999999981</v>
      </c>
      <c r="O600" s="607" t="s">
        <v>3</v>
      </c>
      <c r="P600" s="307"/>
    </row>
    <row r="601" spans="1:16" s="108" customFormat="1" ht="15" customHeight="1" x14ac:dyDescent="0.25">
      <c r="A601" s="601" t="s">
        <v>2119</v>
      </c>
      <c r="B601" s="526" t="s">
        <v>2120</v>
      </c>
      <c r="C601" s="372" t="s">
        <v>52</v>
      </c>
      <c r="D601" s="540">
        <v>42163</v>
      </c>
      <c r="E601" s="541">
        <v>991</v>
      </c>
      <c r="F601" s="620">
        <v>68.12</v>
      </c>
      <c r="G601" s="603">
        <f t="shared" si="177"/>
        <v>67506.92</v>
      </c>
      <c r="H601" s="544"/>
      <c r="I601" s="569">
        <v>42240</v>
      </c>
      <c r="J601" s="782">
        <v>61.17</v>
      </c>
      <c r="K601" s="604">
        <f t="shared" si="178"/>
        <v>60619.47</v>
      </c>
      <c r="L601" s="605">
        <f t="shared" si="180"/>
        <v>-6887.4499999999971</v>
      </c>
      <c r="M601" s="606">
        <v>1</v>
      </c>
      <c r="N601" s="546">
        <f t="shared" si="179"/>
        <v>-6887.4499999999971</v>
      </c>
      <c r="O601" s="607" t="s">
        <v>3</v>
      </c>
      <c r="P601" s="307"/>
    </row>
    <row r="602" spans="1:16" s="108" customFormat="1" ht="15" customHeight="1" x14ac:dyDescent="0.25">
      <c r="A602" s="601" t="s">
        <v>2158</v>
      </c>
      <c r="B602" s="526" t="s">
        <v>2159</v>
      </c>
      <c r="C602" s="372" t="s">
        <v>52</v>
      </c>
      <c r="D602" s="540">
        <v>42212</v>
      </c>
      <c r="E602" s="541">
        <v>342</v>
      </c>
      <c r="F602" s="620">
        <v>276.44</v>
      </c>
      <c r="G602" s="603">
        <f t="shared" si="177"/>
        <v>94542.48</v>
      </c>
      <c r="H602" s="544"/>
      <c r="I602" s="569">
        <v>42240</v>
      </c>
      <c r="J602" s="782">
        <v>260</v>
      </c>
      <c r="K602" s="604">
        <f t="shared" si="178"/>
        <v>88920</v>
      </c>
      <c r="L602" s="605">
        <f t="shared" si="180"/>
        <v>-5622.4799999999959</v>
      </c>
      <c r="M602" s="606">
        <v>1</v>
      </c>
      <c r="N602" s="546">
        <f t="shared" si="179"/>
        <v>-5622.4799999999959</v>
      </c>
      <c r="O602" s="607" t="s">
        <v>3</v>
      </c>
      <c r="P602" s="307"/>
    </row>
    <row r="603" spans="1:16" s="108" customFormat="1" ht="15" customHeight="1" x14ac:dyDescent="0.25">
      <c r="A603" s="601" t="s">
        <v>2163</v>
      </c>
      <c r="B603" s="526" t="s">
        <v>2164</v>
      </c>
      <c r="C603" s="372" t="s">
        <v>52</v>
      </c>
      <c r="D603" s="540">
        <v>42215</v>
      </c>
      <c r="E603" s="541">
        <v>1149</v>
      </c>
      <c r="F603" s="620">
        <v>50.29</v>
      </c>
      <c r="G603" s="603">
        <f t="shared" si="177"/>
        <v>57783.21</v>
      </c>
      <c r="H603" s="544"/>
      <c r="I603" s="569">
        <v>42240</v>
      </c>
      <c r="J603" s="782">
        <v>45.71</v>
      </c>
      <c r="K603" s="604">
        <f t="shared" si="178"/>
        <v>52520.79</v>
      </c>
      <c r="L603" s="605">
        <f t="shared" si="180"/>
        <v>-5262.4199999999983</v>
      </c>
      <c r="M603" s="606">
        <v>1</v>
      </c>
      <c r="N603" s="546">
        <f t="shared" si="179"/>
        <v>-5262.4199999999983</v>
      </c>
      <c r="O603" s="607" t="s">
        <v>3</v>
      </c>
      <c r="P603" s="307"/>
    </row>
    <row r="604" spans="1:16" s="106" customFormat="1" ht="15" customHeight="1" x14ac:dyDescent="0.25">
      <c r="A604" s="14" t="s">
        <v>2175</v>
      </c>
      <c r="B604" s="527" t="s">
        <v>560</v>
      </c>
      <c r="C604" s="425" t="s">
        <v>52</v>
      </c>
      <c r="D604" s="426">
        <v>42235</v>
      </c>
      <c r="E604" s="427">
        <v>907</v>
      </c>
      <c r="F604" s="428">
        <v>81.31</v>
      </c>
      <c r="G604" s="429">
        <f t="shared" si="177"/>
        <v>73748.17</v>
      </c>
      <c r="H604" s="430"/>
      <c r="I604" s="883">
        <v>42240</v>
      </c>
      <c r="J604" s="428">
        <v>73.900000000000006</v>
      </c>
      <c r="K604" s="432">
        <f t="shared" si="178"/>
        <v>67027.3</v>
      </c>
      <c r="L604" s="433">
        <f t="shared" si="180"/>
        <v>-6720.8699999999953</v>
      </c>
      <c r="M604" s="408">
        <v>1</v>
      </c>
      <c r="N604" s="434">
        <f t="shared" si="179"/>
        <v>-6720.8699999999953</v>
      </c>
      <c r="O604" s="350"/>
      <c r="P604" s="112"/>
    </row>
    <row r="605" spans="1:16" s="106" customFormat="1" ht="15" customHeight="1" x14ac:dyDescent="0.25">
      <c r="A605" s="458" t="s">
        <v>970</v>
      </c>
      <c r="B605" s="566" t="s">
        <v>971</v>
      </c>
      <c r="C605" s="436" t="s">
        <v>77</v>
      </c>
      <c r="D605" s="437">
        <v>42228</v>
      </c>
      <c r="E605" s="438">
        <v>2013</v>
      </c>
      <c r="F605" s="777">
        <v>56.94</v>
      </c>
      <c r="G605" s="609">
        <f t="shared" si="177"/>
        <v>114620.22</v>
      </c>
      <c r="H605" s="441"/>
      <c r="I605" s="507">
        <v>42241</v>
      </c>
      <c r="J605" s="783">
        <v>52.53</v>
      </c>
      <c r="K605" s="610">
        <f t="shared" si="178"/>
        <v>105742.89</v>
      </c>
      <c r="L605" s="611">
        <f>SUM(G605-K605)</f>
        <v>8877.3300000000017</v>
      </c>
      <c r="M605" s="612">
        <v>1</v>
      </c>
      <c r="N605" s="433">
        <f t="shared" si="179"/>
        <v>8877.3300000000017</v>
      </c>
      <c r="O605" s="613"/>
      <c r="P605" s="108"/>
    </row>
    <row r="606" spans="1:16" s="106" customFormat="1" ht="15" customHeight="1" x14ac:dyDescent="0.25">
      <c r="A606" s="458" t="s">
        <v>1803</v>
      </c>
      <c r="B606" s="566" t="s">
        <v>1079</v>
      </c>
      <c r="C606" s="436" t="s">
        <v>77</v>
      </c>
      <c r="D606" s="437">
        <v>42190</v>
      </c>
      <c r="E606" s="438">
        <v>1027</v>
      </c>
      <c r="F606" s="777">
        <v>66.5</v>
      </c>
      <c r="G606" s="609">
        <f t="shared" si="177"/>
        <v>68295.5</v>
      </c>
      <c r="H606" s="441"/>
      <c r="I606" s="507">
        <v>42241</v>
      </c>
      <c r="J606" s="783">
        <v>62.15</v>
      </c>
      <c r="K606" s="610">
        <f t="shared" si="178"/>
        <v>63828.049999999996</v>
      </c>
      <c r="L606" s="611">
        <f>SUM(G606-K606)</f>
        <v>4467.4500000000044</v>
      </c>
      <c r="M606" s="612">
        <v>1</v>
      </c>
      <c r="N606" s="433">
        <f t="shared" si="179"/>
        <v>4467.4500000000044</v>
      </c>
      <c r="O606" s="613"/>
      <c r="P606" s="108"/>
    </row>
    <row r="607" spans="1:16" s="108" customFormat="1" ht="15" customHeight="1" x14ac:dyDescent="0.25">
      <c r="A607" s="458" t="s">
        <v>1606</v>
      </c>
      <c r="B607" s="566" t="s">
        <v>1104</v>
      </c>
      <c r="C607" s="436" t="s">
        <v>77</v>
      </c>
      <c r="D607" s="437">
        <v>42150</v>
      </c>
      <c r="E607" s="438">
        <v>2396</v>
      </c>
      <c r="F607" s="777">
        <v>36.35</v>
      </c>
      <c r="G607" s="609">
        <f t="shared" si="177"/>
        <v>87094.6</v>
      </c>
      <c r="H607" s="441"/>
      <c r="I607" s="507">
        <v>42241</v>
      </c>
      <c r="J607" s="783">
        <v>29.47</v>
      </c>
      <c r="K607" s="610">
        <f t="shared" si="178"/>
        <v>70610.12</v>
      </c>
      <c r="L607" s="611">
        <f>SUM(G607-K607)</f>
        <v>16484.48000000001</v>
      </c>
      <c r="M607" s="612">
        <v>1</v>
      </c>
      <c r="N607" s="433">
        <f t="shared" si="179"/>
        <v>16484.48000000001</v>
      </c>
      <c r="O607" s="613"/>
    </row>
    <row r="608" spans="1:16" s="108" customFormat="1" ht="15" customHeight="1" x14ac:dyDescent="0.25">
      <c r="A608" s="14" t="s">
        <v>2168</v>
      </c>
      <c r="B608" s="527" t="s">
        <v>2169</v>
      </c>
      <c r="C608" s="425" t="s">
        <v>52</v>
      </c>
      <c r="D608" s="426">
        <v>42189</v>
      </c>
      <c r="E608" s="427">
        <v>8768</v>
      </c>
      <c r="F608" s="428">
        <v>5.07</v>
      </c>
      <c r="G608" s="429">
        <f t="shared" si="177"/>
        <v>44453.760000000002</v>
      </c>
      <c r="H608" s="430"/>
      <c r="I608" s="883">
        <v>42241</v>
      </c>
      <c r="J608" s="428">
        <v>4.91</v>
      </c>
      <c r="K608" s="432">
        <f t="shared" si="178"/>
        <v>43050.880000000005</v>
      </c>
      <c r="L608" s="433">
        <f>SUM(K608-G608)</f>
        <v>-1402.8799999999974</v>
      </c>
      <c r="M608" s="408">
        <v>1</v>
      </c>
      <c r="N608" s="434">
        <f t="shared" si="179"/>
        <v>-1402.8799999999974</v>
      </c>
      <c r="O608" s="350"/>
      <c r="P608" s="112"/>
    </row>
    <row r="609" spans="1:16" s="108" customFormat="1" ht="15" customHeight="1" x14ac:dyDescent="0.25">
      <c r="A609" s="458" t="s">
        <v>2161</v>
      </c>
      <c r="B609" s="566" t="s">
        <v>388</v>
      </c>
      <c r="C609" s="436" t="s">
        <v>77</v>
      </c>
      <c r="D609" s="437">
        <v>42213</v>
      </c>
      <c r="E609" s="438">
        <v>991</v>
      </c>
      <c r="F609" s="777">
        <v>81.77</v>
      </c>
      <c r="G609" s="609">
        <f t="shared" si="177"/>
        <v>81034.069999999992</v>
      </c>
      <c r="H609" s="441"/>
      <c r="I609" s="507">
        <v>42241</v>
      </c>
      <c r="J609" s="783">
        <v>80.040000000000006</v>
      </c>
      <c r="K609" s="610">
        <f t="shared" si="178"/>
        <v>79319.64</v>
      </c>
      <c r="L609" s="611">
        <f t="shared" ref="L609:L633" si="181">SUM(G609-K609)</f>
        <v>1714.429999999993</v>
      </c>
      <c r="M609" s="612">
        <v>1</v>
      </c>
      <c r="N609" s="433">
        <f t="shared" si="179"/>
        <v>1714.429999999993</v>
      </c>
      <c r="O609" s="613"/>
    </row>
    <row r="610" spans="1:16" s="106" customFormat="1" ht="15" customHeight="1" x14ac:dyDescent="0.25">
      <c r="A610" s="458" t="s">
        <v>2170</v>
      </c>
      <c r="B610" s="566" t="s">
        <v>2053</v>
      </c>
      <c r="C610" s="436" t="s">
        <v>77</v>
      </c>
      <c r="D610" s="437">
        <v>42191</v>
      </c>
      <c r="E610" s="438">
        <v>832</v>
      </c>
      <c r="F610" s="777">
        <v>72.25</v>
      </c>
      <c r="G610" s="609">
        <f t="shared" si="177"/>
        <v>60112</v>
      </c>
      <c r="H610" s="441"/>
      <c r="I610" s="507">
        <v>42241</v>
      </c>
      <c r="J610" s="783">
        <v>68.12</v>
      </c>
      <c r="K610" s="610">
        <f t="shared" si="178"/>
        <v>56675.840000000004</v>
      </c>
      <c r="L610" s="611">
        <f t="shared" si="181"/>
        <v>3436.1599999999962</v>
      </c>
      <c r="M610" s="612">
        <v>1</v>
      </c>
      <c r="N610" s="433">
        <f t="shared" si="179"/>
        <v>3436.1599999999962</v>
      </c>
      <c r="O610" s="613"/>
      <c r="P610" s="108"/>
    </row>
    <row r="611" spans="1:16" s="106" customFormat="1" ht="15" customHeight="1" x14ac:dyDescent="0.25">
      <c r="A611" s="458" t="s">
        <v>2177</v>
      </c>
      <c r="B611" s="566" t="s">
        <v>2176</v>
      </c>
      <c r="C611" s="436" t="s">
        <v>77</v>
      </c>
      <c r="D611" s="437">
        <v>42237</v>
      </c>
      <c r="E611" s="438">
        <v>606</v>
      </c>
      <c r="F611" s="777">
        <v>98.4</v>
      </c>
      <c r="G611" s="609">
        <f t="shared" si="177"/>
        <v>59630.400000000001</v>
      </c>
      <c r="H611" s="441"/>
      <c r="I611" s="507">
        <v>42241</v>
      </c>
      <c r="J611" s="783">
        <v>91.29</v>
      </c>
      <c r="K611" s="610">
        <f t="shared" si="178"/>
        <v>55321.740000000005</v>
      </c>
      <c r="L611" s="611">
        <f t="shared" si="181"/>
        <v>4308.6599999999962</v>
      </c>
      <c r="M611" s="612">
        <v>1</v>
      </c>
      <c r="N611" s="433">
        <f t="shared" si="179"/>
        <v>4308.6599999999962</v>
      </c>
      <c r="O611" s="613"/>
      <c r="P611" s="108"/>
    </row>
    <row r="612" spans="1:16" s="106" customFormat="1" ht="15" customHeight="1" x14ac:dyDescent="0.3">
      <c r="A612" s="887" t="s">
        <v>2209</v>
      </c>
      <c r="B612" s="566" t="s">
        <v>2198</v>
      </c>
      <c r="C612" s="436" t="s">
        <v>77</v>
      </c>
      <c r="D612" s="437">
        <v>42240</v>
      </c>
      <c r="E612" s="438">
        <v>290</v>
      </c>
      <c r="F612" s="777">
        <v>108.03</v>
      </c>
      <c r="G612" s="609">
        <f t="shared" si="177"/>
        <v>31328.7</v>
      </c>
      <c r="H612" s="441"/>
      <c r="I612" s="507">
        <v>42241</v>
      </c>
      <c r="J612" s="783">
        <v>114.19</v>
      </c>
      <c r="K612" s="610">
        <f t="shared" si="178"/>
        <v>33115.1</v>
      </c>
      <c r="L612" s="611">
        <f t="shared" si="181"/>
        <v>-1786.3999999999978</v>
      </c>
      <c r="M612" s="612">
        <v>1</v>
      </c>
      <c r="N612" s="443">
        <f t="shared" si="179"/>
        <v>-1786.3999999999978</v>
      </c>
      <c r="O612" s="613"/>
      <c r="P612" s="108"/>
    </row>
    <row r="613" spans="1:16" s="108" customFormat="1" ht="15" customHeight="1" x14ac:dyDescent="0.3">
      <c r="A613" s="887" t="s">
        <v>2211</v>
      </c>
      <c r="B613" s="566" t="s">
        <v>2200</v>
      </c>
      <c r="C613" s="436" t="s">
        <v>77</v>
      </c>
      <c r="D613" s="437">
        <v>42240</v>
      </c>
      <c r="E613" s="438">
        <v>2911</v>
      </c>
      <c r="F613" s="777">
        <v>29.44</v>
      </c>
      <c r="G613" s="609">
        <f t="shared" si="177"/>
        <v>85699.839999999997</v>
      </c>
      <c r="H613" s="441"/>
      <c r="I613" s="507">
        <v>42241</v>
      </c>
      <c r="J613" s="783">
        <v>28.98</v>
      </c>
      <c r="K613" s="610">
        <f t="shared" si="178"/>
        <v>84360.78</v>
      </c>
      <c r="L613" s="611">
        <f t="shared" si="181"/>
        <v>1339.0599999999977</v>
      </c>
      <c r="M613" s="612">
        <v>1</v>
      </c>
      <c r="N613" s="433">
        <f t="shared" si="179"/>
        <v>1339.0599999999977</v>
      </c>
      <c r="O613" s="613"/>
    </row>
    <row r="614" spans="1:16" s="108" customFormat="1" ht="15" customHeight="1" x14ac:dyDescent="0.3">
      <c r="A614" s="887" t="s">
        <v>2212</v>
      </c>
      <c r="B614" s="566" t="s">
        <v>2201</v>
      </c>
      <c r="C614" s="436" t="s">
        <v>77</v>
      </c>
      <c r="D614" s="437">
        <v>42240</v>
      </c>
      <c r="E614" s="438">
        <v>1319</v>
      </c>
      <c r="F614" s="777">
        <v>46.03</v>
      </c>
      <c r="G614" s="609">
        <f t="shared" si="177"/>
        <v>60713.57</v>
      </c>
      <c r="H614" s="441"/>
      <c r="I614" s="507">
        <v>42241</v>
      </c>
      <c r="J614" s="783">
        <v>48.16</v>
      </c>
      <c r="K614" s="610">
        <f t="shared" si="178"/>
        <v>63523.039999999994</v>
      </c>
      <c r="L614" s="611">
        <f t="shared" si="181"/>
        <v>-2809.4699999999939</v>
      </c>
      <c r="M614" s="612">
        <v>1</v>
      </c>
      <c r="N614" s="443">
        <f t="shared" si="179"/>
        <v>-2809.4699999999939</v>
      </c>
      <c r="O614" s="613"/>
    </row>
    <row r="615" spans="1:16" s="106" customFormat="1" ht="15" customHeight="1" x14ac:dyDescent="0.3">
      <c r="A615" s="887" t="s">
        <v>657</v>
      </c>
      <c r="B615" s="566" t="s">
        <v>658</v>
      </c>
      <c r="C615" s="436" t="s">
        <v>77</v>
      </c>
      <c r="D615" s="437">
        <v>42240</v>
      </c>
      <c r="E615" s="438">
        <v>394</v>
      </c>
      <c r="F615" s="777">
        <v>110.5</v>
      </c>
      <c r="G615" s="609">
        <f t="shared" si="177"/>
        <v>43537</v>
      </c>
      <c r="H615" s="441"/>
      <c r="I615" s="507">
        <v>42241</v>
      </c>
      <c r="J615" s="783">
        <v>115.88</v>
      </c>
      <c r="K615" s="610">
        <f t="shared" si="178"/>
        <v>45656.72</v>
      </c>
      <c r="L615" s="611">
        <f t="shared" si="181"/>
        <v>-2119.7200000000012</v>
      </c>
      <c r="M615" s="612">
        <v>1</v>
      </c>
      <c r="N615" s="443">
        <f t="shared" si="179"/>
        <v>-2119.7200000000012</v>
      </c>
      <c r="O615" s="613"/>
      <c r="P615" s="108"/>
    </row>
    <row r="616" spans="1:16" s="106" customFormat="1" ht="15" customHeight="1" x14ac:dyDescent="0.3">
      <c r="A616" s="887" t="s">
        <v>2216</v>
      </c>
      <c r="B616" s="566" t="s">
        <v>2203</v>
      </c>
      <c r="C616" s="436" t="s">
        <v>77</v>
      </c>
      <c r="D616" s="437">
        <v>42240</v>
      </c>
      <c r="E616" s="438">
        <v>870</v>
      </c>
      <c r="F616" s="777">
        <v>35.19</v>
      </c>
      <c r="G616" s="609">
        <f t="shared" si="177"/>
        <v>30615.3</v>
      </c>
      <c r="H616" s="441"/>
      <c r="I616" s="507">
        <v>42241</v>
      </c>
      <c r="J616" s="783">
        <v>38.18</v>
      </c>
      <c r="K616" s="610">
        <f t="shared" si="178"/>
        <v>33216.6</v>
      </c>
      <c r="L616" s="611">
        <f t="shared" si="181"/>
        <v>-2601.2999999999993</v>
      </c>
      <c r="M616" s="612">
        <v>1</v>
      </c>
      <c r="N616" s="443">
        <f t="shared" si="179"/>
        <v>-2601.2999999999993</v>
      </c>
      <c r="O616" s="613"/>
      <c r="P616" s="108"/>
    </row>
    <row r="617" spans="1:16" s="108" customFormat="1" ht="15" customHeight="1" x14ac:dyDescent="0.3">
      <c r="A617" s="887" t="s">
        <v>2220</v>
      </c>
      <c r="B617" s="566" t="s">
        <v>962</v>
      </c>
      <c r="C617" s="436" t="s">
        <v>77</v>
      </c>
      <c r="D617" s="437">
        <v>42240</v>
      </c>
      <c r="E617" s="438">
        <v>1132</v>
      </c>
      <c r="F617" s="777">
        <v>139.35</v>
      </c>
      <c r="G617" s="609">
        <f t="shared" si="177"/>
        <v>157744.19999999998</v>
      </c>
      <c r="H617" s="441"/>
      <c r="I617" s="507">
        <v>42241</v>
      </c>
      <c r="J617" s="783">
        <v>139.35</v>
      </c>
      <c r="K617" s="610">
        <f t="shared" si="178"/>
        <v>157744.19999999998</v>
      </c>
      <c r="L617" s="611">
        <f t="shared" si="181"/>
        <v>0</v>
      </c>
      <c r="M617" s="612">
        <v>1</v>
      </c>
      <c r="N617" s="433">
        <f t="shared" si="179"/>
        <v>0</v>
      </c>
      <c r="O617" s="613"/>
    </row>
    <row r="618" spans="1:16" s="108" customFormat="1" ht="15" customHeight="1" x14ac:dyDescent="0.3">
      <c r="A618" s="887" t="s">
        <v>2215</v>
      </c>
      <c r="B618" s="566" t="s">
        <v>1857</v>
      </c>
      <c r="C618" s="436" t="s">
        <v>77</v>
      </c>
      <c r="D618" s="437">
        <v>42240</v>
      </c>
      <c r="E618" s="438">
        <v>735</v>
      </c>
      <c r="F618" s="777">
        <v>67.61</v>
      </c>
      <c r="G618" s="609">
        <f t="shared" si="177"/>
        <v>49693.35</v>
      </c>
      <c r="H618" s="441"/>
      <c r="I618" s="507">
        <v>42242</v>
      </c>
      <c r="J618" s="783">
        <v>69</v>
      </c>
      <c r="K618" s="610">
        <f t="shared" si="178"/>
        <v>50715</v>
      </c>
      <c r="L618" s="611">
        <f t="shared" si="181"/>
        <v>-1021.6500000000015</v>
      </c>
      <c r="M618" s="612">
        <v>1</v>
      </c>
      <c r="N618" s="443">
        <f t="shared" si="179"/>
        <v>-1021.6500000000015</v>
      </c>
      <c r="O618" s="613"/>
    </row>
    <row r="619" spans="1:16" s="108" customFormat="1" ht="15" customHeight="1" x14ac:dyDescent="0.3">
      <c r="A619" s="887" t="s">
        <v>1345</v>
      </c>
      <c r="B619" s="566" t="s">
        <v>1346</v>
      </c>
      <c r="C619" s="436" t="s">
        <v>77</v>
      </c>
      <c r="D619" s="437">
        <v>42240</v>
      </c>
      <c r="E619" s="438">
        <v>465</v>
      </c>
      <c r="F619" s="777">
        <v>67.58</v>
      </c>
      <c r="G619" s="609">
        <f t="shared" si="177"/>
        <v>31424.7</v>
      </c>
      <c r="H619" s="441"/>
      <c r="I619" s="507">
        <v>42242</v>
      </c>
      <c r="J619" s="783">
        <v>70.52</v>
      </c>
      <c r="K619" s="610">
        <f t="shared" si="178"/>
        <v>32791.799999999996</v>
      </c>
      <c r="L619" s="611">
        <f t="shared" si="181"/>
        <v>-1367.0999999999949</v>
      </c>
      <c r="M619" s="612">
        <v>1</v>
      </c>
      <c r="N619" s="443">
        <f t="shared" si="179"/>
        <v>-1367.0999999999949</v>
      </c>
      <c r="O619" s="613"/>
    </row>
    <row r="620" spans="1:16" s="108" customFormat="1" ht="15" customHeight="1" x14ac:dyDescent="0.25">
      <c r="A620" s="458" t="s">
        <v>1657</v>
      </c>
      <c r="B620" s="566" t="s">
        <v>837</v>
      </c>
      <c r="C620" s="436" t="s">
        <v>77</v>
      </c>
      <c r="D620" s="437">
        <v>42223</v>
      </c>
      <c r="E620" s="438">
        <v>3983</v>
      </c>
      <c r="F620" s="777">
        <v>46.51</v>
      </c>
      <c r="G620" s="609">
        <f t="shared" si="177"/>
        <v>185249.33</v>
      </c>
      <c r="H620" s="441"/>
      <c r="I620" s="507">
        <v>42243</v>
      </c>
      <c r="J620" s="783">
        <v>44.54</v>
      </c>
      <c r="K620" s="610">
        <f t="shared" si="178"/>
        <v>177402.82</v>
      </c>
      <c r="L620" s="611">
        <f t="shared" si="181"/>
        <v>7846.5099999999802</v>
      </c>
      <c r="M620" s="612">
        <v>1</v>
      </c>
      <c r="N620" s="433">
        <f t="shared" si="179"/>
        <v>7846.5099999999802</v>
      </c>
      <c r="O620" s="613"/>
    </row>
    <row r="621" spans="1:16" s="108" customFormat="1" ht="15" customHeight="1" x14ac:dyDescent="0.25">
      <c r="A621" s="458" t="s">
        <v>1324</v>
      </c>
      <c r="B621" s="566" t="s">
        <v>1325</v>
      </c>
      <c r="C621" s="436" t="s">
        <v>77</v>
      </c>
      <c r="D621" s="437">
        <v>36893</v>
      </c>
      <c r="E621" s="438">
        <v>2845</v>
      </c>
      <c r="F621" s="777">
        <v>55.81</v>
      </c>
      <c r="G621" s="609">
        <f t="shared" si="177"/>
        <v>158779.45000000001</v>
      </c>
      <c r="H621" s="441"/>
      <c r="I621" s="507">
        <v>42243</v>
      </c>
      <c r="J621" s="783">
        <v>42.4</v>
      </c>
      <c r="K621" s="610">
        <f t="shared" si="178"/>
        <v>120628</v>
      </c>
      <c r="L621" s="611">
        <f t="shared" si="181"/>
        <v>38151.450000000012</v>
      </c>
      <c r="M621" s="612">
        <v>1</v>
      </c>
      <c r="N621" s="433">
        <f t="shared" si="179"/>
        <v>38151.450000000012</v>
      </c>
      <c r="O621" s="613"/>
    </row>
    <row r="622" spans="1:16" s="108" customFormat="1" ht="15" customHeight="1" x14ac:dyDescent="0.25">
      <c r="A622" s="458" t="s">
        <v>2099</v>
      </c>
      <c r="B622" s="566" t="s">
        <v>2100</v>
      </c>
      <c r="C622" s="436" t="s">
        <v>77</v>
      </c>
      <c r="D622" s="437">
        <v>42150</v>
      </c>
      <c r="E622" s="438">
        <v>1353</v>
      </c>
      <c r="F622" s="777">
        <v>74.790000000000006</v>
      </c>
      <c r="G622" s="609">
        <f t="shared" si="177"/>
        <v>101190.87000000001</v>
      </c>
      <c r="H622" s="441"/>
      <c r="I622" s="507">
        <v>42243</v>
      </c>
      <c r="J622" s="783">
        <v>60.33</v>
      </c>
      <c r="K622" s="610">
        <f t="shared" si="178"/>
        <v>81626.489999999991</v>
      </c>
      <c r="L622" s="611">
        <f t="shared" si="181"/>
        <v>19564.380000000019</v>
      </c>
      <c r="M622" s="612">
        <v>1</v>
      </c>
      <c r="N622" s="433">
        <f t="shared" si="179"/>
        <v>19564.380000000019</v>
      </c>
      <c r="O622" s="613"/>
    </row>
    <row r="623" spans="1:16" s="108" customFormat="1" ht="15" customHeight="1" x14ac:dyDescent="0.25">
      <c r="A623" s="458" t="s">
        <v>1623</v>
      </c>
      <c r="B623" s="566" t="s">
        <v>993</v>
      </c>
      <c r="C623" s="436" t="s">
        <v>77</v>
      </c>
      <c r="D623" s="437">
        <v>42188</v>
      </c>
      <c r="E623" s="438">
        <v>1046</v>
      </c>
      <c r="F623" s="777">
        <v>77.75</v>
      </c>
      <c r="G623" s="609">
        <f t="shared" si="177"/>
        <v>81326.5</v>
      </c>
      <c r="H623" s="441"/>
      <c r="I623" s="507">
        <v>42243</v>
      </c>
      <c r="J623" s="783">
        <v>73.53</v>
      </c>
      <c r="K623" s="610">
        <f t="shared" si="178"/>
        <v>76912.38</v>
      </c>
      <c r="L623" s="611">
        <f t="shared" si="181"/>
        <v>4414.1199999999953</v>
      </c>
      <c r="M623" s="612">
        <v>1</v>
      </c>
      <c r="N623" s="433">
        <f t="shared" si="179"/>
        <v>4414.1199999999953</v>
      </c>
      <c r="O623" s="613"/>
    </row>
    <row r="624" spans="1:16" s="108" customFormat="1" ht="15" customHeight="1" x14ac:dyDescent="0.3">
      <c r="A624" s="887" t="s">
        <v>2210</v>
      </c>
      <c r="B624" s="566" t="s">
        <v>2199</v>
      </c>
      <c r="C624" s="436" t="s">
        <v>77</v>
      </c>
      <c r="D624" s="437">
        <v>42240</v>
      </c>
      <c r="E624" s="438">
        <v>48</v>
      </c>
      <c r="F624" s="777">
        <v>667</v>
      </c>
      <c r="G624" s="609">
        <f t="shared" si="177"/>
        <v>32016</v>
      </c>
      <c r="H624" s="441"/>
      <c r="I624" s="507">
        <v>42243</v>
      </c>
      <c r="J624" s="783">
        <v>714.51</v>
      </c>
      <c r="K624" s="610">
        <f t="shared" si="178"/>
        <v>34296.479999999996</v>
      </c>
      <c r="L624" s="611">
        <f t="shared" si="181"/>
        <v>-2280.4799999999959</v>
      </c>
      <c r="M624" s="612">
        <v>1</v>
      </c>
      <c r="N624" s="443">
        <f t="shared" si="179"/>
        <v>-2280.4799999999959</v>
      </c>
      <c r="O624" s="613"/>
    </row>
    <row r="625" spans="1:16" s="108" customFormat="1" ht="15" customHeight="1" x14ac:dyDescent="0.3">
      <c r="A625" s="887" t="s">
        <v>2214</v>
      </c>
      <c r="B625" s="566" t="s">
        <v>628</v>
      </c>
      <c r="C625" s="436" t="s">
        <v>77</v>
      </c>
      <c r="D625" s="437">
        <v>42240</v>
      </c>
      <c r="E625" s="438">
        <v>280</v>
      </c>
      <c r="F625" s="777">
        <v>212.9</v>
      </c>
      <c r="G625" s="609">
        <f t="shared" si="177"/>
        <v>59612</v>
      </c>
      <c r="H625" s="441"/>
      <c r="I625" s="507">
        <v>42243</v>
      </c>
      <c r="J625" s="783">
        <v>218.42</v>
      </c>
      <c r="K625" s="610">
        <f t="shared" si="178"/>
        <v>61157.599999999999</v>
      </c>
      <c r="L625" s="611">
        <f t="shared" si="181"/>
        <v>-1545.5999999999985</v>
      </c>
      <c r="M625" s="612">
        <v>1</v>
      </c>
      <c r="N625" s="443">
        <f t="shared" si="179"/>
        <v>-1545.5999999999985</v>
      </c>
      <c r="O625" s="613"/>
    </row>
    <row r="626" spans="1:16" s="108" customFormat="1" ht="15" customHeight="1" x14ac:dyDescent="0.3">
      <c r="A626" s="887" t="s">
        <v>2217</v>
      </c>
      <c r="B626" s="566" t="s">
        <v>2218</v>
      </c>
      <c r="C626" s="436" t="s">
        <v>77</v>
      </c>
      <c r="D626" s="437">
        <v>42240</v>
      </c>
      <c r="E626" s="438">
        <v>1362</v>
      </c>
      <c r="F626" s="777">
        <v>24.96</v>
      </c>
      <c r="G626" s="609">
        <f t="shared" si="177"/>
        <v>33995.520000000004</v>
      </c>
      <c r="H626" s="441"/>
      <c r="I626" s="507">
        <v>42243</v>
      </c>
      <c r="J626" s="783">
        <v>26.18</v>
      </c>
      <c r="K626" s="610">
        <f t="shared" si="178"/>
        <v>35657.159999999996</v>
      </c>
      <c r="L626" s="611">
        <f t="shared" si="181"/>
        <v>-1661.6399999999921</v>
      </c>
      <c r="M626" s="612">
        <v>1</v>
      </c>
      <c r="N626" s="443">
        <f t="shared" si="179"/>
        <v>-1661.6399999999921</v>
      </c>
      <c r="O626" s="613"/>
    </row>
    <row r="627" spans="1:16" s="108" customFormat="1" ht="15" customHeight="1" x14ac:dyDescent="0.3">
      <c r="A627" s="887" t="s">
        <v>2221</v>
      </c>
      <c r="B627" s="566" t="s">
        <v>2205</v>
      </c>
      <c r="C627" s="436" t="s">
        <v>77</v>
      </c>
      <c r="D627" s="437">
        <v>42240</v>
      </c>
      <c r="E627" s="438">
        <v>442</v>
      </c>
      <c r="F627" s="777">
        <v>56.88</v>
      </c>
      <c r="G627" s="609">
        <f t="shared" si="177"/>
        <v>25140.960000000003</v>
      </c>
      <c r="H627" s="441"/>
      <c r="I627" s="507">
        <v>42243</v>
      </c>
      <c r="J627" s="783">
        <v>63.96</v>
      </c>
      <c r="K627" s="610">
        <f t="shared" si="178"/>
        <v>28270.32</v>
      </c>
      <c r="L627" s="611">
        <f t="shared" si="181"/>
        <v>-3129.3599999999969</v>
      </c>
      <c r="M627" s="612">
        <v>1</v>
      </c>
      <c r="N627" s="443">
        <f t="shared" si="179"/>
        <v>-3129.3599999999969</v>
      </c>
      <c r="O627" s="613"/>
    </row>
    <row r="628" spans="1:16" s="108" customFormat="1" ht="15" customHeight="1" x14ac:dyDescent="0.3">
      <c r="A628" s="887" t="s">
        <v>2222</v>
      </c>
      <c r="B628" s="566" t="s">
        <v>2206</v>
      </c>
      <c r="C628" s="436" t="s">
        <v>77</v>
      </c>
      <c r="D628" s="437">
        <v>42240</v>
      </c>
      <c r="E628" s="438">
        <v>848</v>
      </c>
      <c r="F628" s="777">
        <v>87.06</v>
      </c>
      <c r="G628" s="609">
        <f t="shared" si="177"/>
        <v>73826.880000000005</v>
      </c>
      <c r="H628" s="441"/>
      <c r="I628" s="507">
        <v>42243</v>
      </c>
      <c r="J628" s="783">
        <v>91.16</v>
      </c>
      <c r="K628" s="610">
        <f t="shared" si="178"/>
        <v>77303.679999999993</v>
      </c>
      <c r="L628" s="611">
        <f t="shared" si="181"/>
        <v>-3476.7999999999884</v>
      </c>
      <c r="M628" s="612">
        <v>1</v>
      </c>
      <c r="N628" s="443">
        <f t="shared" si="179"/>
        <v>-3476.7999999999884</v>
      </c>
      <c r="O628" s="613"/>
    </row>
    <row r="629" spans="1:16" s="108" customFormat="1" ht="15" customHeight="1" x14ac:dyDescent="0.25">
      <c r="A629" s="458" t="s">
        <v>1311</v>
      </c>
      <c r="B629" s="566" t="s">
        <v>1312</v>
      </c>
      <c r="C629" s="436" t="s">
        <v>77</v>
      </c>
      <c r="D629" s="437">
        <v>42170</v>
      </c>
      <c r="E629" s="438">
        <v>1214</v>
      </c>
      <c r="F629" s="777">
        <v>53.78</v>
      </c>
      <c r="G629" s="609">
        <f t="shared" si="177"/>
        <v>65288.92</v>
      </c>
      <c r="H629" s="441"/>
      <c r="I629" s="507">
        <v>42244</v>
      </c>
      <c r="J629" s="783">
        <v>44.96</v>
      </c>
      <c r="K629" s="610">
        <f t="shared" si="178"/>
        <v>54581.440000000002</v>
      </c>
      <c r="L629" s="611">
        <f t="shared" si="181"/>
        <v>10707.479999999996</v>
      </c>
      <c r="M629" s="612">
        <v>1</v>
      </c>
      <c r="N629" s="433">
        <f t="shared" si="179"/>
        <v>10707.479999999996</v>
      </c>
      <c r="O629" s="613"/>
    </row>
    <row r="630" spans="1:16" s="108" customFormat="1" ht="15" customHeight="1" x14ac:dyDescent="0.25">
      <c r="A630" s="458" t="s">
        <v>2160</v>
      </c>
      <c r="B630" s="566" t="s">
        <v>2162</v>
      </c>
      <c r="C630" s="436" t="s">
        <v>77</v>
      </c>
      <c r="D630" s="437">
        <v>42216</v>
      </c>
      <c r="E630" s="438">
        <v>4110</v>
      </c>
      <c r="F630" s="777">
        <v>19.260000000000002</v>
      </c>
      <c r="G630" s="609">
        <f t="shared" si="177"/>
        <v>79158.600000000006</v>
      </c>
      <c r="H630" s="441"/>
      <c r="I630" s="507">
        <v>42244</v>
      </c>
      <c r="J630" s="783">
        <v>18.23</v>
      </c>
      <c r="K630" s="610">
        <f t="shared" si="178"/>
        <v>74925.3</v>
      </c>
      <c r="L630" s="611">
        <f t="shared" si="181"/>
        <v>4233.3000000000029</v>
      </c>
      <c r="M630" s="612">
        <v>1</v>
      </c>
      <c r="N630" s="433">
        <f t="shared" si="179"/>
        <v>4233.3000000000029</v>
      </c>
      <c r="O630" s="613"/>
    </row>
    <row r="631" spans="1:16" s="108" customFormat="1" ht="15" customHeight="1" x14ac:dyDescent="0.3">
      <c r="A631" s="887" t="s">
        <v>2207</v>
      </c>
      <c r="B631" s="566" t="s">
        <v>656</v>
      </c>
      <c r="C631" s="436" t="s">
        <v>77</v>
      </c>
      <c r="D631" s="437">
        <v>42240</v>
      </c>
      <c r="E631" s="438">
        <v>3568</v>
      </c>
      <c r="F631" s="777">
        <v>41.07</v>
      </c>
      <c r="G631" s="609">
        <f t="shared" si="177"/>
        <v>146537.76</v>
      </c>
      <c r="H631" s="441"/>
      <c r="I631" s="507">
        <v>42244</v>
      </c>
      <c r="J631" s="783">
        <v>41.07</v>
      </c>
      <c r="K631" s="610">
        <f t="shared" si="178"/>
        <v>146537.76</v>
      </c>
      <c r="L631" s="611">
        <f t="shared" si="181"/>
        <v>0</v>
      </c>
      <c r="M631" s="612">
        <v>1</v>
      </c>
      <c r="N631" s="433">
        <f t="shared" si="179"/>
        <v>0</v>
      </c>
      <c r="O631" s="613"/>
    </row>
    <row r="632" spans="1:16" s="108" customFormat="1" ht="15" customHeight="1" x14ac:dyDescent="0.3">
      <c r="A632" s="887" t="s">
        <v>2208</v>
      </c>
      <c r="B632" s="566" t="s">
        <v>1645</v>
      </c>
      <c r="C632" s="436" t="s">
        <v>77</v>
      </c>
      <c r="D632" s="437">
        <v>42240</v>
      </c>
      <c r="E632" s="438">
        <v>1241</v>
      </c>
      <c r="F632" s="777">
        <v>55.29</v>
      </c>
      <c r="G632" s="609">
        <f t="shared" si="177"/>
        <v>68614.89</v>
      </c>
      <c r="H632" s="441"/>
      <c r="I632" s="507">
        <v>42244</v>
      </c>
      <c r="J632" s="783">
        <v>56.19</v>
      </c>
      <c r="K632" s="610">
        <f t="shared" si="178"/>
        <v>69731.789999999994</v>
      </c>
      <c r="L632" s="611">
        <f t="shared" si="181"/>
        <v>-1116.8999999999942</v>
      </c>
      <c r="M632" s="612">
        <v>1</v>
      </c>
      <c r="N632" s="443">
        <f t="shared" si="179"/>
        <v>-1116.8999999999942</v>
      </c>
      <c r="O632" s="613"/>
    </row>
    <row r="633" spans="1:16" s="108" customFormat="1" ht="15" customHeight="1" x14ac:dyDescent="0.3">
      <c r="A633" s="887" t="s">
        <v>2213</v>
      </c>
      <c r="B633" s="566" t="s">
        <v>2202</v>
      </c>
      <c r="C633" s="436" t="s">
        <v>77</v>
      </c>
      <c r="D633" s="437">
        <v>42240</v>
      </c>
      <c r="E633" s="438">
        <v>1385</v>
      </c>
      <c r="F633" s="777">
        <v>37.93</v>
      </c>
      <c r="G633" s="609">
        <f t="shared" si="177"/>
        <v>52533.05</v>
      </c>
      <c r="H633" s="441"/>
      <c r="I633" s="507">
        <v>42244</v>
      </c>
      <c r="J633" s="783">
        <v>38.04</v>
      </c>
      <c r="K633" s="610">
        <f t="shared" si="178"/>
        <v>52685.4</v>
      </c>
      <c r="L633" s="611">
        <f t="shared" si="181"/>
        <v>-152.34999999999854</v>
      </c>
      <c r="M633" s="612">
        <v>1</v>
      </c>
      <c r="N633" s="443">
        <f t="shared" si="179"/>
        <v>-152.34999999999854</v>
      </c>
      <c r="O633" s="613"/>
    </row>
    <row r="634" spans="1:16" s="108" customFormat="1" ht="15" customHeight="1" x14ac:dyDescent="0.25">
      <c r="A634" s="473" t="s">
        <v>2089</v>
      </c>
      <c r="B634" s="566" t="s">
        <v>63</v>
      </c>
      <c r="C634" s="436" t="s">
        <v>77</v>
      </c>
      <c r="D634" s="437">
        <v>42136</v>
      </c>
      <c r="E634" s="438">
        <v>1777</v>
      </c>
      <c r="F634" s="777">
        <v>66.3</v>
      </c>
      <c r="G634" s="609">
        <f t="shared" ref="G634:G647" si="182">SUM(E634*F634)</f>
        <v>117815.09999999999</v>
      </c>
      <c r="H634" s="441"/>
      <c r="I634" s="507">
        <v>42250</v>
      </c>
      <c r="J634" s="783">
        <v>53.67</v>
      </c>
      <c r="K634" s="610">
        <f t="shared" ref="K634:K647" si="183">SUM(E634*J634)</f>
        <v>95371.59</v>
      </c>
      <c r="L634" s="611">
        <f>SUM(G634-K634)</f>
        <v>22443.509999999995</v>
      </c>
      <c r="M634" s="612">
        <v>1</v>
      </c>
      <c r="N634" s="433">
        <f t="shared" ref="N634:N647" si="184">SUM(L634*M634)</f>
        <v>22443.509999999995</v>
      </c>
      <c r="O634" s="613"/>
    </row>
    <row r="635" spans="1:16" s="108" customFormat="1" ht="15" customHeight="1" x14ac:dyDescent="0.3">
      <c r="A635" s="887" t="s">
        <v>1816</v>
      </c>
      <c r="B635" s="566" t="s">
        <v>1817</v>
      </c>
      <c r="C635" s="436" t="s">
        <v>77</v>
      </c>
      <c r="D635" s="437">
        <v>42240</v>
      </c>
      <c r="E635" s="438">
        <v>3247</v>
      </c>
      <c r="F635" s="777">
        <v>39.65</v>
      </c>
      <c r="G635" s="609">
        <f t="shared" si="182"/>
        <v>128743.54999999999</v>
      </c>
      <c r="H635" s="441"/>
      <c r="I635" s="507">
        <v>42263</v>
      </c>
      <c r="J635" s="783">
        <v>38.93</v>
      </c>
      <c r="K635" s="610">
        <f t="shared" si="183"/>
        <v>126405.70999999999</v>
      </c>
      <c r="L635" s="611">
        <f>SUM(G635-K635)</f>
        <v>2337.8399999999965</v>
      </c>
      <c r="M635" s="612">
        <v>1</v>
      </c>
      <c r="N635" s="433">
        <f t="shared" si="184"/>
        <v>2337.8399999999965</v>
      </c>
      <c r="O635" s="613"/>
    </row>
    <row r="636" spans="1:16" s="106" customFormat="1" ht="15" customHeight="1" x14ac:dyDescent="0.25">
      <c r="A636" s="14" t="s">
        <v>294</v>
      </c>
      <c r="B636" s="527" t="s">
        <v>295</v>
      </c>
      <c r="C636" s="425" t="s">
        <v>52</v>
      </c>
      <c r="D636" s="426">
        <v>42263</v>
      </c>
      <c r="E636" s="427">
        <v>4187</v>
      </c>
      <c r="F636" s="428">
        <v>9.8000000000000007</v>
      </c>
      <c r="G636" s="889">
        <f t="shared" si="182"/>
        <v>41032.600000000006</v>
      </c>
      <c r="H636" s="430"/>
      <c r="I636" s="883">
        <v>42272</v>
      </c>
      <c r="J636" s="428">
        <v>9.09</v>
      </c>
      <c r="K636" s="432">
        <f t="shared" si="183"/>
        <v>38059.83</v>
      </c>
      <c r="L636" s="890">
        <f>SUM(K636-G636)</f>
        <v>-2972.7700000000041</v>
      </c>
      <c r="M636" s="408">
        <v>1</v>
      </c>
      <c r="N636" s="434">
        <f t="shared" si="184"/>
        <v>-2972.7700000000041</v>
      </c>
      <c r="O636" s="350"/>
      <c r="P636" s="112"/>
    </row>
    <row r="637" spans="1:16" s="106" customFormat="1" ht="15" customHeight="1" x14ac:dyDescent="0.25">
      <c r="A637" s="601" t="s">
        <v>637</v>
      </c>
      <c r="B637" s="526" t="s">
        <v>638</v>
      </c>
      <c r="C637" s="372" t="s">
        <v>52</v>
      </c>
      <c r="D637" s="540">
        <v>42202</v>
      </c>
      <c r="E637" s="541">
        <v>2039</v>
      </c>
      <c r="F637" s="620">
        <v>45.66</v>
      </c>
      <c r="G637" s="603">
        <f t="shared" si="182"/>
        <v>93100.739999999991</v>
      </c>
      <c r="H637" s="544"/>
      <c r="I637" s="569">
        <v>42269</v>
      </c>
      <c r="J637" s="782">
        <v>48.02</v>
      </c>
      <c r="K637" s="604">
        <f t="shared" si="183"/>
        <v>97912.780000000013</v>
      </c>
      <c r="L637" s="605">
        <f>SUM(K637-G637)</f>
        <v>4812.0400000000227</v>
      </c>
      <c r="M637" s="606">
        <v>1</v>
      </c>
      <c r="N637" s="546">
        <f t="shared" si="184"/>
        <v>4812.0400000000227</v>
      </c>
      <c r="O637" s="607" t="s">
        <v>3</v>
      </c>
      <c r="P637" s="307"/>
    </row>
    <row r="638" spans="1:16" s="108" customFormat="1" ht="15" customHeight="1" x14ac:dyDescent="0.25">
      <c r="A638" s="458" t="s">
        <v>1657</v>
      </c>
      <c r="B638" s="566" t="s">
        <v>837</v>
      </c>
      <c r="C638" s="436" t="s">
        <v>77</v>
      </c>
      <c r="D638" s="437">
        <v>42271</v>
      </c>
      <c r="E638" s="438">
        <v>2161</v>
      </c>
      <c r="F638" s="777">
        <v>41.51</v>
      </c>
      <c r="G638" s="609">
        <f t="shared" si="182"/>
        <v>89703.11</v>
      </c>
      <c r="H638" s="441"/>
      <c r="I638" s="507">
        <v>42282</v>
      </c>
      <c r="J638" s="783">
        <v>43.63</v>
      </c>
      <c r="K638" s="610">
        <f t="shared" si="183"/>
        <v>94284.430000000008</v>
      </c>
      <c r="L638" s="611">
        <f t="shared" ref="L638:L647" si="185">SUM(G638-K638)</f>
        <v>-4581.320000000007</v>
      </c>
      <c r="M638" s="612">
        <v>1</v>
      </c>
      <c r="N638" s="443">
        <f t="shared" si="184"/>
        <v>-4581.320000000007</v>
      </c>
      <c r="O638" s="613"/>
    </row>
    <row r="639" spans="1:16" s="108" customFormat="1" ht="15" customHeight="1" x14ac:dyDescent="0.25">
      <c r="A639" s="458" t="s">
        <v>2234</v>
      </c>
      <c r="B639" s="566" t="s">
        <v>1419</v>
      </c>
      <c r="C639" s="436" t="s">
        <v>77</v>
      </c>
      <c r="D639" s="437">
        <v>42271</v>
      </c>
      <c r="E639" s="438">
        <v>1967</v>
      </c>
      <c r="F639" s="777">
        <v>37.270000000000003</v>
      </c>
      <c r="G639" s="609">
        <f t="shared" si="182"/>
        <v>73310.090000000011</v>
      </c>
      <c r="H639" s="441"/>
      <c r="I639" s="507">
        <v>42282</v>
      </c>
      <c r="J639" s="783">
        <v>38.78</v>
      </c>
      <c r="K639" s="610">
        <f t="shared" si="183"/>
        <v>76280.260000000009</v>
      </c>
      <c r="L639" s="611">
        <f t="shared" si="185"/>
        <v>-2970.1699999999983</v>
      </c>
      <c r="M639" s="612">
        <v>1</v>
      </c>
      <c r="N639" s="443">
        <f t="shared" si="184"/>
        <v>-2970.1699999999983</v>
      </c>
      <c r="O639" s="613"/>
    </row>
    <row r="640" spans="1:16" s="108" customFormat="1" ht="15" customHeight="1" x14ac:dyDescent="0.25">
      <c r="A640" s="458" t="s">
        <v>2241</v>
      </c>
      <c r="B640" s="566" t="s">
        <v>2242</v>
      </c>
      <c r="C640" s="436" t="s">
        <v>77</v>
      </c>
      <c r="D640" s="437">
        <v>42272</v>
      </c>
      <c r="E640" s="438">
        <v>1313</v>
      </c>
      <c r="F640" s="777">
        <v>72.56</v>
      </c>
      <c r="G640" s="609">
        <f t="shared" si="182"/>
        <v>95271.28</v>
      </c>
      <c r="H640" s="441"/>
      <c r="I640" s="507">
        <v>42282</v>
      </c>
      <c r="J640" s="783">
        <v>75.02</v>
      </c>
      <c r="K640" s="610">
        <f t="shared" si="183"/>
        <v>98501.26</v>
      </c>
      <c r="L640" s="611">
        <f t="shared" si="185"/>
        <v>-3229.9799999999959</v>
      </c>
      <c r="M640" s="612">
        <v>1</v>
      </c>
      <c r="N640" s="443">
        <f t="shared" si="184"/>
        <v>-3229.9799999999959</v>
      </c>
      <c r="O640" s="613"/>
    </row>
    <row r="641" spans="1:16" s="108" customFormat="1" ht="15" customHeight="1" x14ac:dyDescent="0.25">
      <c r="A641" s="458" t="s">
        <v>2235</v>
      </c>
      <c r="B641" s="566" t="s">
        <v>1185</v>
      </c>
      <c r="C641" s="436" t="s">
        <v>77</v>
      </c>
      <c r="D641" s="437">
        <v>42268</v>
      </c>
      <c r="E641" s="438">
        <v>1856</v>
      </c>
      <c r="F641" s="777">
        <v>41.12</v>
      </c>
      <c r="G641" s="609">
        <f t="shared" si="182"/>
        <v>76318.720000000001</v>
      </c>
      <c r="H641" s="441"/>
      <c r="I641" s="507">
        <v>42284</v>
      </c>
      <c r="J641" s="783">
        <v>43.86</v>
      </c>
      <c r="K641" s="610">
        <f t="shared" si="183"/>
        <v>81404.160000000003</v>
      </c>
      <c r="L641" s="611">
        <f t="shared" si="185"/>
        <v>-5085.4400000000023</v>
      </c>
      <c r="M641" s="612">
        <v>1</v>
      </c>
      <c r="N641" s="443">
        <f t="shared" si="184"/>
        <v>-5085.4400000000023</v>
      </c>
      <c r="O641" s="613"/>
    </row>
    <row r="642" spans="1:16" s="106" customFormat="1" ht="15" customHeight="1" x14ac:dyDescent="0.25">
      <c r="A642" s="438" t="s">
        <v>1871</v>
      </c>
      <c r="B642" s="566" t="s">
        <v>2247</v>
      </c>
      <c r="C642" s="436" t="s">
        <v>77</v>
      </c>
      <c r="D642" s="437">
        <v>42279</v>
      </c>
      <c r="E642" s="438">
        <v>3204</v>
      </c>
      <c r="F642" s="777">
        <v>24.03</v>
      </c>
      <c r="G642" s="609">
        <f t="shared" si="182"/>
        <v>76992.12000000001</v>
      </c>
      <c r="H642" s="441"/>
      <c r="I642" s="507">
        <v>42284</v>
      </c>
      <c r="J642" s="783">
        <v>26.67</v>
      </c>
      <c r="K642" s="610">
        <f t="shared" si="183"/>
        <v>85450.680000000008</v>
      </c>
      <c r="L642" s="611">
        <f t="shared" si="185"/>
        <v>-8458.5599999999977</v>
      </c>
      <c r="M642" s="612">
        <v>1</v>
      </c>
      <c r="N642" s="443">
        <f t="shared" si="184"/>
        <v>-8458.5599999999977</v>
      </c>
      <c r="O642" s="613"/>
      <c r="P642" s="108"/>
    </row>
    <row r="643" spans="1:16" s="106" customFormat="1" ht="15" customHeight="1" x14ac:dyDescent="0.25">
      <c r="A643" s="458" t="s">
        <v>2237</v>
      </c>
      <c r="B643" s="566" t="s">
        <v>2236</v>
      </c>
      <c r="C643" s="436" t="s">
        <v>77</v>
      </c>
      <c r="D643" s="437">
        <v>42269</v>
      </c>
      <c r="E643" s="438">
        <v>1957</v>
      </c>
      <c r="F643" s="777">
        <v>39.549999999999997</v>
      </c>
      <c r="G643" s="609">
        <f t="shared" si="182"/>
        <v>77399.349999999991</v>
      </c>
      <c r="H643" s="441"/>
      <c r="I643" s="507">
        <v>42284</v>
      </c>
      <c r="J643" s="783">
        <v>40.020000000000003</v>
      </c>
      <c r="K643" s="610">
        <f t="shared" si="183"/>
        <v>78319.14</v>
      </c>
      <c r="L643" s="611">
        <f t="shared" si="185"/>
        <v>-919.79000000000815</v>
      </c>
      <c r="M643" s="612">
        <v>1</v>
      </c>
      <c r="N643" s="443">
        <f t="shared" si="184"/>
        <v>-919.79000000000815</v>
      </c>
      <c r="O643" s="613"/>
      <c r="P643" s="108"/>
    </row>
    <row r="644" spans="1:16" s="106" customFormat="1" ht="15" customHeight="1" x14ac:dyDescent="0.25">
      <c r="A644" s="438" t="s">
        <v>2250</v>
      </c>
      <c r="B644" s="566" t="s">
        <v>52</v>
      </c>
      <c r="C644" s="436" t="s">
        <v>77</v>
      </c>
      <c r="D644" s="437">
        <v>42278</v>
      </c>
      <c r="E644" s="438">
        <v>4572</v>
      </c>
      <c r="F644" s="777">
        <v>35.130000000000003</v>
      </c>
      <c r="G644" s="609">
        <f t="shared" si="182"/>
        <v>160614.36000000002</v>
      </c>
      <c r="H644" s="441"/>
      <c r="I644" s="507">
        <v>42284</v>
      </c>
      <c r="J644" s="783">
        <v>36.979999999999997</v>
      </c>
      <c r="K644" s="610">
        <f t="shared" si="183"/>
        <v>169072.56</v>
      </c>
      <c r="L644" s="611">
        <f t="shared" si="185"/>
        <v>-8458.1999999999825</v>
      </c>
      <c r="M644" s="612">
        <v>1</v>
      </c>
      <c r="N644" s="443">
        <f t="shared" si="184"/>
        <v>-8458.1999999999825</v>
      </c>
      <c r="O644" s="613"/>
      <c r="P644" s="108"/>
    </row>
    <row r="645" spans="1:16" s="106" customFormat="1" ht="15" customHeight="1" x14ac:dyDescent="0.3">
      <c r="A645" s="887" t="s">
        <v>569</v>
      </c>
      <c r="B645" s="566" t="s">
        <v>570</v>
      </c>
      <c r="C645" s="436" t="s">
        <v>77</v>
      </c>
      <c r="D645" s="437">
        <v>42240</v>
      </c>
      <c r="E645" s="438">
        <v>3348</v>
      </c>
      <c r="F645" s="777">
        <v>32.659999999999997</v>
      </c>
      <c r="G645" s="609">
        <f t="shared" si="182"/>
        <v>109345.68</v>
      </c>
      <c r="H645" s="441"/>
      <c r="I645" s="507">
        <v>42285</v>
      </c>
      <c r="J645" s="783">
        <v>30.78</v>
      </c>
      <c r="K645" s="610">
        <f t="shared" si="183"/>
        <v>103051.44</v>
      </c>
      <c r="L645" s="611">
        <f t="shared" si="185"/>
        <v>6294.2399999999907</v>
      </c>
      <c r="M645" s="612">
        <v>1</v>
      </c>
      <c r="N645" s="433">
        <f t="shared" si="184"/>
        <v>6294.2399999999907</v>
      </c>
      <c r="O645" s="613"/>
      <c r="P645" s="108"/>
    </row>
    <row r="646" spans="1:16" s="106" customFormat="1" ht="15" customHeight="1" x14ac:dyDescent="0.25">
      <c r="A646" s="438" t="s">
        <v>2251</v>
      </c>
      <c r="B646" s="566" t="s">
        <v>625</v>
      </c>
      <c r="C646" s="436" t="s">
        <v>77</v>
      </c>
      <c r="D646" s="437">
        <v>42305</v>
      </c>
      <c r="E646" s="438">
        <v>4523</v>
      </c>
      <c r="F646" s="777">
        <v>19.68</v>
      </c>
      <c r="G646" s="609">
        <f t="shared" si="182"/>
        <v>89012.64</v>
      </c>
      <c r="H646" s="441"/>
      <c r="I646" s="507">
        <v>42285</v>
      </c>
      <c r="J646" s="783">
        <v>21.14</v>
      </c>
      <c r="K646" s="610">
        <f t="shared" si="183"/>
        <v>95616.22</v>
      </c>
      <c r="L646" s="611">
        <f t="shared" si="185"/>
        <v>-6603.5800000000017</v>
      </c>
      <c r="M646" s="612">
        <v>1</v>
      </c>
      <c r="N646" s="443">
        <f t="shared" si="184"/>
        <v>-6603.5800000000017</v>
      </c>
      <c r="O646" s="613"/>
      <c r="P646" s="108"/>
    </row>
    <row r="647" spans="1:16" s="106" customFormat="1" ht="15" customHeight="1" x14ac:dyDescent="0.3">
      <c r="A647" s="887" t="s">
        <v>2219</v>
      </c>
      <c r="B647" s="566" t="s">
        <v>2204</v>
      </c>
      <c r="C647" s="436" t="s">
        <v>77</v>
      </c>
      <c r="D647" s="437">
        <v>42240</v>
      </c>
      <c r="E647" s="438">
        <v>1532</v>
      </c>
      <c r="F647" s="777">
        <v>47.08</v>
      </c>
      <c r="G647" s="609">
        <f t="shared" si="182"/>
        <v>72126.559999999998</v>
      </c>
      <c r="H647" s="441"/>
      <c r="I647" s="507">
        <v>42285</v>
      </c>
      <c r="J647" s="783">
        <v>45.23</v>
      </c>
      <c r="K647" s="610">
        <f t="shared" si="183"/>
        <v>69292.36</v>
      </c>
      <c r="L647" s="611">
        <f t="shared" si="185"/>
        <v>2834.1999999999971</v>
      </c>
      <c r="M647" s="612">
        <v>1</v>
      </c>
      <c r="N647" s="433">
        <f t="shared" si="184"/>
        <v>2834.1999999999971</v>
      </c>
      <c r="O647" s="613"/>
      <c r="P647" s="108"/>
    </row>
    <row r="648" spans="1:16" s="106" customFormat="1" ht="15" customHeight="1" x14ac:dyDescent="0.25">
      <c r="A648" s="458" t="s">
        <v>1871</v>
      </c>
      <c r="B648" s="566" t="s">
        <v>2247</v>
      </c>
      <c r="C648" s="436" t="s">
        <v>77</v>
      </c>
      <c r="D648" s="437">
        <v>42282</v>
      </c>
      <c r="E648" s="438">
        <v>1947</v>
      </c>
      <c r="F648" s="777">
        <v>24.03</v>
      </c>
      <c r="G648" s="609">
        <f t="shared" ref="G648:G653" si="186">SUM(E648*F648)</f>
        <v>46786.41</v>
      </c>
      <c r="H648" s="441"/>
      <c r="I648" s="507">
        <v>42286</v>
      </c>
      <c r="J648" s="783">
        <v>26.67</v>
      </c>
      <c r="K648" s="610">
        <f t="shared" ref="K648:K653" si="187">SUM(E648*J648)</f>
        <v>51926.490000000005</v>
      </c>
      <c r="L648" s="611">
        <f>SUM(G648-K648)</f>
        <v>-5140.0800000000017</v>
      </c>
      <c r="M648" s="612">
        <v>1</v>
      </c>
      <c r="N648" s="443">
        <f t="shared" ref="N648:N653" si="188">SUM(L648*M648)</f>
        <v>-5140.0800000000017</v>
      </c>
      <c r="O648" s="613"/>
      <c r="P648" s="108"/>
    </row>
    <row r="649" spans="1:16" s="106" customFormat="1" ht="15" customHeight="1" x14ac:dyDescent="0.25">
      <c r="A649" s="14" t="s">
        <v>2261</v>
      </c>
      <c r="B649" s="527" t="s">
        <v>1741</v>
      </c>
      <c r="C649" s="425" t="s">
        <v>52</v>
      </c>
      <c r="D649" s="426">
        <v>42282</v>
      </c>
      <c r="E649" s="427">
        <v>1249</v>
      </c>
      <c r="F649" s="428">
        <v>42.73</v>
      </c>
      <c r="G649" s="429">
        <f t="shared" si="186"/>
        <v>53369.77</v>
      </c>
      <c r="H649" s="430"/>
      <c r="I649" s="883">
        <v>42305</v>
      </c>
      <c r="J649" s="428">
        <v>40.35</v>
      </c>
      <c r="K649" s="432">
        <f t="shared" si="187"/>
        <v>50397.15</v>
      </c>
      <c r="L649" s="433">
        <f>SUM(K649-G649)</f>
        <v>-2972.6199999999953</v>
      </c>
      <c r="M649" s="408">
        <v>1</v>
      </c>
      <c r="N649" s="434">
        <f t="shared" si="188"/>
        <v>-2972.6199999999953</v>
      </c>
      <c r="O649" s="350"/>
      <c r="P649" s="112"/>
    </row>
    <row r="650" spans="1:16" s="108" customFormat="1" ht="15" customHeight="1" x14ac:dyDescent="0.25">
      <c r="A650" s="458" t="s">
        <v>2060</v>
      </c>
      <c r="B650" s="566" t="s">
        <v>2061</v>
      </c>
      <c r="C650" s="436" t="s">
        <v>77</v>
      </c>
      <c r="D650" s="437">
        <v>42270</v>
      </c>
      <c r="E650" s="438">
        <v>587</v>
      </c>
      <c r="F650" s="777">
        <v>169.48</v>
      </c>
      <c r="G650" s="609">
        <f t="shared" si="186"/>
        <v>99484.76</v>
      </c>
      <c r="H650" s="441"/>
      <c r="I650" s="507">
        <v>42305</v>
      </c>
      <c r="J650" s="783">
        <v>182.96</v>
      </c>
      <c r="K650" s="610">
        <f t="shared" si="187"/>
        <v>107397.52</v>
      </c>
      <c r="L650" s="611">
        <f>SUM(G650-K650)</f>
        <v>-7912.7600000000093</v>
      </c>
      <c r="M650" s="612">
        <v>1</v>
      </c>
      <c r="N650" s="443">
        <f t="shared" si="188"/>
        <v>-7912.7600000000093</v>
      </c>
      <c r="O650" s="613"/>
    </row>
    <row r="651" spans="1:16" s="106" customFormat="1" ht="15" customHeight="1" x14ac:dyDescent="0.25">
      <c r="A651" s="14" t="s">
        <v>2160</v>
      </c>
      <c r="B651" s="527" t="s">
        <v>2162</v>
      </c>
      <c r="C651" s="425" t="s">
        <v>52</v>
      </c>
      <c r="D651" s="426">
        <v>42282</v>
      </c>
      <c r="E651" s="427">
        <v>5869</v>
      </c>
      <c r="F651" s="428">
        <v>16.79</v>
      </c>
      <c r="G651" s="429">
        <f t="shared" si="186"/>
        <v>98540.51</v>
      </c>
      <c r="H651" s="430"/>
      <c r="I651" s="883">
        <v>42303</v>
      </c>
      <c r="J651" s="428">
        <v>16.27</v>
      </c>
      <c r="K651" s="432">
        <f t="shared" si="187"/>
        <v>95488.63</v>
      </c>
      <c r="L651" s="433">
        <f>SUM(K651-G651)</f>
        <v>-3051.8799999999901</v>
      </c>
      <c r="M651" s="408">
        <v>1</v>
      </c>
      <c r="N651" s="434">
        <f t="shared" si="188"/>
        <v>-3051.8799999999901</v>
      </c>
      <c r="O651" s="350"/>
      <c r="P651" s="112"/>
    </row>
    <row r="652" spans="1:16" s="108" customFormat="1" ht="15" customHeight="1" x14ac:dyDescent="0.25">
      <c r="A652" s="458" t="s">
        <v>2238</v>
      </c>
      <c r="B652" s="566" t="s">
        <v>2239</v>
      </c>
      <c r="C652" s="436" t="s">
        <v>77</v>
      </c>
      <c r="D652" s="437">
        <v>42268</v>
      </c>
      <c r="E652" s="438">
        <v>558</v>
      </c>
      <c r="F652" s="777">
        <v>76.47</v>
      </c>
      <c r="G652" s="609">
        <f t="shared" si="186"/>
        <v>42670.26</v>
      </c>
      <c r="H652" s="441"/>
      <c r="I652" s="507">
        <v>42306</v>
      </c>
      <c r="J652" s="783">
        <v>73.41</v>
      </c>
      <c r="K652" s="610">
        <f t="shared" si="187"/>
        <v>40962.78</v>
      </c>
      <c r="L652" s="611">
        <f>SUM(G652-K652)</f>
        <v>1707.4800000000032</v>
      </c>
      <c r="M652" s="612">
        <v>1</v>
      </c>
      <c r="N652" s="433">
        <f t="shared" si="188"/>
        <v>1707.4800000000032</v>
      </c>
      <c r="O652" s="613"/>
    </row>
    <row r="653" spans="1:16" s="108" customFormat="1" ht="15" customHeight="1" x14ac:dyDescent="0.25">
      <c r="A653" s="14" t="s">
        <v>2264</v>
      </c>
      <c r="B653" s="527" t="s">
        <v>2265</v>
      </c>
      <c r="C653" s="425" t="s">
        <v>52</v>
      </c>
      <c r="D653" s="426">
        <v>42282</v>
      </c>
      <c r="E653" s="427">
        <v>1975</v>
      </c>
      <c r="F653" s="428">
        <v>27.45</v>
      </c>
      <c r="G653" s="429">
        <f t="shared" si="186"/>
        <v>54213.75</v>
      </c>
      <c r="H653" s="430"/>
      <c r="I653" s="883">
        <v>42304</v>
      </c>
      <c r="J653" s="428">
        <v>26.3</v>
      </c>
      <c r="K653" s="432">
        <f t="shared" si="187"/>
        <v>51942.5</v>
      </c>
      <c r="L653" s="433">
        <f t="shared" ref="L653:L659" si="189">SUM(K653-G653)</f>
        <v>-2271.25</v>
      </c>
      <c r="M653" s="408">
        <v>1</v>
      </c>
      <c r="N653" s="434">
        <f t="shared" si="188"/>
        <v>-2271.25</v>
      </c>
      <c r="O653" s="350"/>
      <c r="P653" s="112"/>
    </row>
    <row r="654" spans="1:16" s="106" customFormat="1" ht="15" customHeight="1" x14ac:dyDescent="0.25">
      <c r="A654" s="14" t="s">
        <v>2282</v>
      </c>
      <c r="B654" s="527" t="s">
        <v>1689</v>
      </c>
      <c r="C654" s="425" t="s">
        <v>52</v>
      </c>
      <c r="D654" s="426">
        <v>42299</v>
      </c>
      <c r="E654" s="427">
        <v>1361</v>
      </c>
      <c r="F654" s="428">
        <v>71.52</v>
      </c>
      <c r="G654" s="429">
        <f t="shared" ref="G654:G659" si="190">SUM(E654*F654)</f>
        <v>97338.72</v>
      </c>
      <c r="H654" s="430"/>
      <c r="I654" s="883">
        <v>42311</v>
      </c>
      <c r="J654" s="428">
        <v>68.38</v>
      </c>
      <c r="K654" s="432">
        <f t="shared" ref="K654:K659" si="191">SUM(E654*J654)</f>
        <v>93065.18</v>
      </c>
      <c r="L654" s="433">
        <f t="shared" si="189"/>
        <v>-4273.5400000000081</v>
      </c>
      <c r="M654" s="408">
        <v>1</v>
      </c>
      <c r="N654" s="434">
        <f t="shared" ref="N654:N659" si="192">SUM(L654*M654)</f>
        <v>-4273.5400000000081</v>
      </c>
      <c r="O654" s="350"/>
      <c r="P654" s="112"/>
    </row>
    <row r="655" spans="1:16" s="108" customFormat="1" ht="15" customHeight="1" x14ac:dyDescent="0.25">
      <c r="A655" s="14" t="s">
        <v>1009</v>
      </c>
      <c r="B655" s="527" t="s">
        <v>78</v>
      </c>
      <c r="C655" s="425" t="s">
        <v>52</v>
      </c>
      <c r="D655" s="426">
        <v>42282</v>
      </c>
      <c r="E655" s="427">
        <v>2566</v>
      </c>
      <c r="F655" s="428">
        <v>65.28</v>
      </c>
      <c r="G655" s="429">
        <f t="shared" si="190"/>
        <v>167508.48000000001</v>
      </c>
      <c r="H655" s="430"/>
      <c r="I655" s="883">
        <v>42310</v>
      </c>
      <c r="J655" s="428">
        <v>66.77</v>
      </c>
      <c r="K655" s="432">
        <f t="shared" si="191"/>
        <v>171331.81999999998</v>
      </c>
      <c r="L655" s="433">
        <f t="shared" si="189"/>
        <v>3823.3399999999674</v>
      </c>
      <c r="M655" s="408">
        <v>1</v>
      </c>
      <c r="N655" s="434">
        <f t="shared" si="192"/>
        <v>3823.3399999999674</v>
      </c>
      <c r="O655" s="350"/>
      <c r="P655" s="112"/>
    </row>
    <row r="656" spans="1:16" s="108" customFormat="1" ht="15" customHeight="1" x14ac:dyDescent="0.25">
      <c r="A656" s="14" t="s">
        <v>2258</v>
      </c>
      <c r="B656" s="527" t="s">
        <v>488</v>
      </c>
      <c r="C656" s="425" t="s">
        <v>52</v>
      </c>
      <c r="D656" s="426">
        <v>42283</v>
      </c>
      <c r="E656" s="427">
        <v>8149</v>
      </c>
      <c r="F656" s="428">
        <v>10.49</v>
      </c>
      <c r="G656" s="429">
        <f t="shared" si="190"/>
        <v>85483.01</v>
      </c>
      <c r="H656" s="430"/>
      <c r="I656" s="883">
        <v>42313</v>
      </c>
      <c r="J656" s="428">
        <v>10.41</v>
      </c>
      <c r="K656" s="432">
        <f t="shared" si="191"/>
        <v>84831.09</v>
      </c>
      <c r="L656" s="433">
        <f t="shared" si="189"/>
        <v>-651.91999999999825</v>
      </c>
      <c r="M656" s="408">
        <v>1</v>
      </c>
      <c r="N656" s="434">
        <f t="shared" si="192"/>
        <v>-651.91999999999825</v>
      </c>
      <c r="O656" s="350"/>
      <c r="P656" s="112"/>
    </row>
    <row r="657" spans="1:16" s="106" customFormat="1" ht="15" customHeight="1" x14ac:dyDescent="0.25">
      <c r="A657" s="14" t="s">
        <v>2262</v>
      </c>
      <c r="B657" s="527" t="s">
        <v>2263</v>
      </c>
      <c r="C657" s="425" t="s">
        <v>52</v>
      </c>
      <c r="D657" s="426">
        <v>42283</v>
      </c>
      <c r="E657" s="427">
        <v>3440</v>
      </c>
      <c r="F657" s="428">
        <v>25.43</v>
      </c>
      <c r="G657" s="429">
        <f t="shared" si="190"/>
        <v>87479.2</v>
      </c>
      <c r="H657" s="430"/>
      <c r="I657" s="883">
        <v>42314</v>
      </c>
      <c r="J657" s="428">
        <v>25.95</v>
      </c>
      <c r="K657" s="432">
        <f t="shared" si="191"/>
        <v>89268</v>
      </c>
      <c r="L657" s="433">
        <f t="shared" si="189"/>
        <v>1788.8000000000029</v>
      </c>
      <c r="M657" s="408">
        <v>1</v>
      </c>
      <c r="N657" s="434">
        <f t="shared" si="192"/>
        <v>1788.8000000000029</v>
      </c>
      <c r="O657" s="350"/>
      <c r="P657" s="112"/>
    </row>
    <row r="658" spans="1:16" s="106" customFormat="1" ht="15" customHeight="1" x14ac:dyDescent="0.25">
      <c r="A658" s="14" t="s">
        <v>2289</v>
      </c>
      <c r="B658" s="527" t="s">
        <v>2287</v>
      </c>
      <c r="C658" s="425" t="s">
        <v>52</v>
      </c>
      <c r="D658" s="426">
        <v>42305</v>
      </c>
      <c r="E658" s="427">
        <v>5418</v>
      </c>
      <c r="F658" s="428">
        <v>37.270000000000003</v>
      </c>
      <c r="G658" s="429">
        <f t="shared" si="190"/>
        <v>201928.86000000002</v>
      </c>
      <c r="H658" s="430"/>
      <c r="I658" s="883">
        <v>42321</v>
      </c>
      <c r="J658" s="428">
        <v>35.68</v>
      </c>
      <c r="K658" s="432">
        <f t="shared" si="191"/>
        <v>193314.24</v>
      </c>
      <c r="L658" s="433">
        <f t="shared" si="189"/>
        <v>-8614.6200000000244</v>
      </c>
      <c r="M658" s="408">
        <v>1</v>
      </c>
      <c r="N658" s="434">
        <f t="shared" si="192"/>
        <v>-8614.6200000000244</v>
      </c>
      <c r="O658" s="350"/>
      <c r="P658" s="112"/>
    </row>
    <row r="659" spans="1:16" s="106" customFormat="1" ht="15" customHeight="1" x14ac:dyDescent="0.25">
      <c r="A659" s="14" t="s">
        <v>2266</v>
      </c>
      <c r="B659" s="527" t="s">
        <v>1213</v>
      </c>
      <c r="C659" s="425" t="s">
        <v>52</v>
      </c>
      <c r="D659" s="426">
        <v>42283</v>
      </c>
      <c r="E659" s="427">
        <v>3959</v>
      </c>
      <c r="F659" s="428">
        <v>35.18</v>
      </c>
      <c r="G659" s="429">
        <f t="shared" si="190"/>
        <v>139277.62</v>
      </c>
      <c r="H659" s="430"/>
      <c r="I659" s="883">
        <v>42321</v>
      </c>
      <c r="J659" s="428">
        <v>35.4</v>
      </c>
      <c r="K659" s="432">
        <f t="shared" si="191"/>
        <v>140148.6</v>
      </c>
      <c r="L659" s="433">
        <f t="shared" si="189"/>
        <v>870.98000000001048</v>
      </c>
      <c r="M659" s="408">
        <v>1</v>
      </c>
      <c r="N659" s="434">
        <f t="shared" si="192"/>
        <v>870.98000000001048</v>
      </c>
      <c r="O659" s="350"/>
      <c r="P659" s="112"/>
    </row>
    <row r="660" spans="1:16" s="108" customFormat="1" ht="15" customHeight="1" x14ac:dyDescent="0.25">
      <c r="A660" s="14" t="s">
        <v>2119</v>
      </c>
      <c r="B660" s="527" t="s">
        <v>2120</v>
      </c>
      <c r="C660" s="425" t="s">
        <v>52</v>
      </c>
      <c r="D660" s="426">
        <v>42307</v>
      </c>
      <c r="E660" s="427">
        <v>3561</v>
      </c>
      <c r="F660" s="428">
        <v>57.87</v>
      </c>
      <c r="G660" s="429">
        <f t="shared" ref="G660:G666" si="193">SUM(E660*F660)</f>
        <v>206075.06999999998</v>
      </c>
      <c r="H660" s="430"/>
      <c r="I660" s="883">
        <v>42339</v>
      </c>
      <c r="J660" s="428">
        <v>57.38</v>
      </c>
      <c r="K660" s="432">
        <f t="shared" ref="K660:K666" si="194">SUM(E660*J660)</f>
        <v>204330.18000000002</v>
      </c>
      <c r="L660" s="433">
        <f>SUM(K660-G660)</f>
        <v>-1744.8899999999558</v>
      </c>
      <c r="M660" s="408">
        <v>1</v>
      </c>
      <c r="N660" s="434">
        <f t="shared" ref="N660:N666" si="195">SUM(L660*M660)</f>
        <v>-1744.8899999999558</v>
      </c>
      <c r="O660" s="350"/>
      <c r="P660" s="112"/>
    </row>
    <row r="661" spans="1:16" s="108" customFormat="1" ht="15" customHeight="1" x14ac:dyDescent="0.25">
      <c r="A661" s="435" t="s">
        <v>1182</v>
      </c>
      <c r="B661" s="566" t="s">
        <v>1183</v>
      </c>
      <c r="C661" s="436" t="s">
        <v>77</v>
      </c>
      <c r="D661" s="437">
        <v>42325</v>
      </c>
      <c r="E661" s="438">
        <v>245</v>
      </c>
      <c r="F661" s="777">
        <v>623.04999999999995</v>
      </c>
      <c r="G661" s="609">
        <f t="shared" si="193"/>
        <v>152647.25</v>
      </c>
      <c r="H661" s="441"/>
      <c r="I661" s="507">
        <v>42332</v>
      </c>
      <c r="J661" s="783">
        <v>675.9</v>
      </c>
      <c r="K661" s="610">
        <f t="shared" si="194"/>
        <v>165595.5</v>
      </c>
      <c r="L661" s="611">
        <f>SUM(G661-K661)</f>
        <v>-12948.25</v>
      </c>
      <c r="M661" s="612">
        <v>1</v>
      </c>
      <c r="N661" s="443">
        <f t="shared" si="195"/>
        <v>-12948.25</v>
      </c>
      <c r="O661" s="613"/>
    </row>
    <row r="662" spans="1:16" s="106" customFormat="1" ht="15" customHeight="1" x14ac:dyDescent="0.25">
      <c r="A662" s="14" t="s">
        <v>637</v>
      </c>
      <c r="B662" s="527" t="s">
        <v>638</v>
      </c>
      <c r="C662" s="425" t="s">
        <v>52</v>
      </c>
      <c r="D662" s="426">
        <v>42286</v>
      </c>
      <c r="E662" s="427">
        <v>1970</v>
      </c>
      <c r="F662" s="428">
        <v>50.82</v>
      </c>
      <c r="G662" s="429">
        <f t="shared" si="193"/>
        <v>100115.4</v>
      </c>
      <c r="H662" s="430"/>
      <c r="I662" s="883">
        <v>42341</v>
      </c>
      <c r="J662" s="428">
        <v>49.15</v>
      </c>
      <c r="K662" s="432">
        <f t="shared" si="194"/>
        <v>96825.5</v>
      </c>
      <c r="L662" s="433">
        <f>SUM(K662-G662)</f>
        <v>-3289.8999999999942</v>
      </c>
      <c r="M662" s="408">
        <v>1</v>
      </c>
      <c r="N662" s="434">
        <f t="shared" si="195"/>
        <v>-3289.8999999999942</v>
      </c>
      <c r="O662" s="350"/>
      <c r="P662" s="112"/>
    </row>
    <row r="663" spans="1:16" s="108" customFormat="1" ht="15" customHeight="1" x14ac:dyDescent="0.25">
      <c r="A663" s="14" t="s">
        <v>461</v>
      </c>
      <c r="B663" s="527" t="s">
        <v>462</v>
      </c>
      <c r="C663" s="425" t="s">
        <v>52</v>
      </c>
      <c r="D663" s="426">
        <v>42284</v>
      </c>
      <c r="E663" s="427">
        <v>2206</v>
      </c>
      <c r="F663" s="428">
        <v>60.02</v>
      </c>
      <c r="G663" s="429">
        <f t="shared" si="193"/>
        <v>132404.12</v>
      </c>
      <c r="H663" s="430"/>
      <c r="I663" s="883">
        <v>42345</v>
      </c>
      <c r="J663" s="428">
        <v>62.56</v>
      </c>
      <c r="K663" s="432">
        <f t="shared" si="194"/>
        <v>138007.36000000002</v>
      </c>
      <c r="L663" s="433">
        <f>SUM(K663-G663)</f>
        <v>5603.2400000000198</v>
      </c>
      <c r="M663" s="408">
        <v>1</v>
      </c>
      <c r="N663" s="434">
        <f t="shared" si="195"/>
        <v>5603.2400000000198</v>
      </c>
      <c r="O663" s="350"/>
      <c r="P663" s="112"/>
    </row>
    <row r="664" spans="1:16" s="106" customFormat="1" ht="15" customHeight="1" x14ac:dyDescent="0.25">
      <c r="A664" s="14" t="s">
        <v>518</v>
      </c>
      <c r="B664" s="527" t="s">
        <v>519</v>
      </c>
      <c r="C664" s="425" t="s">
        <v>52</v>
      </c>
      <c r="D664" s="426">
        <v>42286</v>
      </c>
      <c r="E664" s="427">
        <v>1236</v>
      </c>
      <c r="F664" s="428">
        <v>105.95</v>
      </c>
      <c r="G664" s="429">
        <f t="shared" si="193"/>
        <v>130954.2</v>
      </c>
      <c r="H664" s="430"/>
      <c r="I664" s="883">
        <v>42347</v>
      </c>
      <c r="J664" s="428">
        <v>110.56</v>
      </c>
      <c r="K664" s="432">
        <f t="shared" si="194"/>
        <v>136652.16</v>
      </c>
      <c r="L664" s="433">
        <f>SUM(K664-G664)</f>
        <v>5697.9600000000064</v>
      </c>
      <c r="M664" s="408">
        <v>1</v>
      </c>
      <c r="N664" s="434">
        <f t="shared" si="195"/>
        <v>5697.9600000000064</v>
      </c>
      <c r="O664" s="350"/>
      <c r="P664" s="112"/>
    </row>
    <row r="665" spans="1:16" s="108" customFormat="1" ht="15" customHeight="1" x14ac:dyDescent="0.25">
      <c r="A665" s="458" t="s">
        <v>2307</v>
      </c>
      <c r="B665" s="566" t="s">
        <v>2308</v>
      </c>
      <c r="C665" s="436" t="s">
        <v>77</v>
      </c>
      <c r="D665" s="437">
        <v>42321</v>
      </c>
      <c r="E665" s="438">
        <v>1752</v>
      </c>
      <c r="F665" s="777">
        <v>54.24</v>
      </c>
      <c r="G665" s="609">
        <f t="shared" si="193"/>
        <v>95028.48000000001</v>
      </c>
      <c r="H665" s="441"/>
      <c r="I665" s="507">
        <v>42346</v>
      </c>
      <c r="J665" s="783">
        <v>59.66</v>
      </c>
      <c r="K665" s="610">
        <f t="shared" si="194"/>
        <v>104524.31999999999</v>
      </c>
      <c r="L665" s="611">
        <f>SUM(G665-K665)</f>
        <v>-9495.839999999982</v>
      </c>
      <c r="M665" s="612">
        <v>1</v>
      </c>
      <c r="N665" s="443">
        <f t="shared" si="195"/>
        <v>-9495.839999999982</v>
      </c>
      <c r="O665" s="613"/>
    </row>
    <row r="666" spans="1:16" s="868" customFormat="1" ht="15" customHeight="1" x14ac:dyDescent="0.25">
      <c r="A666" s="14" t="s">
        <v>1200</v>
      </c>
      <c r="B666" s="527" t="s">
        <v>1201</v>
      </c>
      <c r="C666" s="425" t="s">
        <v>52</v>
      </c>
      <c r="D666" s="426">
        <v>42276</v>
      </c>
      <c r="E666" s="427">
        <v>481</v>
      </c>
      <c r="F666" s="428">
        <v>128.19999999999999</v>
      </c>
      <c r="G666" s="429">
        <f t="shared" si="193"/>
        <v>61664.2</v>
      </c>
      <c r="H666" s="430"/>
      <c r="I666" s="883">
        <v>42345</v>
      </c>
      <c r="J666" s="428">
        <v>134.58000000000001</v>
      </c>
      <c r="K666" s="432">
        <f t="shared" si="194"/>
        <v>64732.98</v>
      </c>
      <c r="L666" s="433">
        <f>SUM(K666-G666)</f>
        <v>3068.7800000000061</v>
      </c>
      <c r="M666" s="408">
        <v>1</v>
      </c>
      <c r="N666" s="434">
        <f t="shared" si="195"/>
        <v>3068.7800000000061</v>
      </c>
      <c r="O666" s="350"/>
      <c r="P666" s="112"/>
    </row>
    <row r="667" spans="1:16" s="106" customFormat="1" ht="15" customHeight="1" x14ac:dyDescent="0.25">
      <c r="A667" s="14" t="s">
        <v>2273</v>
      </c>
      <c r="B667" s="527" t="s">
        <v>2272</v>
      </c>
      <c r="C667" s="425" t="s">
        <v>52</v>
      </c>
      <c r="D667" s="426">
        <v>42282</v>
      </c>
      <c r="E667" s="427">
        <v>2128</v>
      </c>
      <c r="F667" s="428">
        <v>45.61</v>
      </c>
      <c r="G667" s="429">
        <f t="shared" ref="G667:G681" si="196">SUM(E667*F667)</f>
        <v>97058.08</v>
      </c>
      <c r="H667" s="430"/>
      <c r="I667" s="854">
        <v>42354</v>
      </c>
      <c r="J667" s="428">
        <v>49.78</v>
      </c>
      <c r="K667" s="432">
        <f t="shared" ref="K667:K681" si="197">SUM(E667*J667)</f>
        <v>105931.84</v>
      </c>
      <c r="L667" s="433">
        <f>SUM(K667-G667)</f>
        <v>8873.7599999999948</v>
      </c>
      <c r="M667" s="408">
        <v>1</v>
      </c>
      <c r="N667" s="434">
        <f t="shared" ref="N667:N677" si="198">SUM(L667*M667)</f>
        <v>8873.7599999999948</v>
      </c>
      <c r="O667" s="350"/>
      <c r="P667" s="112"/>
    </row>
    <row r="668" spans="1:16" s="106" customFormat="1" ht="15" customHeight="1" x14ac:dyDescent="0.25">
      <c r="A668" s="458" t="s">
        <v>2288</v>
      </c>
      <c r="B668" s="566" t="s">
        <v>2286</v>
      </c>
      <c r="C668" s="436" t="s">
        <v>77</v>
      </c>
      <c r="D668" s="437">
        <v>42305</v>
      </c>
      <c r="E668" s="438">
        <v>918</v>
      </c>
      <c r="F668" s="777">
        <v>223.57</v>
      </c>
      <c r="G668" s="609">
        <f t="shared" si="196"/>
        <v>205237.25999999998</v>
      </c>
      <c r="H668" s="441"/>
      <c r="I668" s="507">
        <v>42353</v>
      </c>
      <c r="J668" s="783">
        <v>236.37</v>
      </c>
      <c r="K668" s="610">
        <f t="shared" si="197"/>
        <v>216987.66</v>
      </c>
      <c r="L668" s="611">
        <f>SUM(G668-K668)</f>
        <v>-11750.400000000023</v>
      </c>
      <c r="M668" s="612">
        <v>1</v>
      </c>
      <c r="N668" s="443">
        <f t="shared" si="198"/>
        <v>-11750.400000000023</v>
      </c>
      <c r="O668" s="613"/>
      <c r="P668" s="108"/>
    </row>
    <row r="669" spans="1:16" s="108" customFormat="1" ht="15" customHeight="1" x14ac:dyDescent="0.25">
      <c r="A669" s="458" t="s">
        <v>998</v>
      </c>
      <c r="B669" s="566" t="s">
        <v>999</v>
      </c>
      <c r="C669" s="436" t="s">
        <v>77</v>
      </c>
      <c r="D669" s="437">
        <v>42313</v>
      </c>
      <c r="E669" s="438">
        <v>5974</v>
      </c>
      <c r="F669" s="777">
        <v>32.380000000000003</v>
      </c>
      <c r="G669" s="609">
        <f t="shared" si="196"/>
        <v>193438.12000000002</v>
      </c>
      <c r="H669" s="441"/>
      <c r="I669" s="507">
        <v>42354</v>
      </c>
      <c r="J669" s="783">
        <v>31.42</v>
      </c>
      <c r="K669" s="610">
        <f t="shared" si="197"/>
        <v>187703.08000000002</v>
      </c>
      <c r="L669" s="611">
        <f>SUM(G669-K669)</f>
        <v>5735.0400000000081</v>
      </c>
      <c r="M669" s="612">
        <v>1</v>
      </c>
      <c r="N669" s="433">
        <f t="shared" si="198"/>
        <v>5735.0400000000081</v>
      </c>
      <c r="O669" s="613"/>
    </row>
    <row r="670" spans="1:16" s="106" customFormat="1" ht="15" customHeight="1" x14ac:dyDescent="0.25">
      <c r="A670" s="14" t="s">
        <v>2290</v>
      </c>
      <c r="B670" s="527" t="s">
        <v>2291</v>
      </c>
      <c r="C670" s="425" t="s">
        <v>52</v>
      </c>
      <c r="D670" s="426">
        <v>42306</v>
      </c>
      <c r="E670" s="427">
        <v>4584</v>
      </c>
      <c r="F670" s="428">
        <v>31.36</v>
      </c>
      <c r="G670" s="429">
        <f t="shared" si="196"/>
        <v>143754.23999999999</v>
      </c>
      <c r="H670" s="430"/>
      <c r="I670" s="883">
        <v>42359</v>
      </c>
      <c r="J670" s="428">
        <v>29.98</v>
      </c>
      <c r="K670" s="432">
        <f t="shared" si="197"/>
        <v>137428.32</v>
      </c>
      <c r="L670" s="433">
        <f>SUM(K670-G670)</f>
        <v>-6325.9199999999837</v>
      </c>
      <c r="M670" s="408">
        <v>1</v>
      </c>
      <c r="N670" s="434">
        <f t="shared" si="198"/>
        <v>-6325.9199999999837</v>
      </c>
      <c r="O670" s="350"/>
      <c r="P670" s="112"/>
    </row>
    <row r="671" spans="1:16" s="106" customFormat="1" ht="15" customHeight="1" x14ac:dyDescent="0.25">
      <c r="A671" s="438" t="s">
        <v>2248</v>
      </c>
      <c r="B671" s="566" t="s">
        <v>2249</v>
      </c>
      <c r="C671" s="436" t="s">
        <v>77</v>
      </c>
      <c r="D671" s="437">
        <v>42275</v>
      </c>
      <c r="E671" s="438">
        <v>1602</v>
      </c>
      <c r="F671" s="777">
        <v>47.45</v>
      </c>
      <c r="G671" s="609">
        <f t="shared" si="196"/>
        <v>76014.900000000009</v>
      </c>
      <c r="H671" s="441"/>
      <c r="I671" s="507">
        <v>42367</v>
      </c>
      <c r="J671" s="783">
        <v>49.16</v>
      </c>
      <c r="K671" s="610">
        <f t="shared" si="197"/>
        <v>78754.319999999992</v>
      </c>
      <c r="L671" s="611">
        <f>SUM(G671-K671)</f>
        <v>-2739.4199999999837</v>
      </c>
      <c r="M671" s="612">
        <v>1</v>
      </c>
      <c r="N671" s="443">
        <f t="shared" si="198"/>
        <v>-2739.4199999999837</v>
      </c>
      <c r="O671" s="613"/>
      <c r="P671" s="108"/>
    </row>
    <row r="672" spans="1:16" s="108" customFormat="1" ht="15" customHeight="1" x14ac:dyDescent="0.25">
      <c r="A672" s="14" t="s">
        <v>1339</v>
      </c>
      <c r="B672" s="527" t="s">
        <v>1351</v>
      </c>
      <c r="C672" s="425" t="s">
        <v>52</v>
      </c>
      <c r="D672" s="426">
        <v>42284</v>
      </c>
      <c r="E672" s="427">
        <v>3330</v>
      </c>
      <c r="F672" s="428">
        <v>35.630000000000003</v>
      </c>
      <c r="G672" s="429">
        <f t="shared" si="196"/>
        <v>118647.90000000001</v>
      </c>
      <c r="H672" s="430"/>
      <c r="I672" s="883">
        <v>42373</v>
      </c>
      <c r="J672" s="428">
        <v>40.57</v>
      </c>
      <c r="K672" s="432">
        <f t="shared" si="197"/>
        <v>135098.1</v>
      </c>
      <c r="L672" s="433">
        <f t="shared" ref="L672:L681" si="199">SUM(K672-G672)</f>
        <v>16450.199999999997</v>
      </c>
      <c r="M672" s="408">
        <v>1</v>
      </c>
      <c r="N672" s="434">
        <f t="shared" si="198"/>
        <v>16450.199999999997</v>
      </c>
      <c r="O672" s="350"/>
      <c r="P672" s="112"/>
    </row>
    <row r="673" spans="1:16" s="108" customFormat="1" ht="15" customHeight="1" x14ac:dyDescent="0.25">
      <c r="A673" s="14" t="s">
        <v>1822</v>
      </c>
      <c r="B673" s="527" t="s">
        <v>607</v>
      </c>
      <c r="C673" s="425" t="s">
        <v>52</v>
      </c>
      <c r="D673" s="426">
        <v>42298</v>
      </c>
      <c r="E673" s="427">
        <v>2517</v>
      </c>
      <c r="F673" s="428">
        <v>42.54</v>
      </c>
      <c r="G673" s="429">
        <f t="shared" si="196"/>
        <v>107073.18</v>
      </c>
      <c r="H673" s="430"/>
      <c r="I673" s="883">
        <v>42373</v>
      </c>
      <c r="J673" s="428">
        <v>43.76</v>
      </c>
      <c r="K673" s="432">
        <f t="shared" si="197"/>
        <v>110143.92</v>
      </c>
      <c r="L673" s="433">
        <f t="shared" si="199"/>
        <v>3070.7400000000052</v>
      </c>
      <c r="M673" s="408">
        <v>1</v>
      </c>
      <c r="N673" s="434">
        <f t="shared" si="198"/>
        <v>3070.7400000000052</v>
      </c>
      <c r="O673" s="350"/>
      <c r="P673" s="112"/>
    </row>
    <row r="674" spans="1:16" s="108" customFormat="1" ht="15" customHeight="1" x14ac:dyDescent="0.25">
      <c r="A674" s="14" t="s">
        <v>1610</v>
      </c>
      <c r="B674" s="527" t="s">
        <v>409</v>
      </c>
      <c r="C674" s="425" t="s">
        <v>52</v>
      </c>
      <c r="D674" s="426">
        <v>42285</v>
      </c>
      <c r="E674" s="427">
        <v>1993</v>
      </c>
      <c r="F674" s="428">
        <v>61.18</v>
      </c>
      <c r="G674" s="429">
        <f t="shared" si="196"/>
        <v>121931.74</v>
      </c>
      <c r="H674" s="430"/>
      <c r="I674" s="883">
        <v>42373</v>
      </c>
      <c r="J674" s="428">
        <v>60.34</v>
      </c>
      <c r="K674" s="432">
        <f t="shared" si="197"/>
        <v>120257.62000000001</v>
      </c>
      <c r="L674" s="433">
        <f t="shared" si="199"/>
        <v>-1674.1199999999953</v>
      </c>
      <c r="M674" s="408">
        <v>1</v>
      </c>
      <c r="N674" s="434">
        <f t="shared" si="198"/>
        <v>-1674.1199999999953</v>
      </c>
      <c r="O674" s="350"/>
      <c r="P674" s="112"/>
    </row>
    <row r="675" spans="1:16" s="108" customFormat="1" ht="15" customHeight="1" x14ac:dyDescent="0.25">
      <c r="A675" s="14" t="s">
        <v>2259</v>
      </c>
      <c r="B675" s="527" t="s">
        <v>2260</v>
      </c>
      <c r="C675" s="425" t="s">
        <v>52</v>
      </c>
      <c r="D675" s="426">
        <v>42284</v>
      </c>
      <c r="E675" s="427">
        <v>468</v>
      </c>
      <c r="F675" s="428">
        <v>147.91</v>
      </c>
      <c r="G675" s="429">
        <f t="shared" si="196"/>
        <v>69221.88</v>
      </c>
      <c r="H675" s="430"/>
      <c r="I675" s="883">
        <v>42373</v>
      </c>
      <c r="J675" s="428">
        <v>156.5</v>
      </c>
      <c r="K675" s="432">
        <f t="shared" si="197"/>
        <v>73242</v>
      </c>
      <c r="L675" s="433">
        <f t="shared" si="199"/>
        <v>4020.1199999999953</v>
      </c>
      <c r="M675" s="408">
        <v>1</v>
      </c>
      <c r="N675" s="434">
        <f t="shared" si="198"/>
        <v>4020.1199999999953</v>
      </c>
      <c r="O675" s="350"/>
      <c r="P675" s="112"/>
    </row>
    <row r="676" spans="1:16" s="106" customFormat="1" ht="15" customHeight="1" x14ac:dyDescent="0.25">
      <c r="A676" s="14" t="s">
        <v>1094</v>
      </c>
      <c r="B676" s="527" t="s">
        <v>1095</v>
      </c>
      <c r="C676" s="425" t="s">
        <v>52</v>
      </c>
      <c r="D676" s="426">
        <v>42342</v>
      </c>
      <c r="E676" s="427">
        <v>1473</v>
      </c>
      <c r="F676" s="835">
        <v>154.41</v>
      </c>
      <c r="G676" s="906">
        <f t="shared" si="196"/>
        <v>227445.93</v>
      </c>
      <c r="H676" s="430"/>
      <c r="I676" s="883">
        <v>42373</v>
      </c>
      <c r="J676" s="428">
        <v>147.84</v>
      </c>
      <c r="K676" s="432">
        <f t="shared" si="197"/>
        <v>217768.32000000001</v>
      </c>
      <c r="L676" s="433">
        <f t="shared" si="199"/>
        <v>-9677.609999999986</v>
      </c>
      <c r="M676" s="408">
        <v>1</v>
      </c>
      <c r="N676" s="434">
        <f t="shared" si="198"/>
        <v>-9677.609999999986</v>
      </c>
      <c r="O676" s="350"/>
      <c r="P676" s="112"/>
    </row>
    <row r="677" spans="1:16" s="421" customFormat="1" ht="15" customHeight="1" x14ac:dyDescent="0.25">
      <c r="A677" s="14" t="s">
        <v>2323</v>
      </c>
      <c r="B677" s="527" t="s">
        <v>2324</v>
      </c>
      <c r="C677" s="425" t="s">
        <v>52</v>
      </c>
      <c r="D677" s="426">
        <v>42353</v>
      </c>
      <c r="E677" s="427">
        <v>2050</v>
      </c>
      <c r="F677" s="835">
        <v>104.46</v>
      </c>
      <c r="G677" s="906">
        <f t="shared" si="196"/>
        <v>214143</v>
      </c>
      <c r="H677" s="430"/>
      <c r="I677" s="883">
        <v>42373</v>
      </c>
      <c r="J677" s="428">
        <v>99.74</v>
      </c>
      <c r="K677" s="432">
        <f t="shared" si="197"/>
        <v>204467</v>
      </c>
      <c r="L677" s="433">
        <f t="shared" si="199"/>
        <v>-9676</v>
      </c>
      <c r="M677" s="408">
        <v>1</v>
      </c>
      <c r="N677" s="434">
        <f t="shared" si="198"/>
        <v>-9676</v>
      </c>
      <c r="O677" s="350"/>
      <c r="P677" s="112"/>
    </row>
    <row r="678" spans="1:16" s="108" customFormat="1" ht="15" customHeight="1" x14ac:dyDescent="0.25">
      <c r="A678" s="905" t="s">
        <v>506</v>
      </c>
      <c r="B678" s="857" t="s">
        <v>507</v>
      </c>
      <c r="C678" s="858" t="s">
        <v>52</v>
      </c>
      <c r="D678" s="859">
        <v>42324</v>
      </c>
      <c r="E678" s="860">
        <v>2975</v>
      </c>
      <c r="F678" s="861">
        <v>121.56</v>
      </c>
      <c r="G678" s="862">
        <f t="shared" si="196"/>
        <v>361641</v>
      </c>
      <c r="H678" s="863"/>
      <c r="I678" s="883">
        <v>42373</v>
      </c>
      <c r="J678" s="861">
        <v>122.6</v>
      </c>
      <c r="K678" s="864">
        <f t="shared" si="197"/>
        <v>364735</v>
      </c>
      <c r="L678" s="878">
        <f t="shared" si="199"/>
        <v>3094</v>
      </c>
      <c r="M678" s="865">
        <v>1</v>
      </c>
      <c r="N678" s="866">
        <f>SUM(K678-G678)*M678</f>
        <v>3094</v>
      </c>
      <c r="O678" s="867"/>
      <c r="P678" s="867"/>
    </row>
    <row r="679" spans="1:16" s="106" customFormat="1" ht="15" customHeight="1" x14ac:dyDescent="0.25">
      <c r="A679" s="14" t="s">
        <v>1227</v>
      </c>
      <c r="B679" s="527" t="s">
        <v>1228</v>
      </c>
      <c r="C679" s="425" t="s">
        <v>52</v>
      </c>
      <c r="D679" s="426">
        <v>42367</v>
      </c>
      <c r="E679" s="427">
        <v>1924</v>
      </c>
      <c r="F679" s="835">
        <v>136.66</v>
      </c>
      <c r="G679" s="906">
        <f t="shared" si="196"/>
        <v>262933.83999999997</v>
      </c>
      <c r="H679" s="430"/>
      <c r="I679" s="883">
        <v>42373</v>
      </c>
      <c r="J679" s="428">
        <v>130.6</v>
      </c>
      <c r="K679" s="432">
        <f t="shared" si="197"/>
        <v>251274.4</v>
      </c>
      <c r="L679" s="433">
        <f t="shared" si="199"/>
        <v>-11659.439999999973</v>
      </c>
      <c r="M679" s="408">
        <v>1</v>
      </c>
      <c r="N679" s="434">
        <f>SUM(L679*M679)</f>
        <v>-11659.439999999973</v>
      </c>
      <c r="O679" s="350"/>
      <c r="P679" s="112"/>
    </row>
    <row r="680" spans="1:16" s="868" customFormat="1" ht="15" customHeight="1" x14ac:dyDescent="0.25">
      <c r="A680" s="46" t="s">
        <v>2310</v>
      </c>
      <c r="B680" s="527" t="s">
        <v>1605</v>
      </c>
      <c r="C680" s="551" t="s">
        <v>52</v>
      </c>
      <c r="D680" s="548">
        <v>42324</v>
      </c>
      <c r="E680" s="549">
        <v>2339</v>
      </c>
      <c r="F680" s="785">
        <v>81.31</v>
      </c>
      <c r="G680" s="603">
        <f t="shared" si="196"/>
        <v>190184.09</v>
      </c>
      <c r="H680" s="544"/>
      <c r="I680" s="570">
        <v>42376</v>
      </c>
      <c r="J680" s="785">
        <v>75.31</v>
      </c>
      <c r="K680" s="604">
        <f t="shared" si="197"/>
        <v>176150.09</v>
      </c>
      <c r="L680" s="923">
        <f t="shared" si="199"/>
        <v>-14034</v>
      </c>
      <c r="M680" s="622">
        <v>1</v>
      </c>
      <c r="N680" s="546">
        <f>SUM(K680-G680)*M680</f>
        <v>-14034</v>
      </c>
      <c r="O680" s="430"/>
      <c r="P680" s="430"/>
    </row>
    <row r="681" spans="1:16" s="106" customFormat="1" ht="15" customHeight="1" x14ac:dyDescent="0.25">
      <c r="A681" s="14" t="s">
        <v>2302</v>
      </c>
      <c r="B681" s="527" t="s">
        <v>2303</v>
      </c>
      <c r="C681" s="425" t="s">
        <v>52</v>
      </c>
      <c r="D681" s="426">
        <v>42319</v>
      </c>
      <c r="E681" s="427">
        <v>9056</v>
      </c>
      <c r="F681" s="428">
        <v>30.5</v>
      </c>
      <c r="G681" s="429">
        <f t="shared" si="196"/>
        <v>276208</v>
      </c>
      <c r="H681" s="430"/>
      <c r="I681" s="883">
        <v>42376</v>
      </c>
      <c r="J681" s="428">
        <v>29.23</v>
      </c>
      <c r="K681" s="432">
        <f t="shared" si="197"/>
        <v>264706.88</v>
      </c>
      <c r="L681" s="433">
        <f t="shared" si="199"/>
        <v>-11501.119999999995</v>
      </c>
      <c r="M681" s="408">
        <v>1</v>
      </c>
      <c r="N681" s="434">
        <f t="shared" ref="N681:N687" si="200">SUM(L681*M681)</f>
        <v>-11501.119999999995</v>
      </c>
      <c r="O681" s="350"/>
      <c r="P681" s="112"/>
    </row>
    <row r="682" spans="1:16" s="108" customFormat="1" ht="15" customHeight="1" x14ac:dyDescent="0.25">
      <c r="A682" s="435" t="s">
        <v>1646</v>
      </c>
      <c r="B682" s="566" t="s">
        <v>558</v>
      </c>
      <c r="C682" s="436" t="s">
        <v>77</v>
      </c>
      <c r="D682" s="437">
        <v>42376</v>
      </c>
      <c r="E682" s="438">
        <v>4988</v>
      </c>
      <c r="F682" s="907">
        <v>51.08</v>
      </c>
      <c r="G682" s="908">
        <f t="shared" ref="G682:G687" si="201">SUM(E682*F682)</f>
        <v>254787.03999999998</v>
      </c>
      <c r="H682" s="441"/>
      <c r="I682" s="507">
        <v>42382</v>
      </c>
      <c r="J682" s="907">
        <v>53.92</v>
      </c>
      <c r="K682" s="515">
        <f t="shared" ref="K682:K687" si="202">SUM(E682*J682)</f>
        <v>268952.96000000002</v>
      </c>
      <c r="L682" s="515">
        <f t="shared" ref="L682:L687" si="203">SUM(G682-K682)</f>
        <v>-14165.920000000042</v>
      </c>
      <c r="M682" s="612">
        <v>1</v>
      </c>
      <c r="N682" s="443">
        <f t="shared" si="200"/>
        <v>-14165.920000000042</v>
      </c>
      <c r="O682" s="613"/>
    </row>
    <row r="683" spans="1:16" s="108" customFormat="1" ht="15" customHeight="1" x14ac:dyDescent="0.25">
      <c r="A683" s="435" t="s">
        <v>626</v>
      </c>
      <c r="B683" s="566" t="s">
        <v>570</v>
      </c>
      <c r="C683" s="436" t="s">
        <v>77</v>
      </c>
      <c r="D683" s="437">
        <v>42342</v>
      </c>
      <c r="E683" s="438">
        <v>2978</v>
      </c>
      <c r="F683" s="907">
        <v>26.96</v>
      </c>
      <c r="G683" s="908">
        <f t="shared" si="201"/>
        <v>80286.880000000005</v>
      </c>
      <c r="H683" s="441"/>
      <c r="I683" s="507">
        <v>42380</v>
      </c>
      <c r="J683" s="907">
        <v>28.29</v>
      </c>
      <c r="K683" s="515">
        <f t="shared" si="202"/>
        <v>84247.62</v>
      </c>
      <c r="L683" s="515">
        <f t="shared" si="203"/>
        <v>-3960.7399999999907</v>
      </c>
      <c r="M683" s="612">
        <v>1</v>
      </c>
      <c r="N683" s="443">
        <f t="shared" si="200"/>
        <v>-3960.7399999999907</v>
      </c>
      <c r="O683" s="613"/>
    </row>
    <row r="684" spans="1:16" s="108" customFormat="1" ht="15" customHeight="1" x14ac:dyDescent="0.25">
      <c r="A684" s="435" t="s">
        <v>601</v>
      </c>
      <c r="B684" s="566" t="s">
        <v>602</v>
      </c>
      <c r="C684" s="436" t="s">
        <v>77</v>
      </c>
      <c r="D684" s="437">
        <v>42305</v>
      </c>
      <c r="E684" s="438">
        <v>3489</v>
      </c>
      <c r="F684" s="777">
        <v>81.34</v>
      </c>
      <c r="G684" s="609">
        <f t="shared" si="201"/>
        <v>283795.26</v>
      </c>
      <c r="H684" s="441"/>
      <c r="I684" s="507">
        <v>42388</v>
      </c>
      <c r="J684" s="783">
        <v>82.4</v>
      </c>
      <c r="K684" s="610">
        <f t="shared" si="202"/>
        <v>287493.60000000003</v>
      </c>
      <c r="L684" s="611">
        <f t="shared" si="203"/>
        <v>-3698.3400000000256</v>
      </c>
      <c r="M684" s="612">
        <v>1</v>
      </c>
      <c r="N684" s="443">
        <f t="shared" si="200"/>
        <v>-3698.3400000000256</v>
      </c>
      <c r="O684" s="613"/>
    </row>
    <row r="685" spans="1:16" s="108" customFormat="1" ht="15" customHeight="1" x14ac:dyDescent="0.25">
      <c r="A685" s="435" t="s">
        <v>2319</v>
      </c>
      <c r="B685" s="566" t="s">
        <v>2247</v>
      </c>
      <c r="C685" s="436" t="s">
        <v>77</v>
      </c>
      <c r="D685" s="437">
        <v>42349</v>
      </c>
      <c r="E685" s="438">
        <v>4660</v>
      </c>
      <c r="F685" s="907">
        <v>26.37</v>
      </c>
      <c r="G685" s="908">
        <f t="shared" si="201"/>
        <v>122884.20000000001</v>
      </c>
      <c r="H685" s="441"/>
      <c r="I685" s="507">
        <v>42391</v>
      </c>
      <c r="J685" s="907">
        <v>27.63</v>
      </c>
      <c r="K685" s="515">
        <f t="shared" si="202"/>
        <v>128755.79999999999</v>
      </c>
      <c r="L685" s="515">
        <f t="shared" si="203"/>
        <v>-5871.5999999999767</v>
      </c>
      <c r="M685" s="612">
        <v>1</v>
      </c>
      <c r="N685" s="443">
        <f t="shared" si="200"/>
        <v>-5871.5999999999767</v>
      </c>
      <c r="O685" s="613"/>
    </row>
    <row r="686" spans="1:16" s="108" customFormat="1" ht="15" customHeight="1" x14ac:dyDescent="0.25">
      <c r="A686" s="435" t="s">
        <v>1048</v>
      </c>
      <c r="B686" s="566" t="s">
        <v>1047</v>
      </c>
      <c r="C686" s="436" t="s">
        <v>77</v>
      </c>
      <c r="D686" s="437">
        <v>42376</v>
      </c>
      <c r="E686" s="438">
        <v>2254</v>
      </c>
      <c r="F686" s="907">
        <v>88.92</v>
      </c>
      <c r="G686" s="908">
        <f t="shared" si="201"/>
        <v>200425.68</v>
      </c>
      <c r="H686" s="441"/>
      <c r="I686" s="507">
        <v>42401</v>
      </c>
      <c r="J686" s="907">
        <v>89.4</v>
      </c>
      <c r="K686" s="515">
        <f t="shared" si="202"/>
        <v>201507.6</v>
      </c>
      <c r="L686" s="515">
        <f t="shared" si="203"/>
        <v>-1081.9200000000128</v>
      </c>
      <c r="M686" s="612">
        <v>1</v>
      </c>
      <c r="N686" s="443">
        <f t="shared" si="200"/>
        <v>-1081.9200000000128</v>
      </c>
      <c r="O686" s="613"/>
    </row>
    <row r="687" spans="1:16" s="108" customFormat="1" ht="15" customHeight="1" x14ac:dyDescent="0.25">
      <c r="A687" s="435" t="s">
        <v>2344</v>
      </c>
      <c r="B687" s="566" t="s">
        <v>2345</v>
      </c>
      <c r="C687" s="436" t="s">
        <v>77</v>
      </c>
      <c r="D687" s="437">
        <v>42382</v>
      </c>
      <c r="E687" s="438">
        <v>5833</v>
      </c>
      <c r="F687" s="907">
        <v>39.700000000000003</v>
      </c>
      <c r="G687" s="908">
        <f t="shared" si="201"/>
        <v>231570.1</v>
      </c>
      <c r="H687" s="441"/>
      <c r="I687" s="507">
        <v>42401</v>
      </c>
      <c r="J687" s="907">
        <v>39.26</v>
      </c>
      <c r="K687" s="515">
        <f t="shared" si="202"/>
        <v>229003.58</v>
      </c>
      <c r="L687" s="515">
        <f t="shared" si="203"/>
        <v>2566.5200000000186</v>
      </c>
      <c r="M687" s="612">
        <v>1</v>
      </c>
      <c r="N687" s="433">
        <f t="shared" si="200"/>
        <v>2566.5200000000186</v>
      </c>
      <c r="O687" s="613"/>
    </row>
    <row r="688" spans="1:16" s="106" customFormat="1" ht="15" customHeight="1" x14ac:dyDescent="0.25">
      <c r="A688" s="14" t="s">
        <v>1657</v>
      </c>
      <c r="B688" s="527" t="s">
        <v>837</v>
      </c>
      <c r="C688" s="425" t="s">
        <v>52</v>
      </c>
      <c r="D688" s="426">
        <v>42397</v>
      </c>
      <c r="E688" s="427">
        <v>4208</v>
      </c>
      <c r="F688" s="835">
        <v>34.54</v>
      </c>
      <c r="G688" s="906">
        <f t="shared" ref="G688:G695" si="204">SUM(E688*F688)</f>
        <v>145344.32000000001</v>
      </c>
      <c r="H688" s="430"/>
      <c r="I688" s="883">
        <v>42412</v>
      </c>
      <c r="J688" s="428">
        <v>31.82</v>
      </c>
      <c r="K688" s="432">
        <f t="shared" ref="K688:K695" si="205">SUM(E688*J688)</f>
        <v>133898.56</v>
      </c>
      <c r="L688" s="433">
        <f>SUM(K688-G688)</f>
        <v>-11445.760000000009</v>
      </c>
      <c r="M688" s="408">
        <v>1</v>
      </c>
      <c r="N688" s="434">
        <f t="shared" ref="N688:N695" si="206">SUM(L688*M688)</f>
        <v>-11445.760000000009</v>
      </c>
      <c r="O688" s="350"/>
      <c r="P688" s="112"/>
    </row>
    <row r="689" spans="1:16" s="106" customFormat="1" ht="15" customHeight="1" x14ac:dyDescent="0.25">
      <c r="A689" s="435" t="s">
        <v>639</v>
      </c>
      <c r="B689" s="566" t="s">
        <v>640</v>
      </c>
      <c r="C689" s="436" t="s">
        <v>77</v>
      </c>
      <c r="D689" s="437">
        <v>42405</v>
      </c>
      <c r="E689" s="438">
        <v>3073</v>
      </c>
      <c r="F689" s="907">
        <v>123.37</v>
      </c>
      <c r="G689" s="908">
        <f t="shared" si="204"/>
        <v>379116.01</v>
      </c>
      <c r="H689" s="441"/>
      <c r="I689" s="507">
        <v>42409</v>
      </c>
      <c r="J689" s="907">
        <v>130.31</v>
      </c>
      <c r="K689" s="515">
        <f t="shared" si="205"/>
        <v>400442.63</v>
      </c>
      <c r="L689" s="515">
        <f>SUM(G689-K689)</f>
        <v>-21326.619999999995</v>
      </c>
      <c r="M689" s="612">
        <v>1</v>
      </c>
      <c r="N689" s="443">
        <f t="shared" si="206"/>
        <v>-21326.619999999995</v>
      </c>
      <c r="O689" s="613"/>
      <c r="P689" s="108"/>
    </row>
    <row r="690" spans="1:16" s="108" customFormat="1" ht="15" customHeight="1" x14ac:dyDescent="0.25">
      <c r="A690" s="14" t="s">
        <v>2360</v>
      </c>
      <c r="B690" s="527" t="s">
        <v>2361</v>
      </c>
      <c r="C690" s="425" t="s">
        <v>52</v>
      </c>
      <c r="D690" s="426">
        <v>42395</v>
      </c>
      <c r="E690" s="427">
        <v>4726</v>
      </c>
      <c r="F690" s="835">
        <v>58.584000000000003</v>
      </c>
      <c r="G690" s="906">
        <f t="shared" si="204"/>
        <v>276867.984</v>
      </c>
      <c r="H690" s="430"/>
      <c r="I690" s="883">
        <v>42412</v>
      </c>
      <c r="J690" s="428">
        <v>55.19</v>
      </c>
      <c r="K690" s="432">
        <f t="shared" si="205"/>
        <v>260827.94</v>
      </c>
      <c r="L690" s="433">
        <f>SUM(K690-G690)</f>
        <v>-16040.043999999994</v>
      </c>
      <c r="M690" s="408">
        <v>1</v>
      </c>
      <c r="N690" s="434">
        <f t="shared" si="206"/>
        <v>-16040.043999999994</v>
      </c>
      <c r="O690" s="350"/>
      <c r="P690" s="112"/>
    </row>
    <row r="691" spans="1:16" s="106" customFormat="1" ht="15" customHeight="1" x14ac:dyDescent="0.25">
      <c r="A691" s="435" t="s">
        <v>1839</v>
      </c>
      <c r="B691" s="566" t="s">
        <v>1840</v>
      </c>
      <c r="C691" s="436" t="s">
        <v>77</v>
      </c>
      <c r="D691" s="437">
        <v>42376</v>
      </c>
      <c r="E691" s="438">
        <v>1808</v>
      </c>
      <c r="F691" s="907">
        <v>154.30000000000001</v>
      </c>
      <c r="G691" s="908">
        <f t="shared" si="204"/>
        <v>278974.40000000002</v>
      </c>
      <c r="H691" s="441"/>
      <c r="I691" s="507">
        <v>42439</v>
      </c>
      <c r="J691" s="907">
        <v>154.38999999999999</v>
      </c>
      <c r="K691" s="515">
        <f t="shared" si="205"/>
        <v>279137.12</v>
      </c>
      <c r="L691" s="515">
        <f>SUM(G691-K691)</f>
        <v>-162.71999999997206</v>
      </c>
      <c r="M691" s="612">
        <v>1</v>
      </c>
      <c r="N691" s="443">
        <f t="shared" si="206"/>
        <v>-162.71999999997206</v>
      </c>
      <c r="O691" s="613"/>
      <c r="P691" s="108"/>
    </row>
    <row r="692" spans="1:16" s="106" customFormat="1" ht="15" customHeight="1" x14ac:dyDescent="0.25">
      <c r="A692" s="14" t="s">
        <v>2385</v>
      </c>
      <c r="B692" s="527" t="s">
        <v>1961</v>
      </c>
      <c r="C692" s="425" t="s">
        <v>52</v>
      </c>
      <c r="D692" s="426">
        <v>42431</v>
      </c>
      <c r="E692" s="427">
        <v>8365</v>
      </c>
      <c r="F692" s="835">
        <v>11.25</v>
      </c>
      <c r="G692" s="906">
        <f t="shared" si="204"/>
        <v>94106.25</v>
      </c>
      <c r="H692" s="430"/>
      <c r="I692" s="883">
        <v>42452</v>
      </c>
      <c r="J692" s="428">
        <v>9.94</v>
      </c>
      <c r="K692" s="432">
        <f t="shared" si="205"/>
        <v>83148.099999999991</v>
      </c>
      <c r="L692" s="433">
        <f t="shared" ref="L692:L701" si="207">SUM(K692-G692)</f>
        <v>-10958.150000000009</v>
      </c>
      <c r="M692" s="408">
        <v>1</v>
      </c>
      <c r="N692" s="434">
        <f t="shared" si="206"/>
        <v>-10958.150000000009</v>
      </c>
      <c r="O692" s="350"/>
      <c r="P692" s="112"/>
    </row>
    <row r="693" spans="1:16" s="106" customFormat="1" ht="15" customHeight="1" x14ac:dyDescent="0.25">
      <c r="A693" s="14" t="s">
        <v>516</v>
      </c>
      <c r="B693" s="527" t="s">
        <v>517</v>
      </c>
      <c r="C693" s="425" t="s">
        <v>52</v>
      </c>
      <c r="D693" s="426">
        <v>42422</v>
      </c>
      <c r="E693" s="427">
        <v>5891</v>
      </c>
      <c r="F693" s="835">
        <v>43</v>
      </c>
      <c r="G693" s="906">
        <f t="shared" si="204"/>
        <v>253313</v>
      </c>
      <c r="H693" s="430"/>
      <c r="I693" s="883">
        <v>42466</v>
      </c>
      <c r="J693" s="428">
        <v>45.46</v>
      </c>
      <c r="K693" s="432">
        <f t="shared" si="205"/>
        <v>267804.86</v>
      </c>
      <c r="L693" s="433">
        <f t="shared" si="207"/>
        <v>14491.859999999986</v>
      </c>
      <c r="M693" s="408">
        <v>1</v>
      </c>
      <c r="N693" s="434">
        <f t="shared" si="206"/>
        <v>14491.859999999986</v>
      </c>
      <c r="O693" s="350"/>
      <c r="P693" s="112"/>
    </row>
    <row r="694" spans="1:16" s="106" customFormat="1" ht="15" customHeight="1" x14ac:dyDescent="0.25">
      <c r="A694" s="14" t="s">
        <v>2379</v>
      </c>
      <c r="B694" s="527" t="s">
        <v>1226</v>
      </c>
      <c r="C694" s="425" t="s">
        <v>52</v>
      </c>
      <c r="D694" s="426">
        <v>42415</v>
      </c>
      <c r="E694" s="427">
        <v>6375</v>
      </c>
      <c r="F694" s="835">
        <v>25.22</v>
      </c>
      <c r="G694" s="906">
        <f t="shared" si="204"/>
        <v>160777.5</v>
      </c>
      <c r="H694" s="430"/>
      <c r="I694" s="883">
        <v>42468</v>
      </c>
      <c r="J694" s="428">
        <v>29.63</v>
      </c>
      <c r="K694" s="432">
        <f t="shared" si="205"/>
        <v>188891.25</v>
      </c>
      <c r="L694" s="433">
        <f t="shared" si="207"/>
        <v>28113.75</v>
      </c>
      <c r="M694" s="408">
        <v>1</v>
      </c>
      <c r="N694" s="434">
        <f t="shared" si="206"/>
        <v>28113.75</v>
      </c>
      <c r="O694" s="350"/>
      <c r="P694" s="112"/>
    </row>
    <row r="695" spans="1:16" s="106" customFormat="1" ht="15" customHeight="1" x14ac:dyDescent="0.25">
      <c r="A695" s="14" t="s">
        <v>2384</v>
      </c>
      <c r="B695" s="527" t="s">
        <v>1454</v>
      </c>
      <c r="C695" s="425" t="s">
        <v>52</v>
      </c>
      <c r="D695" s="426">
        <v>42426</v>
      </c>
      <c r="E695" s="427">
        <v>7415</v>
      </c>
      <c r="F695" s="835">
        <v>26.96</v>
      </c>
      <c r="G695" s="906">
        <f t="shared" si="204"/>
        <v>199908.4</v>
      </c>
      <c r="H695" s="430"/>
      <c r="I695" s="883">
        <v>42464</v>
      </c>
      <c r="J695" s="428">
        <v>26</v>
      </c>
      <c r="K695" s="432">
        <f t="shared" si="205"/>
        <v>192790</v>
      </c>
      <c r="L695" s="433">
        <f t="shared" si="207"/>
        <v>-7118.3999999999942</v>
      </c>
      <c r="M695" s="408">
        <v>1</v>
      </c>
      <c r="N695" s="434">
        <f t="shared" si="206"/>
        <v>-7118.3999999999942</v>
      </c>
      <c r="O695" s="350"/>
      <c r="P695" s="112"/>
    </row>
    <row r="696" spans="1:16" s="106" customFormat="1" ht="15" customHeight="1" x14ac:dyDescent="0.25">
      <c r="A696" s="14" t="s">
        <v>1919</v>
      </c>
      <c r="B696" s="527" t="s">
        <v>1920</v>
      </c>
      <c r="C696" s="425" t="s">
        <v>52</v>
      </c>
      <c r="D696" s="426">
        <v>42417</v>
      </c>
      <c r="E696" s="427">
        <v>5881</v>
      </c>
      <c r="F696" s="835">
        <v>31.73</v>
      </c>
      <c r="G696" s="906">
        <f t="shared" ref="G696:G701" si="208">SUM(E696*F696)</f>
        <v>186604.13</v>
      </c>
      <c r="H696" s="430"/>
      <c r="I696" s="883">
        <v>42472</v>
      </c>
      <c r="J696" s="428">
        <v>29.45</v>
      </c>
      <c r="K696" s="432">
        <f t="shared" ref="K696:K701" si="209">SUM(E696*J696)</f>
        <v>173195.44999999998</v>
      </c>
      <c r="L696" s="433">
        <f t="shared" si="207"/>
        <v>-13408.680000000022</v>
      </c>
      <c r="M696" s="408">
        <v>1</v>
      </c>
      <c r="N696" s="434">
        <f t="shared" ref="N696:N701" si="210">SUM(L696*M696)</f>
        <v>-13408.680000000022</v>
      </c>
      <c r="O696" s="350"/>
      <c r="P696" s="112"/>
    </row>
    <row r="697" spans="1:16" s="106" customFormat="1" ht="15" customHeight="1" x14ac:dyDescent="0.25">
      <c r="A697" s="14" t="s">
        <v>1868</v>
      </c>
      <c r="B697" s="527" t="s">
        <v>1869</v>
      </c>
      <c r="C697" s="425" t="s">
        <v>52</v>
      </c>
      <c r="D697" s="426">
        <v>42417</v>
      </c>
      <c r="E697" s="427">
        <v>3306</v>
      </c>
      <c r="F697" s="835">
        <v>83.89</v>
      </c>
      <c r="G697" s="906">
        <f t="shared" si="208"/>
        <v>277340.34000000003</v>
      </c>
      <c r="H697" s="430"/>
      <c r="I697" s="883">
        <v>42486</v>
      </c>
      <c r="J697" s="428">
        <v>88.89</v>
      </c>
      <c r="K697" s="432">
        <f t="shared" si="209"/>
        <v>293870.34000000003</v>
      </c>
      <c r="L697" s="433">
        <f t="shared" si="207"/>
        <v>16530</v>
      </c>
      <c r="M697" s="408">
        <v>1</v>
      </c>
      <c r="N697" s="434">
        <f t="shared" si="210"/>
        <v>16530</v>
      </c>
      <c r="O697" s="350"/>
      <c r="P697" s="112"/>
    </row>
    <row r="698" spans="1:16" s="106" customFormat="1" ht="15" customHeight="1" x14ac:dyDescent="0.25">
      <c r="A698" s="14" t="s">
        <v>2358</v>
      </c>
      <c r="B698" s="527" t="s">
        <v>2359</v>
      </c>
      <c r="C698" s="425" t="s">
        <v>52</v>
      </c>
      <c r="D698" s="426">
        <v>42395</v>
      </c>
      <c r="E698" s="427">
        <v>1866</v>
      </c>
      <c r="F698" s="835">
        <v>143.63999999999999</v>
      </c>
      <c r="G698" s="906">
        <f t="shared" si="208"/>
        <v>268032.24</v>
      </c>
      <c r="H698" s="430"/>
      <c r="I698" s="883">
        <v>42486</v>
      </c>
      <c r="J698" s="428">
        <v>167.75</v>
      </c>
      <c r="K698" s="432">
        <f t="shared" si="209"/>
        <v>313021.5</v>
      </c>
      <c r="L698" s="433">
        <f t="shared" si="207"/>
        <v>44989.260000000009</v>
      </c>
      <c r="M698" s="408">
        <v>1</v>
      </c>
      <c r="N698" s="434">
        <f t="shared" si="210"/>
        <v>44989.260000000009</v>
      </c>
      <c r="O698" s="350"/>
      <c r="P698" s="112"/>
    </row>
    <row r="699" spans="1:16" s="106" customFormat="1" ht="15" customHeight="1" x14ac:dyDescent="0.25">
      <c r="A699" s="14" t="s">
        <v>2389</v>
      </c>
      <c r="B699" s="527" t="s">
        <v>1110</v>
      </c>
      <c r="C699" s="425" t="s">
        <v>52</v>
      </c>
      <c r="D699" s="426">
        <v>42444</v>
      </c>
      <c r="E699" s="427">
        <v>3307</v>
      </c>
      <c r="F699" s="835">
        <v>104.76</v>
      </c>
      <c r="G699" s="906">
        <f t="shared" si="208"/>
        <v>346441.32</v>
      </c>
      <c r="H699" s="430"/>
      <c r="I699" s="883">
        <v>42487</v>
      </c>
      <c r="J699" s="428">
        <v>103.75</v>
      </c>
      <c r="K699" s="432">
        <f t="shared" si="209"/>
        <v>343101.25</v>
      </c>
      <c r="L699" s="433">
        <f t="shared" si="207"/>
        <v>-3340.070000000007</v>
      </c>
      <c r="M699" s="408">
        <v>1</v>
      </c>
      <c r="N699" s="434">
        <f t="shared" si="210"/>
        <v>-3340.070000000007</v>
      </c>
      <c r="O699" s="350"/>
      <c r="P699" s="112"/>
    </row>
    <row r="700" spans="1:16" s="108" customFormat="1" ht="15" customHeight="1" x14ac:dyDescent="0.25">
      <c r="A700" s="14" t="s">
        <v>2377</v>
      </c>
      <c r="B700" s="527" t="s">
        <v>2378</v>
      </c>
      <c r="C700" s="425" t="s">
        <v>52</v>
      </c>
      <c r="D700" s="426">
        <v>42418</v>
      </c>
      <c r="E700" s="427">
        <v>18110</v>
      </c>
      <c r="F700" s="835">
        <v>9.4600000000000009</v>
      </c>
      <c r="G700" s="906">
        <f t="shared" si="208"/>
        <v>171320.6</v>
      </c>
      <c r="H700" s="430"/>
      <c r="I700" s="883">
        <v>42489</v>
      </c>
      <c r="J700" s="428">
        <v>10.14</v>
      </c>
      <c r="K700" s="432">
        <f t="shared" si="209"/>
        <v>183635.40000000002</v>
      </c>
      <c r="L700" s="433">
        <f t="shared" si="207"/>
        <v>12314.800000000017</v>
      </c>
      <c r="M700" s="408">
        <v>1</v>
      </c>
      <c r="N700" s="434">
        <f t="shared" si="210"/>
        <v>12314.800000000017</v>
      </c>
      <c r="O700" s="350"/>
      <c r="P700" s="112"/>
    </row>
    <row r="701" spans="1:16" s="106" customFormat="1" ht="15" customHeight="1" x14ac:dyDescent="0.25">
      <c r="A701" s="14" t="s">
        <v>1184</v>
      </c>
      <c r="B701" s="527" t="s">
        <v>1185</v>
      </c>
      <c r="C701" s="425" t="s">
        <v>52</v>
      </c>
      <c r="D701" s="426">
        <v>42487</v>
      </c>
      <c r="E701" s="427">
        <v>17078</v>
      </c>
      <c r="F701" s="835">
        <v>40.090000000000003</v>
      </c>
      <c r="G701" s="906">
        <f t="shared" si="208"/>
        <v>684657.02</v>
      </c>
      <c r="H701" s="430"/>
      <c r="I701" s="883">
        <v>42489</v>
      </c>
      <c r="J701" s="428">
        <v>36.03</v>
      </c>
      <c r="K701" s="432">
        <f t="shared" si="209"/>
        <v>615320.34</v>
      </c>
      <c r="L701" s="433">
        <f t="shared" si="207"/>
        <v>-69336.680000000051</v>
      </c>
      <c r="M701" s="408">
        <v>1</v>
      </c>
      <c r="N701" s="434">
        <f t="shared" si="210"/>
        <v>-69336.680000000051</v>
      </c>
      <c r="O701" s="350"/>
      <c r="P701" s="112"/>
    </row>
    <row r="702" spans="1:16" s="106" customFormat="1" ht="15" customHeight="1" x14ac:dyDescent="0.25">
      <c r="A702" s="435" t="s">
        <v>655</v>
      </c>
      <c r="B702" s="566" t="s">
        <v>656</v>
      </c>
      <c r="C702" s="436" t="s">
        <v>77</v>
      </c>
      <c r="D702" s="437">
        <v>42481</v>
      </c>
      <c r="E702" s="438">
        <v>11464</v>
      </c>
      <c r="F702" s="907">
        <v>46.76</v>
      </c>
      <c r="G702" s="908">
        <f t="shared" ref="G702:G709" si="211">SUM(E702*F702)</f>
        <v>536056.64</v>
      </c>
      <c r="H702" s="441"/>
      <c r="I702" s="507">
        <v>42492</v>
      </c>
      <c r="J702" s="907">
        <v>48.52</v>
      </c>
      <c r="K702" s="515">
        <f t="shared" ref="K702:K709" si="212">SUM(E702*J702)</f>
        <v>556233.28</v>
      </c>
      <c r="L702" s="515">
        <f>SUM(G702-K702)</f>
        <v>-20176.640000000014</v>
      </c>
      <c r="M702" s="612">
        <v>1</v>
      </c>
      <c r="N702" s="443">
        <f t="shared" ref="N702:N709" si="213">SUM(L702*M702)</f>
        <v>-20176.640000000014</v>
      </c>
      <c r="O702" s="613"/>
      <c r="P702" s="108"/>
    </row>
    <row r="703" spans="1:16" s="108" customFormat="1" ht="15" customHeight="1" x14ac:dyDescent="0.25">
      <c r="A703" s="435" t="s">
        <v>2408</v>
      </c>
      <c r="B703" s="566" t="s">
        <v>541</v>
      </c>
      <c r="C703" s="436" t="s">
        <v>77</v>
      </c>
      <c r="D703" s="437">
        <v>42488</v>
      </c>
      <c r="E703" s="438">
        <v>8596</v>
      </c>
      <c r="F703" s="907">
        <v>60.04</v>
      </c>
      <c r="G703" s="908">
        <f t="shared" si="211"/>
        <v>516103.83999999997</v>
      </c>
      <c r="H703" s="441"/>
      <c r="I703" s="507">
        <v>42492</v>
      </c>
      <c r="J703" s="907">
        <v>63.67</v>
      </c>
      <c r="K703" s="515">
        <f t="shared" si="212"/>
        <v>547307.32000000007</v>
      </c>
      <c r="L703" s="515">
        <f>SUM(G703-K703)</f>
        <v>-31203.480000000098</v>
      </c>
      <c r="M703" s="612">
        <v>1</v>
      </c>
      <c r="N703" s="443">
        <f t="shared" si="213"/>
        <v>-31203.480000000098</v>
      </c>
      <c r="O703" s="613"/>
    </row>
    <row r="704" spans="1:16" s="106" customFormat="1" ht="15" customHeight="1" x14ac:dyDescent="0.25">
      <c r="A704" s="14" t="s">
        <v>478</v>
      </c>
      <c r="B704" s="527" t="s">
        <v>479</v>
      </c>
      <c r="C704" s="425" t="s">
        <v>52</v>
      </c>
      <c r="D704" s="426">
        <v>42479</v>
      </c>
      <c r="E704" s="427">
        <v>6581</v>
      </c>
      <c r="F704" s="835">
        <v>51.01</v>
      </c>
      <c r="G704" s="906">
        <f t="shared" si="211"/>
        <v>335696.81</v>
      </c>
      <c r="H704" s="430"/>
      <c r="I704" s="883">
        <v>42494</v>
      </c>
      <c r="J704" s="428">
        <v>48.52</v>
      </c>
      <c r="K704" s="432">
        <f t="shared" si="212"/>
        <v>319310.12</v>
      </c>
      <c r="L704" s="433">
        <f>SUM(K704-G704)</f>
        <v>-16386.690000000002</v>
      </c>
      <c r="M704" s="408">
        <v>1</v>
      </c>
      <c r="N704" s="434">
        <f t="shared" si="213"/>
        <v>-16386.690000000002</v>
      </c>
      <c r="O704" s="350"/>
      <c r="P704" s="112"/>
    </row>
    <row r="705" spans="1:16" s="106" customFormat="1" ht="15" customHeight="1" x14ac:dyDescent="0.25">
      <c r="A705" s="14" t="s">
        <v>2366</v>
      </c>
      <c r="B705" s="527" t="s">
        <v>1349</v>
      </c>
      <c r="C705" s="425" t="s">
        <v>52</v>
      </c>
      <c r="D705" s="426">
        <v>42403</v>
      </c>
      <c r="E705" s="427">
        <v>3815</v>
      </c>
      <c r="F705" s="835">
        <v>45.07</v>
      </c>
      <c r="G705" s="906">
        <f t="shared" si="211"/>
        <v>171942.05</v>
      </c>
      <c r="H705" s="430"/>
      <c r="I705" s="883">
        <v>42496</v>
      </c>
      <c r="J705" s="428">
        <v>50.7</v>
      </c>
      <c r="K705" s="432">
        <f t="shared" si="212"/>
        <v>193420.5</v>
      </c>
      <c r="L705" s="433">
        <f>SUM(K705-G705)</f>
        <v>21478.450000000012</v>
      </c>
      <c r="M705" s="408">
        <v>1</v>
      </c>
      <c r="N705" s="434">
        <f t="shared" si="213"/>
        <v>21478.450000000012</v>
      </c>
      <c r="O705" s="350"/>
      <c r="P705" s="112"/>
    </row>
    <row r="706" spans="1:16" s="106" customFormat="1" ht="15" customHeight="1" x14ac:dyDescent="0.25">
      <c r="A706" s="14" t="s">
        <v>2376</v>
      </c>
      <c r="B706" s="527" t="s">
        <v>2308</v>
      </c>
      <c r="C706" s="425" t="s">
        <v>52</v>
      </c>
      <c r="D706" s="426">
        <v>42417</v>
      </c>
      <c r="E706" s="427">
        <v>4013</v>
      </c>
      <c r="F706" s="835">
        <v>46.74</v>
      </c>
      <c r="G706" s="906">
        <f t="shared" si="211"/>
        <v>187567.62</v>
      </c>
      <c r="H706" s="430"/>
      <c r="I706" s="883">
        <v>42494</v>
      </c>
      <c r="J706" s="428">
        <v>52.38</v>
      </c>
      <c r="K706" s="432">
        <f t="shared" si="212"/>
        <v>210200.94</v>
      </c>
      <c r="L706" s="433">
        <f>SUM(K706-G706)</f>
        <v>22633.320000000007</v>
      </c>
      <c r="M706" s="408">
        <v>1</v>
      </c>
      <c r="N706" s="434">
        <f t="shared" si="213"/>
        <v>22633.320000000007</v>
      </c>
      <c r="O706" s="350"/>
      <c r="P706" s="112"/>
    </row>
    <row r="707" spans="1:16" s="106" customFormat="1" ht="15" customHeight="1" x14ac:dyDescent="0.25">
      <c r="A707" s="14" t="s">
        <v>1492</v>
      </c>
      <c r="B707" s="527" t="s">
        <v>1493</v>
      </c>
      <c r="C707" s="425" t="s">
        <v>52</v>
      </c>
      <c r="D707" s="426">
        <v>42480</v>
      </c>
      <c r="E707" s="427">
        <v>10906</v>
      </c>
      <c r="F707" s="835">
        <v>34.42</v>
      </c>
      <c r="G707" s="906">
        <f t="shared" si="211"/>
        <v>375384.52</v>
      </c>
      <c r="H707" s="430"/>
      <c r="I707" s="883">
        <v>42499</v>
      </c>
      <c r="J707" s="428">
        <v>29.9</v>
      </c>
      <c r="K707" s="432">
        <f t="shared" si="212"/>
        <v>326089.39999999997</v>
      </c>
      <c r="L707" s="433">
        <f>SUM(K707-G707)</f>
        <v>-49295.120000000054</v>
      </c>
      <c r="M707" s="408">
        <v>1</v>
      </c>
      <c r="N707" s="434">
        <f t="shared" si="213"/>
        <v>-49295.120000000054</v>
      </c>
      <c r="O707" s="350"/>
      <c r="P707" s="112"/>
    </row>
    <row r="708" spans="1:16" s="108" customFormat="1" ht="15" customHeight="1" x14ac:dyDescent="0.25">
      <c r="A708" s="14" t="s">
        <v>2375</v>
      </c>
      <c r="B708" s="527" t="s">
        <v>519</v>
      </c>
      <c r="C708" s="425" t="s">
        <v>52</v>
      </c>
      <c r="D708" s="426">
        <v>42417</v>
      </c>
      <c r="E708" s="427">
        <v>2331</v>
      </c>
      <c r="F708" s="835">
        <v>96.03</v>
      </c>
      <c r="G708" s="906">
        <f t="shared" si="211"/>
        <v>223845.93</v>
      </c>
      <c r="H708" s="430"/>
      <c r="I708" s="883">
        <v>42501</v>
      </c>
      <c r="J708" s="428">
        <v>102.2</v>
      </c>
      <c r="K708" s="432">
        <f t="shared" si="212"/>
        <v>238228.2</v>
      </c>
      <c r="L708" s="433">
        <f>SUM(K708-G708)</f>
        <v>14382.270000000019</v>
      </c>
      <c r="M708" s="408">
        <v>1</v>
      </c>
      <c r="N708" s="434">
        <f t="shared" si="213"/>
        <v>14382.270000000019</v>
      </c>
      <c r="O708" s="350"/>
      <c r="P708" s="112"/>
    </row>
    <row r="709" spans="1:16" s="108" customFormat="1" ht="15.75" customHeight="1" x14ac:dyDescent="0.25">
      <c r="A709" s="435" t="s">
        <v>661</v>
      </c>
      <c r="B709" s="566" t="s">
        <v>662</v>
      </c>
      <c r="C709" s="436" t="s">
        <v>77</v>
      </c>
      <c r="D709" s="437">
        <v>42480</v>
      </c>
      <c r="E709" s="438">
        <v>8534</v>
      </c>
      <c r="F709" s="907">
        <v>61.65</v>
      </c>
      <c r="G709" s="908">
        <f t="shared" si="211"/>
        <v>526121.1</v>
      </c>
      <c r="H709" s="441"/>
      <c r="I709" s="507">
        <v>42499</v>
      </c>
      <c r="J709" s="907">
        <v>62.83</v>
      </c>
      <c r="K709" s="515">
        <f t="shared" si="212"/>
        <v>536191.22</v>
      </c>
      <c r="L709" s="515">
        <f>SUM(G709-K709)</f>
        <v>-10070.119999999995</v>
      </c>
      <c r="M709" s="612">
        <v>1</v>
      </c>
      <c r="N709" s="443">
        <f t="shared" si="213"/>
        <v>-10070.119999999995</v>
      </c>
      <c r="O709" s="613"/>
    </row>
    <row r="710" spans="1:16" s="108" customFormat="1" ht="15" customHeight="1" x14ac:dyDescent="0.25">
      <c r="A710" s="14" t="s">
        <v>1971</v>
      </c>
      <c r="B710" s="527" t="s">
        <v>1974</v>
      </c>
      <c r="C710" s="425" t="s">
        <v>52</v>
      </c>
      <c r="D710" s="426">
        <v>42479</v>
      </c>
      <c r="E710" s="427">
        <v>12569</v>
      </c>
      <c r="F710" s="835">
        <v>29.14</v>
      </c>
      <c r="G710" s="906">
        <f t="shared" ref="G710:G722" si="214">SUM(E710*F710)</f>
        <v>366260.66000000003</v>
      </c>
      <c r="H710" s="430"/>
      <c r="I710" s="883">
        <v>42510</v>
      </c>
      <c r="J710" s="428">
        <v>27.23</v>
      </c>
      <c r="K710" s="432">
        <f t="shared" ref="K710:K722" si="215">SUM(E710*J710)</f>
        <v>342253.87</v>
      </c>
      <c r="L710" s="433">
        <f>SUM(K710-G710)</f>
        <v>-24006.790000000037</v>
      </c>
      <c r="M710" s="408">
        <v>1</v>
      </c>
      <c r="N710" s="434">
        <f t="shared" ref="N710:N722" si="216">SUM(L710*M710)</f>
        <v>-24006.790000000037</v>
      </c>
      <c r="O710" s="350"/>
      <c r="P710" s="112"/>
    </row>
    <row r="711" spans="1:16" s="108" customFormat="1" ht="15" customHeight="1" x14ac:dyDescent="0.25">
      <c r="A711" s="14" t="s">
        <v>2386</v>
      </c>
      <c r="B711" s="527" t="s">
        <v>2084</v>
      </c>
      <c r="C711" s="425" t="s">
        <v>52</v>
      </c>
      <c r="D711" s="426">
        <v>42417</v>
      </c>
      <c r="E711" s="427">
        <v>8285</v>
      </c>
      <c r="F711" s="835">
        <v>14.05</v>
      </c>
      <c r="G711" s="906">
        <f t="shared" si="214"/>
        <v>116404.25</v>
      </c>
      <c r="H711" s="430"/>
      <c r="I711" s="883">
        <v>42509</v>
      </c>
      <c r="J711" s="428">
        <v>18.149999999999999</v>
      </c>
      <c r="K711" s="432">
        <f t="shared" si="215"/>
        <v>150372.75</v>
      </c>
      <c r="L711" s="433">
        <f>SUM(K711-G711)</f>
        <v>33968.5</v>
      </c>
      <c r="M711" s="408">
        <v>1</v>
      </c>
      <c r="N711" s="434">
        <f t="shared" si="216"/>
        <v>33968.5</v>
      </c>
      <c r="O711" s="350"/>
      <c r="P711" s="112"/>
    </row>
    <row r="712" spans="1:16" s="108" customFormat="1" ht="15" customHeight="1" x14ac:dyDescent="0.25">
      <c r="A712" s="435" t="s">
        <v>1212</v>
      </c>
      <c r="B712" s="566" t="s">
        <v>1213</v>
      </c>
      <c r="C712" s="436" t="s">
        <v>77</v>
      </c>
      <c r="D712" s="437">
        <v>42494</v>
      </c>
      <c r="E712" s="438">
        <v>19856</v>
      </c>
      <c r="F712" s="907">
        <v>37.25</v>
      </c>
      <c r="G712" s="908">
        <f t="shared" si="214"/>
        <v>739636</v>
      </c>
      <c r="H712" s="441"/>
      <c r="I712" s="507">
        <v>42506</v>
      </c>
      <c r="J712" s="907">
        <v>39.54</v>
      </c>
      <c r="K712" s="515">
        <f t="shared" si="215"/>
        <v>785106.24</v>
      </c>
      <c r="L712" s="515">
        <f>SUM(G712-K712)</f>
        <v>-45470.239999999991</v>
      </c>
      <c r="M712" s="612">
        <v>1</v>
      </c>
      <c r="N712" s="443">
        <f t="shared" si="216"/>
        <v>-45470.239999999991</v>
      </c>
      <c r="O712" s="613"/>
    </row>
    <row r="713" spans="1:16" s="106" customFormat="1" ht="14.25" customHeight="1" x14ac:dyDescent="0.25">
      <c r="A713" s="14" t="s">
        <v>2396</v>
      </c>
      <c r="B713" s="527" t="s">
        <v>2397</v>
      </c>
      <c r="C713" s="425" t="s">
        <v>52</v>
      </c>
      <c r="D713" s="426">
        <v>42474</v>
      </c>
      <c r="E713" s="427">
        <v>3040</v>
      </c>
      <c r="F713" s="835">
        <v>114.5</v>
      </c>
      <c r="G713" s="906">
        <f t="shared" si="214"/>
        <v>348080</v>
      </c>
      <c r="H713" s="430"/>
      <c r="I713" s="507">
        <v>42510</v>
      </c>
      <c r="J713" s="428">
        <v>113.89</v>
      </c>
      <c r="K713" s="432">
        <f t="shared" si="215"/>
        <v>346225.6</v>
      </c>
      <c r="L713" s="433">
        <f>SUM(K713-G713)</f>
        <v>-1854.4000000000233</v>
      </c>
      <c r="M713" s="408">
        <v>1</v>
      </c>
      <c r="N713" s="434">
        <f t="shared" si="216"/>
        <v>-1854.4000000000233</v>
      </c>
      <c r="O713" s="350"/>
      <c r="P713" s="112"/>
    </row>
    <row r="714" spans="1:16" s="106" customFormat="1" ht="15" customHeight="1" x14ac:dyDescent="0.25">
      <c r="A714" s="435" t="s">
        <v>2445</v>
      </c>
      <c r="B714" s="566" t="s">
        <v>2120</v>
      </c>
      <c r="C714" s="436" t="s">
        <v>77</v>
      </c>
      <c r="D714" s="437">
        <v>42507</v>
      </c>
      <c r="E714" s="438">
        <v>23363</v>
      </c>
      <c r="F714" s="907">
        <v>60.02</v>
      </c>
      <c r="G714" s="908">
        <f t="shared" si="214"/>
        <v>1402247.26</v>
      </c>
      <c r="H714" s="441"/>
      <c r="I714" s="507">
        <v>42517</v>
      </c>
      <c r="J714" s="907">
        <v>62.94</v>
      </c>
      <c r="K714" s="515">
        <f t="shared" si="215"/>
        <v>1470467.22</v>
      </c>
      <c r="L714" s="515">
        <f t="shared" ref="L714:L722" si="217">SUM(G714-K714)</f>
        <v>-68219.959999999963</v>
      </c>
      <c r="M714" s="612">
        <v>1</v>
      </c>
      <c r="N714" s="443">
        <f t="shared" si="216"/>
        <v>-68219.959999999963</v>
      </c>
      <c r="O714" s="613"/>
      <c r="P714" s="108"/>
    </row>
    <row r="715" spans="1:16" s="108" customFormat="1" ht="15" customHeight="1" x14ac:dyDescent="0.25">
      <c r="A715" s="435" t="s">
        <v>1092</v>
      </c>
      <c r="B715" s="566" t="s">
        <v>1093</v>
      </c>
      <c r="C715" s="436" t="s">
        <v>77</v>
      </c>
      <c r="D715" s="437">
        <v>42510</v>
      </c>
      <c r="E715" s="438">
        <v>18039</v>
      </c>
      <c r="F715" s="907">
        <v>57.26</v>
      </c>
      <c r="G715" s="953">
        <f t="shared" si="214"/>
        <v>1032913.14</v>
      </c>
      <c r="H715" s="441"/>
      <c r="I715" s="507">
        <v>42515</v>
      </c>
      <c r="J715" s="907">
        <v>59.79</v>
      </c>
      <c r="K715" s="515">
        <f t="shared" si="215"/>
        <v>1078551.81</v>
      </c>
      <c r="L715" s="515">
        <f t="shared" si="217"/>
        <v>-45638.670000000042</v>
      </c>
      <c r="M715" s="612">
        <v>1</v>
      </c>
      <c r="N715" s="443">
        <f t="shared" si="216"/>
        <v>-45638.670000000042</v>
      </c>
      <c r="O715" s="613"/>
    </row>
    <row r="716" spans="1:16" s="106" customFormat="1" ht="15" customHeight="1" x14ac:dyDescent="0.25">
      <c r="A716" s="435" t="s">
        <v>970</v>
      </c>
      <c r="B716" s="566" t="s">
        <v>971</v>
      </c>
      <c r="C716" s="436" t="s">
        <v>77</v>
      </c>
      <c r="D716" s="437">
        <v>42494</v>
      </c>
      <c r="E716" s="438">
        <v>16235</v>
      </c>
      <c r="F716" s="907">
        <v>44.44</v>
      </c>
      <c r="G716" s="908">
        <f t="shared" si="214"/>
        <v>721483.39999999991</v>
      </c>
      <c r="H716" s="441"/>
      <c r="I716" s="507">
        <v>42515</v>
      </c>
      <c r="J716" s="907">
        <v>46.27</v>
      </c>
      <c r="K716" s="515">
        <f t="shared" si="215"/>
        <v>751193.45000000007</v>
      </c>
      <c r="L716" s="515">
        <f t="shared" si="217"/>
        <v>-29710.050000000163</v>
      </c>
      <c r="M716" s="612">
        <v>1</v>
      </c>
      <c r="N716" s="443">
        <f t="shared" si="216"/>
        <v>-29710.050000000163</v>
      </c>
      <c r="O716" s="613"/>
      <c r="P716" s="108"/>
    </row>
    <row r="717" spans="1:16" s="108" customFormat="1" ht="15" customHeight="1" x14ac:dyDescent="0.25">
      <c r="A717" s="435" t="s">
        <v>1606</v>
      </c>
      <c r="B717" s="566" t="s">
        <v>1104</v>
      </c>
      <c r="C717" s="436" t="s">
        <v>77</v>
      </c>
      <c r="D717" s="437">
        <v>42502</v>
      </c>
      <c r="E717" s="438">
        <v>26981</v>
      </c>
      <c r="F717" s="907">
        <v>37.619999999999997</v>
      </c>
      <c r="G717" s="908">
        <f t="shared" si="214"/>
        <v>1015025.22</v>
      </c>
      <c r="H717" s="441"/>
      <c r="I717" s="507">
        <v>42516</v>
      </c>
      <c r="J717" s="907">
        <v>39.79</v>
      </c>
      <c r="K717" s="515">
        <f t="shared" si="215"/>
        <v>1073573.99</v>
      </c>
      <c r="L717" s="515">
        <f t="shared" si="217"/>
        <v>-58548.770000000019</v>
      </c>
      <c r="M717" s="612">
        <v>1</v>
      </c>
      <c r="N717" s="443">
        <f t="shared" si="216"/>
        <v>-58548.770000000019</v>
      </c>
      <c r="O717" s="613"/>
    </row>
    <row r="718" spans="1:16" s="108" customFormat="1" ht="15" customHeight="1" x14ac:dyDescent="0.25">
      <c r="A718" s="435" t="s">
        <v>1491</v>
      </c>
      <c r="B718" s="566" t="s">
        <v>1490</v>
      </c>
      <c r="C718" s="436" t="s">
        <v>77</v>
      </c>
      <c r="D718" s="437">
        <v>42482</v>
      </c>
      <c r="E718" s="438">
        <v>5214</v>
      </c>
      <c r="F718" s="907">
        <v>81.22</v>
      </c>
      <c r="G718" s="908">
        <f t="shared" si="214"/>
        <v>423481.08</v>
      </c>
      <c r="H718" s="441"/>
      <c r="I718" s="507">
        <v>42516</v>
      </c>
      <c r="J718" s="907">
        <v>85.38</v>
      </c>
      <c r="K718" s="515">
        <f t="shared" si="215"/>
        <v>445171.31999999995</v>
      </c>
      <c r="L718" s="515">
        <f t="shared" si="217"/>
        <v>-21690.239999999932</v>
      </c>
      <c r="M718" s="612">
        <v>1</v>
      </c>
      <c r="N718" s="443">
        <f t="shared" si="216"/>
        <v>-21690.239999999932</v>
      </c>
      <c r="O718" s="613"/>
    </row>
    <row r="719" spans="1:16" s="108" customFormat="1" ht="15" customHeight="1" x14ac:dyDescent="0.25">
      <c r="A719" s="435" t="s">
        <v>2413</v>
      </c>
      <c r="B719" s="566" t="s">
        <v>2200</v>
      </c>
      <c r="C719" s="436" t="s">
        <v>77</v>
      </c>
      <c r="D719" s="437">
        <v>42489</v>
      </c>
      <c r="E719" s="438">
        <v>19438</v>
      </c>
      <c r="F719" s="907">
        <v>29.94</v>
      </c>
      <c r="G719" s="908">
        <f t="shared" si="214"/>
        <v>581973.72</v>
      </c>
      <c r="H719" s="441"/>
      <c r="I719" s="507">
        <v>42516</v>
      </c>
      <c r="J719" s="907">
        <v>30.88</v>
      </c>
      <c r="K719" s="515">
        <f t="shared" si="215"/>
        <v>600245.43999999994</v>
      </c>
      <c r="L719" s="515">
        <f t="shared" si="217"/>
        <v>-18271.719999999972</v>
      </c>
      <c r="M719" s="612">
        <v>1</v>
      </c>
      <c r="N719" s="443">
        <f t="shared" si="216"/>
        <v>-18271.719999999972</v>
      </c>
      <c r="O719" s="613"/>
    </row>
    <row r="720" spans="1:16" s="108" customFormat="1" ht="15" customHeight="1" x14ac:dyDescent="0.25">
      <c r="A720" s="435" t="s">
        <v>2407</v>
      </c>
      <c r="B720" s="566" t="s">
        <v>2414</v>
      </c>
      <c r="C720" s="436" t="s">
        <v>77</v>
      </c>
      <c r="D720" s="437">
        <v>42489</v>
      </c>
      <c r="E720" s="438">
        <v>7586</v>
      </c>
      <c r="F720" s="907">
        <v>77.97</v>
      </c>
      <c r="G720" s="908">
        <f t="shared" si="214"/>
        <v>591480.42000000004</v>
      </c>
      <c r="H720" s="441"/>
      <c r="I720" s="507">
        <v>42514</v>
      </c>
      <c r="J720" s="907">
        <v>77.05</v>
      </c>
      <c r="K720" s="515">
        <f t="shared" si="215"/>
        <v>584501.29999999993</v>
      </c>
      <c r="L720" s="515">
        <f t="shared" si="217"/>
        <v>6979.1200000001118</v>
      </c>
      <c r="M720" s="612">
        <v>1</v>
      </c>
      <c r="N720" s="433">
        <f t="shared" si="216"/>
        <v>6979.1200000001118</v>
      </c>
      <c r="O720" s="613"/>
    </row>
    <row r="721" spans="1:16" s="108" customFormat="1" ht="15" customHeight="1" x14ac:dyDescent="0.25">
      <c r="A721" s="435" t="s">
        <v>2451</v>
      </c>
      <c r="B721" s="566" t="s">
        <v>2359</v>
      </c>
      <c r="C721" s="436" t="s">
        <v>77</v>
      </c>
      <c r="D721" s="437">
        <v>42510</v>
      </c>
      <c r="E721" s="438">
        <v>15830</v>
      </c>
      <c r="F721" s="907">
        <v>165.39</v>
      </c>
      <c r="G721" s="908">
        <f t="shared" si="214"/>
        <v>2618123.6999999997</v>
      </c>
      <c r="H721" s="441"/>
      <c r="I721" s="507">
        <v>42515</v>
      </c>
      <c r="J721" s="907">
        <v>169.61</v>
      </c>
      <c r="K721" s="515">
        <f t="shared" si="215"/>
        <v>2684926.3000000003</v>
      </c>
      <c r="L721" s="515">
        <f t="shared" si="217"/>
        <v>-66802.600000000559</v>
      </c>
      <c r="M721" s="612">
        <v>1</v>
      </c>
      <c r="N721" s="443">
        <f t="shared" si="216"/>
        <v>-66802.600000000559</v>
      </c>
      <c r="O721" s="613"/>
    </row>
    <row r="722" spans="1:16" s="108" customFormat="1" ht="15" customHeight="1" x14ac:dyDescent="0.25">
      <c r="A722" s="435" t="s">
        <v>2399</v>
      </c>
      <c r="B722" s="566" t="s">
        <v>2398</v>
      </c>
      <c r="C722" s="436" t="s">
        <v>77</v>
      </c>
      <c r="D722" s="437">
        <v>42472</v>
      </c>
      <c r="E722" s="438">
        <v>5016</v>
      </c>
      <c r="F722" s="907">
        <v>62.34</v>
      </c>
      <c r="G722" s="908">
        <f t="shared" si="214"/>
        <v>312697.44</v>
      </c>
      <c r="H722" s="441"/>
      <c r="I722" s="507">
        <v>42514</v>
      </c>
      <c r="J722" s="907">
        <v>64.05</v>
      </c>
      <c r="K722" s="515">
        <f t="shared" si="215"/>
        <v>321274.8</v>
      </c>
      <c r="L722" s="515">
        <f t="shared" si="217"/>
        <v>-8577.359999999986</v>
      </c>
      <c r="M722" s="612">
        <v>1</v>
      </c>
      <c r="N722" s="443">
        <f t="shared" si="216"/>
        <v>-8577.359999999986</v>
      </c>
      <c r="O722" s="613"/>
    </row>
    <row r="723" spans="1:16" s="108" customFormat="1" ht="15" customHeight="1" x14ac:dyDescent="0.25">
      <c r="A723" s="435" t="s">
        <v>637</v>
      </c>
      <c r="B723" s="566" t="s">
        <v>638</v>
      </c>
      <c r="C723" s="436" t="s">
        <v>77</v>
      </c>
      <c r="D723" s="437">
        <v>42508</v>
      </c>
      <c r="E723" s="438">
        <v>37085</v>
      </c>
      <c r="F723" s="907">
        <v>51.85</v>
      </c>
      <c r="G723" s="908">
        <f t="shared" ref="G723:G729" si="218">SUM(E723*F723)</f>
        <v>1922857.25</v>
      </c>
      <c r="H723" s="441"/>
      <c r="I723" s="507">
        <v>42527</v>
      </c>
      <c r="J723" s="907">
        <v>39.5</v>
      </c>
      <c r="K723" s="515">
        <f t="shared" ref="K723:K729" si="219">SUM(E723*J723)</f>
        <v>1464857.5</v>
      </c>
      <c r="L723" s="515">
        <f t="shared" ref="L723:L729" si="220">SUM(G723-K723)</f>
        <v>457999.75</v>
      </c>
      <c r="M723" s="612">
        <v>1</v>
      </c>
      <c r="N723" s="433">
        <f t="shared" ref="N723:N729" si="221">SUM(L723*M723)</f>
        <v>457999.75</v>
      </c>
      <c r="O723" s="613"/>
    </row>
    <row r="724" spans="1:16" s="108" customFormat="1" ht="15" customHeight="1" x14ac:dyDescent="0.25">
      <c r="A724" s="435" t="s">
        <v>2443</v>
      </c>
      <c r="B724" s="566" t="s">
        <v>2444</v>
      </c>
      <c r="C724" s="436" t="s">
        <v>77</v>
      </c>
      <c r="D724" s="437">
        <v>42507</v>
      </c>
      <c r="E724" s="438">
        <v>47735</v>
      </c>
      <c r="F724" s="907">
        <v>28.02</v>
      </c>
      <c r="G724" s="908">
        <f t="shared" si="218"/>
        <v>1337534.7</v>
      </c>
      <c r="H724" s="441"/>
      <c r="I724" s="507">
        <v>42524</v>
      </c>
      <c r="J724" s="907">
        <v>28.57</v>
      </c>
      <c r="K724" s="515">
        <f t="shared" si="219"/>
        <v>1363788.95</v>
      </c>
      <c r="L724" s="515">
        <f t="shared" si="220"/>
        <v>-26254.25</v>
      </c>
      <c r="M724" s="612">
        <v>1</v>
      </c>
      <c r="N724" s="443">
        <f t="shared" si="221"/>
        <v>-26254.25</v>
      </c>
      <c r="O724" s="613"/>
    </row>
    <row r="725" spans="1:16" s="108" customFormat="1" ht="15" customHeight="1" x14ac:dyDescent="0.25">
      <c r="A725" s="435" t="s">
        <v>567</v>
      </c>
      <c r="B725" s="566" t="s">
        <v>568</v>
      </c>
      <c r="C725" s="436" t="s">
        <v>77</v>
      </c>
      <c r="D725" s="437">
        <v>42510</v>
      </c>
      <c r="E725" s="438">
        <v>24431</v>
      </c>
      <c r="F725" s="907">
        <v>103.43</v>
      </c>
      <c r="G725" s="908">
        <f t="shared" si="218"/>
        <v>2526898.33</v>
      </c>
      <c r="H725" s="441"/>
      <c r="I725" s="507">
        <v>42531</v>
      </c>
      <c r="J725" s="907">
        <v>107.24</v>
      </c>
      <c r="K725" s="515">
        <f t="shared" si="219"/>
        <v>2619980.44</v>
      </c>
      <c r="L725" s="515">
        <f t="shared" si="220"/>
        <v>-93082.10999999987</v>
      </c>
      <c r="M725" s="612">
        <v>1</v>
      </c>
      <c r="N725" s="443">
        <f t="shared" si="221"/>
        <v>-93082.10999999987</v>
      </c>
      <c r="O725" s="613"/>
    </row>
    <row r="726" spans="1:16" s="106" customFormat="1" ht="15" customHeight="1" x14ac:dyDescent="0.25">
      <c r="A726" s="435" t="s">
        <v>2425</v>
      </c>
      <c r="B726" s="566" t="s">
        <v>1190</v>
      </c>
      <c r="C726" s="436" t="s">
        <v>77</v>
      </c>
      <c r="D726" s="437">
        <v>42493</v>
      </c>
      <c r="E726" s="438">
        <v>4135</v>
      </c>
      <c r="F726" s="907">
        <v>142.28</v>
      </c>
      <c r="G726" s="908">
        <f t="shared" si="218"/>
        <v>588327.80000000005</v>
      </c>
      <c r="H726" s="441"/>
      <c r="I726" s="507">
        <v>42531</v>
      </c>
      <c r="J726" s="907">
        <v>147.07</v>
      </c>
      <c r="K726" s="515">
        <f t="shared" si="219"/>
        <v>608134.44999999995</v>
      </c>
      <c r="L726" s="515">
        <f t="shared" si="220"/>
        <v>-19806.649999999907</v>
      </c>
      <c r="M726" s="612">
        <v>1</v>
      </c>
      <c r="N726" s="443">
        <f t="shared" si="221"/>
        <v>-19806.649999999907</v>
      </c>
      <c r="O726" s="613"/>
      <c r="P726" s="108"/>
    </row>
    <row r="727" spans="1:16" s="108" customFormat="1" ht="15" customHeight="1" x14ac:dyDescent="0.25">
      <c r="A727" s="435" t="s">
        <v>1009</v>
      </c>
      <c r="B727" s="566" t="s">
        <v>78</v>
      </c>
      <c r="C727" s="436" t="s">
        <v>77</v>
      </c>
      <c r="D727" s="437">
        <v>42508</v>
      </c>
      <c r="E727" s="438">
        <v>40471</v>
      </c>
      <c r="F727" s="907">
        <v>70.42</v>
      </c>
      <c r="G727" s="908">
        <f t="shared" si="218"/>
        <v>2849967.8200000003</v>
      </c>
      <c r="H727" s="441"/>
      <c r="I727" s="507">
        <v>42531</v>
      </c>
      <c r="J727" s="907">
        <v>72.23</v>
      </c>
      <c r="K727" s="515">
        <f t="shared" si="219"/>
        <v>2923220.33</v>
      </c>
      <c r="L727" s="515">
        <f t="shared" si="220"/>
        <v>-73252.509999999776</v>
      </c>
      <c r="M727" s="612">
        <v>1</v>
      </c>
      <c r="N727" s="443">
        <f t="shared" si="221"/>
        <v>-73252.509999999776</v>
      </c>
      <c r="O727" s="613"/>
    </row>
    <row r="728" spans="1:16" s="106" customFormat="1" ht="17.25" customHeight="1" x14ac:dyDescent="0.25">
      <c r="A728" s="435" t="s">
        <v>1722</v>
      </c>
      <c r="B728" s="566" t="s">
        <v>1723</v>
      </c>
      <c r="C728" s="436" t="s">
        <v>77</v>
      </c>
      <c r="D728" s="437">
        <v>42508</v>
      </c>
      <c r="E728" s="438">
        <v>19113</v>
      </c>
      <c r="F728" s="907">
        <v>102.7</v>
      </c>
      <c r="G728" s="908">
        <f t="shared" si="218"/>
        <v>1962905.1</v>
      </c>
      <c r="H728" s="441"/>
      <c r="I728" s="507">
        <v>42529</v>
      </c>
      <c r="J728" s="907">
        <v>103.16</v>
      </c>
      <c r="K728" s="515">
        <f t="shared" si="219"/>
        <v>1971697.0799999998</v>
      </c>
      <c r="L728" s="515">
        <f t="shared" si="220"/>
        <v>-8791.9799999997485</v>
      </c>
      <c r="M728" s="612">
        <v>1</v>
      </c>
      <c r="N728" s="443">
        <f t="shared" si="221"/>
        <v>-8791.9799999997485</v>
      </c>
      <c r="O728" s="613"/>
      <c r="P728" s="108"/>
    </row>
    <row r="729" spans="1:16" s="106" customFormat="1" ht="17.25" customHeight="1" x14ac:dyDescent="0.25">
      <c r="A729" s="435" t="s">
        <v>1229</v>
      </c>
      <c r="B729" s="566" t="s">
        <v>1230</v>
      </c>
      <c r="C729" s="436" t="s">
        <v>77</v>
      </c>
      <c r="D729" s="437">
        <v>42494</v>
      </c>
      <c r="E729" s="438">
        <v>36489</v>
      </c>
      <c r="F729" s="907">
        <v>19.350000000000001</v>
      </c>
      <c r="G729" s="908">
        <f t="shared" si="218"/>
        <v>706062.15</v>
      </c>
      <c r="H729" s="441"/>
      <c r="I729" s="507">
        <v>42530</v>
      </c>
      <c r="J729" s="907">
        <v>19.75</v>
      </c>
      <c r="K729" s="515">
        <f t="shared" si="219"/>
        <v>720657.75</v>
      </c>
      <c r="L729" s="515">
        <f t="shared" si="220"/>
        <v>-14595.599999999977</v>
      </c>
      <c r="M729" s="612">
        <v>1</v>
      </c>
      <c r="N729" s="443">
        <f t="shared" si="221"/>
        <v>-14595.599999999977</v>
      </c>
      <c r="O729" s="613"/>
      <c r="P729" s="108"/>
    </row>
    <row r="730" spans="1:16" s="106" customFormat="1" ht="15" customHeight="1" x14ac:dyDescent="0.25">
      <c r="A730" s="435" t="s">
        <v>2467</v>
      </c>
      <c r="B730" s="566" t="s">
        <v>2468</v>
      </c>
      <c r="C730" s="436" t="s">
        <v>77</v>
      </c>
      <c r="D730" s="437">
        <v>42524</v>
      </c>
      <c r="E730" s="438">
        <v>27015</v>
      </c>
      <c r="F730" s="907">
        <v>40.97</v>
      </c>
      <c r="G730" s="953">
        <f t="shared" ref="G730:G740" si="222">SUM(E730*F730)</f>
        <v>1106804.55</v>
      </c>
      <c r="H730" s="441"/>
      <c r="I730" s="507">
        <v>42534</v>
      </c>
      <c r="J730" s="907">
        <v>41</v>
      </c>
      <c r="K730" s="515">
        <f t="shared" ref="K730:K740" si="223">SUM(E730*J730)</f>
        <v>1107615</v>
      </c>
      <c r="L730" s="515">
        <f>SUM(G730-K730)</f>
        <v>-810.44999999995343</v>
      </c>
      <c r="M730" s="612">
        <v>1</v>
      </c>
      <c r="N730" s="443">
        <f t="shared" ref="N730:N740" si="224">SUM(L730*M730)</f>
        <v>-810.44999999995343</v>
      </c>
      <c r="O730" s="613"/>
      <c r="P730" s="108"/>
    </row>
    <row r="731" spans="1:16" s="108" customFormat="1" ht="15" customHeight="1" x14ac:dyDescent="0.25">
      <c r="A731" s="435" t="s">
        <v>2448</v>
      </c>
      <c r="B731" s="566" t="s">
        <v>592</v>
      </c>
      <c r="C731" s="436" t="s">
        <v>77</v>
      </c>
      <c r="D731" s="437">
        <v>42508</v>
      </c>
      <c r="E731" s="438">
        <v>18039</v>
      </c>
      <c r="F731" s="907">
        <v>69.8</v>
      </c>
      <c r="G731" s="908">
        <f t="shared" si="222"/>
        <v>1259122.2</v>
      </c>
      <c r="H731" s="441"/>
      <c r="I731" s="507">
        <v>42534</v>
      </c>
      <c r="J731" s="907">
        <v>72.349999999999994</v>
      </c>
      <c r="K731" s="515">
        <f t="shared" si="223"/>
        <v>1305121.6499999999</v>
      </c>
      <c r="L731" s="515">
        <f>SUM(G731-K731)</f>
        <v>-45999.449999999953</v>
      </c>
      <c r="M731" s="612">
        <v>1</v>
      </c>
      <c r="N731" s="443">
        <f t="shared" si="224"/>
        <v>-45999.449999999953</v>
      </c>
      <c r="O731" s="613"/>
    </row>
    <row r="732" spans="1:16" s="106" customFormat="1" ht="17.25" customHeight="1" x14ac:dyDescent="0.25">
      <c r="A732" s="14" t="s">
        <v>2472</v>
      </c>
      <c r="B732" s="527" t="s">
        <v>2127</v>
      </c>
      <c r="C732" s="425" t="s">
        <v>52</v>
      </c>
      <c r="D732" s="426">
        <v>42527</v>
      </c>
      <c r="E732" s="427">
        <v>16074</v>
      </c>
      <c r="F732" s="835">
        <v>71.14</v>
      </c>
      <c r="G732" s="906">
        <f t="shared" si="222"/>
        <v>1143504.3600000001</v>
      </c>
      <c r="H732" s="430"/>
      <c r="I732" s="507">
        <v>42534</v>
      </c>
      <c r="J732" s="428">
        <v>66.8</v>
      </c>
      <c r="K732" s="432">
        <f t="shared" si="223"/>
        <v>1073743.2</v>
      </c>
      <c r="L732" s="890">
        <f>SUM(K732-G732)</f>
        <v>-69761.160000000149</v>
      </c>
      <c r="M732" s="408">
        <v>1</v>
      </c>
      <c r="N732" s="434">
        <f t="shared" si="224"/>
        <v>-69761.160000000149</v>
      </c>
      <c r="O732" s="350"/>
      <c r="P732" s="112"/>
    </row>
    <row r="733" spans="1:16" s="106" customFormat="1" ht="17.25" customHeight="1" x14ac:dyDescent="0.25">
      <c r="A733" s="14" t="s">
        <v>2466</v>
      </c>
      <c r="B733" s="527" t="s">
        <v>2345</v>
      </c>
      <c r="C733" s="425" t="s">
        <v>52</v>
      </c>
      <c r="D733" s="426">
        <v>42522</v>
      </c>
      <c r="E733" s="427">
        <v>38264</v>
      </c>
      <c r="F733" s="835">
        <v>35.99</v>
      </c>
      <c r="G733" s="906">
        <f t="shared" si="222"/>
        <v>1377121.36</v>
      </c>
      <c r="H733" s="430"/>
      <c r="I733" s="507">
        <v>42542</v>
      </c>
      <c r="J733" s="428">
        <v>34.950000000000003</v>
      </c>
      <c r="K733" s="432">
        <f t="shared" si="223"/>
        <v>1337326.8</v>
      </c>
      <c r="L733" s="890">
        <f>SUM(K733-G733)</f>
        <v>-39794.560000000056</v>
      </c>
      <c r="M733" s="408">
        <v>1</v>
      </c>
      <c r="N733" s="434">
        <f t="shared" si="224"/>
        <v>-39794.560000000056</v>
      </c>
      <c r="O733" s="350"/>
      <c r="P733" s="112"/>
    </row>
    <row r="734" spans="1:16" s="106" customFormat="1" ht="17.25" customHeight="1" x14ac:dyDescent="0.25">
      <c r="A734" s="435" t="s">
        <v>1663</v>
      </c>
      <c r="B734" s="566" t="s">
        <v>1666</v>
      </c>
      <c r="C734" s="436" t="s">
        <v>77</v>
      </c>
      <c r="D734" s="437">
        <v>42508</v>
      </c>
      <c r="E734" s="438">
        <v>14211</v>
      </c>
      <c r="F734" s="907">
        <v>127.04</v>
      </c>
      <c r="G734" s="908">
        <f t="shared" si="222"/>
        <v>1805365.4400000002</v>
      </c>
      <c r="H734" s="441"/>
      <c r="I734" s="507">
        <v>42543</v>
      </c>
      <c r="J734" s="907">
        <v>129.36000000000001</v>
      </c>
      <c r="K734" s="515">
        <f t="shared" si="223"/>
        <v>1838334.9600000002</v>
      </c>
      <c r="L734" s="515">
        <f>SUM(G734-K734)</f>
        <v>-32969.520000000019</v>
      </c>
      <c r="M734" s="612">
        <v>1</v>
      </c>
      <c r="N734" s="443">
        <f t="shared" si="224"/>
        <v>-32969.520000000019</v>
      </c>
      <c r="O734" s="613"/>
      <c r="P734" s="108"/>
    </row>
    <row r="735" spans="1:16" s="108" customFormat="1" ht="15" customHeight="1" x14ac:dyDescent="0.25">
      <c r="A735" s="435" t="s">
        <v>1767</v>
      </c>
      <c r="B735" s="566" t="s">
        <v>2504</v>
      </c>
      <c r="C735" s="436" t="s">
        <v>77</v>
      </c>
      <c r="D735" s="437">
        <v>42534</v>
      </c>
      <c r="E735" s="438">
        <v>19856</v>
      </c>
      <c r="F735" s="907">
        <v>81.510000000000005</v>
      </c>
      <c r="G735" s="953">
        <f t="shared" si="222"/>
        <v>1618462.56</v>
      </c>
      <c r="H735" s="441"/>
      <c r="I735" s="507">
        <v>42543</v>
      </c>
      <c r="J735" s="907">
        <v>84.06</v>
      </c>
      <c r="K735" s="515">
        <f t="shared" si="223"/>
        <v>1669095.36</v>
      </c>
      <c r="L735" s="515">
        <f>SUM(G735-K735)</f>
        <v>-50632.800000000047</v>
      </c>
      <c r="M735" s="612">
        <v>1</v>
      </c>
      <c r="N735" s="443">
        <f t="shared" si="224"/>
        <v>-50632.800000000047</v>
      </c>
      <c r="O735" s="613"/>
    </row>
    <row r="736" spans="1:16" s="108" customFormat="1" ht="15" customHeight="1" x14ac:dyDescent="0.25">
      <c r="A736" s="435" t="s">
        <v>2494</v>
      </c>
      <c r="B736" s="566" t="s">
        <v>497</v>
      </c>
      <c r="C736" s="436" t="s">
        <v>77</v>
      </c>
      <c r="D736" s="437">
        <v>42537</v>
      </c>
      <c r="E736" s="438">
        <v>23583</v>
      </c>
      <c r="F736" s="907">
        <v>58.92</v>
      </c>
      <c r="G736" s="953">
        <f t="shared" si="222"/>
        <v>1389510.36</v>
      </c>
      <c r="H736" s="441"/>
      <c r="I736" s="507">
        <v>42544</v>
      </c>
      <c r="J736" s="907">
        <v>61.71</v>
      </c>
      <c r="K736" s="515">
        <f t="shared" si="223"/>
        <v>1455306.93</v>
      </c>
      <c r="L736" s="515">
        <f>SUM(G736-K736)</f>
        <v>-65796.569999999832</v>
      </c>
      <c r="M736" s="612">
        <v>1</v>
      </c>
      <c r="N736" s="443">
        <f t="shared" si="224"/>
        <v>-65796.569999999832</v>
      </c>
      <c r="O736" s="613"/>
    </row>
    <row r="737" spans="1:16" s="106" customFormat="1" ht="17.25" customHeight="1" x14ac:dyDescent="0.25">
      <c r="A737" s="14" t="s">
        <v>2209</v>
      </c>
      <c r="B737" s="527" t="s">
        <v>2198</v>
      </c>
      <c r="C737" s="425" t="s">
        <v>52</v>
      </c>
      <c r="D737" s="426">
        <v>42524</v>
      </c>
      <c r="E737" s="427">
        <v>15949</v>
      </c>
      <c r="F737" s="835">
        <v>118.34</v>
      </c>
      <c r="G737" s="906">
        <f t="shared" si="222"/>
        <v>1887404.6600000001</v>
      </c>
      <c r="H737" s="430"/>
      <c r="I737" s="507">
        <v>42545</v>
      </c>
      <c r="J737" s="428">
        <v>119.5</v>
      </c>
      <c r="K737" s="432">
        <f t="shared" si="223"/>
        <v>1905905.5</v>
      </c>
      <c r="L737" s="890">
        <f t="shared" ref="L737:L744" si="225">SUM(K737-G737)</f>
        <v>18500.839999999851</v>
      </c>
      <c r="M737" s="408">
        <v>1</v>
      </c>
      <c r="N737" s="434">
        <f t="shared" si="224"/>
        <v>18500.839999999851</v>
      </c>
      <c r="O737" s="350"/>
      <c r="P737" s="112"/>
    </row>
    <row r="738" spans="1:16" s="108" customFormat="1" ht="15" customHeight="1" x14ac:dyDescent="0.25">
      <c r="A738" s="14" t="s">
        <v>1311</v>
      </c>
      <c r="B738" s="527" t="s">
        <v>1312</v>
      </c>
      <c r="C738" s="425" t="s">
        <v>52</v>
      </c>
      <c r="D738" s="426">
        <v>42527</v>
      </c>
      <c r="E738" s="427">
        <v>29270</v>
      </c>
      <c r="F738" s="835">
        <v>50.98</v>
      </c>
      <c r="G738" s="906">
        <f t="shared" si="222"/>
        <v>1492184.5999999999</v>
      </c>
      <c r="H738" s="430"/>
      <c r="I738" s="507">
        <v>42545</v>
      </c>
      <c r="J738" s="428">
        <v>47.97</v>
      </c>
      <c r="K738" s="432">
        <f t="shared" si="223"/>
        <v>1404081.9</v>
      </c>
      <c r="L738" s="890">
        <f t="shared" si="225"/>
        <v>-88102.699999999953</v>
      </c>
      <c r="M738" s="408">
        <v>1</v>
      </c>
      <c r="N738" s="434">
        <f t="shared" si="224"/>
        <v>-88102.699999999953</v>
      </c>
      <c r="O738" s="350"/>
      <c r="P738" s="112"/>
    </row>
    <row r="739" spans="1:16" s="108" customFormat="1" ht="15" customHeight="1" x14ac:dyDescent="0.25">
      <c r="A739" s="14" t="s">
        <v>1324</v>
      </c>
      <c r="B739" s="527" t="s">
        <v>1325</v>
      </c>
      <c r="C739" s="425" t="s">
        <v>52</v>
      </c>
      <c r="D739" s="426">
        <v>42529</v>
      </c>
      <c r="E739" s="427">
        <v>20010</v>
      </c>
      <c r="F739" s="835">
        <v>50.21</v>
      </c>
      <c r="G739" s="906">
        <f t="shared" si="222"/>
        <v>1004702.1</v>
      </c>
      <c r="H739" s="430"/>
      <c r="I739" s="507">
        <v>42545</v>
      </c>
      <c r="J739" s="428">
        <v>46.4</v>
      </c>
      <c r="K739" s="432">
        <f t="shared" si="223"/>
        <v>928464</v>
      </c>
      <c r="L739" s="890">
        <f t="shared" si="225"/>
        <v>-76238.099999999977</v>
      </c>
      <c r="M739" s="408">
        <v>1</v>
      </c>
      <c r="N739" s="434">
        <f t="shared" si="224"/>
        <v>-76238.099999999977</v>
      </c>
      <c r="O739" s="350"/>
      <c r="P739" s="112"/>
    </row>
    <row r="740" spans="1:16" s="106" customFormat="1" ht="17.25" customHeight="1" x14ac:dyDescent="0.25">
      <c r="A740" s="14" t="s">
        <v>2478</v>
      </c>
      <c r="B740" s="527" t="s">
        <v>2361</v>
      </c>
      <c r="C740" s="425" t="s">
        <v>52</v>
      </c>
      <c r="D740" s="426">
        <v>42530</v>
      </c>
      <c r="E740" s="427">
        <v>22597</v>
      </c>
      <c r="F740" s="835">
        <v>63.54</v>
      </c>
      <c r="G740" s="906">
        <f t="shared" si="222"/>
        <v>1435813.38</v>
      </c>
      <c r="H740" s="430"/>
      <c r="I740" s="507">
        <v>42545</v>
      </c>
      <c r="J740" s="428">
        <v>61.85</v>
      </c>
      <c r="K740" s="432">
        <f t="shared" si="223"/>
        <v>1397624.45</v>
      </c>
      <c r="L740" s="890">
        <f t="shared" si="225"/>
        <v>-38188.929999999935</v>
      </c>
      <c r="M740" s="408">
        <v>1</v>
      </c>
      <c r="N740" s="434">
        <f t="shared" si="224"/>
        <v>-38188.929999999935</v>
      </c>
      <c r="O740" s="350"/>
      <c r="P740" s="112"/>
    </row>
    <row r="741" spans="1:16" s="106" customFormat="1" ht="15" customHeight="1" x14ac:dyDescent="0.25">
      <c r="A741" s="14" t="s">
        <v>1339</v>
      </c>
      <c r="B741" s="527" t="s">
        <v>1351</v>
      </c>
      <c r="C741" s="425" t="s">
        <v>52</v>
      </c>
      <c r="D741" s="426">
        <v>42431</v>
      </c>
      <c r="E741" s="427">
        <v>7592</v>
      </c>
      <c r="F741" s="835">
        <v>39.19</v>
      </c>
      <c r="G741" s="906">
        <f t="shared" ref="G741:G757" si="226">SUM(E741*F741)</f>
        <v>297530.48</v>
      </c>
      <c r="H741" s="430"/>
      <c r="I741" s="507">
        <v>42548</v>
      </c>
      <c r="J741" s="428">
        <v>43.85</v>
      </c>
      <c r="K741" s="432">
        <f t="shared" ref="K741:K757" si="227">SUM(E741*J741)</f>
        <v>332909.2</v>
      </c>
      <c r="L741" s="433">
        <f t="shared" si="225"/>
        <v>35378.72000000003</v>
      </c>
      <c r="M741" s="408">
        <v>1</v>
      </c>
      <c r="N741" s="434">
        <f t="shared" ref="N741:N757" si="228">SUM(L741*M741)</f>
        <v>35378.72000000003</v>
      </c>
      <c r="O741" s="350"/>
      <c r="P741" s="112"/>
    </row>
    <row r="742" spans="1:16" s="106" customFormat="1" ht="15" customHeight="1" x14ac:dyDescent="0.25">
      <c r="A742" s="14" t="s">
        <v>1485</v>
      </c>
      <c r="B742" s="527" t="s">
        <v>2381</v>
      </c>
      <c r="C742" s="425" t="s">
        <v>52</v>
      </c>
      <c r="D742" s="426">
        <v>42423</v>
      </c>
      <c r="E742" s="427">
        <v>4023</v>
      </c>
      <c r="F742" s="835">
        <v>61.87</v>
      </c>
      <c r="G742" s="906">
        <f t="shared" si="226"/>
        <v>248903.00999999998</v>
      </c>
      <c r="H742" s="430"/>
      <c r="I742" s="507">
        <v>42548</v>
      </c>
      <c r="J742" s="428">
        <v>65.55</v>
      </c>
      <c r="K742" s="432">
        <f t="shared" si="227"/>
        <v>263707.64999999997</v>
      </c>
      <c r="L742" s="433">
        <f t="shared" si="225"/>
        <v>14804.639999999985</v>
      </c>
      <c r="M742" s="408">
        <v>1</v>
      </c>
      <c r="N742" s="434">
        <f t="shared" si="228"/>
        <v>14804.639999999985</v>
      </c>
      <c r="O742" s="350"/>
      <c r="P742" s="112"/>
    </row>
    <row r="743" spans="1:16" s="108" customFormat="1" ht="15" customHeight="1" x14ac:dyDescent="0.25">
      <c r="A743" s="14" t="s">
        <v>1098</v>
      </c>
      <c r="B743" s="527" t="s">
        <v>1098</v>
      </c>
      <c r="C743" s="425" t="s">
        <v>52</v>
      </c>
      <c r="D743" s="426">
        <v>42515</v>
      </c>
      <c r="E743" s="427">
        <v>7156</v>
      </c>
      <c r="F743" s="835">
        <v>151.29</v>
      </c>
      <c r="G743" s="906">
        <f t="shared" si="226"/>
        <v>1082631.24</v>
      </c>
      <c r="H743" s="430"/>
      <c r="I743" s="507">
        <v>42548</v>
      </c>
      <c r="J743" s="428">
        <v>144.97999999999999</v>
      </c>
      <c r="K743" s="432">
        <f t="shared" si="227"/>
        <v>1037476.8799999999</v>
      </c>
      <c r="L743" s="433">
        <f t="shared" si="225"/>
        <v>-45154.360000000102</v>
      </c>
      <c r="M743" s="408">
        <v>1</v>
      </c>
      <c r="N743" s="434">
        <f t="shared" si="228"/>
        <v>-45154.360000000102</v>
      </c>
      <c r="O743" s="350"/>
      <c r="P743" s="112"/>
    </row>
    <row r="744" spans="1:16" s="106" customFormat="1" ht="17.25" customHeight="1" x14ac:dyDescent="0.25">
      <c r="A744" s="14" t="s">
        <v>1917</v>
      </c>
      <c r="B744" s="527" t="s">
        <v>1918</v>
      </c>
      <c r="C744" s="425" t="s">
        <v>52</v>
      </c>
      <c r="D744" s="426">
        <v>42488</v>
      </c>
      <c r="E744" s="427">
        <v>23651</v>
      </c>
      <c r="F744" s="835">
        <v>23.58</v>
      </c>
      <c r="G744" s="906">
        <f t="shared" si="226"/>
        <v>557690.57999999996</v>
      </c>
      <c r="H744" s="430"/>
      <c r="I744" s="507">
        <v>42548</v>
      </c>
      <c r="J744" s="428">
        <v>22.67</v>
      </c>
      <c r="K744" s="432">
        <f t="shared" si="227"/>
        <v>536168.17000000004</v>
      </c>
      <c r="L744" s="433">
        <f t="shared" si="225"/>
        <v>-21522.409999999916</v>
      </c>
      <c r="M744" s="408">
        <v>1</v>
      </c>
      <c r="N744" s="434">
        <f t="shared" si="228"/>
        <v>-21522.409999999916</v>
      </c>
      <c r="O744" s="350"/>
      <c r="P744" s="112"/>
    </row>
    <row r="745" spans="1:16" s="108" customFormat="1" ht="15" customHeight="1" x14ac:dyDescent="0.25">
      <c r="A745" s="435" t="s">
        <v>2447</v>
      </c>
      <c r="B745" s="566" t="s">
        <v>549</v>
      </c>
      <c r="C745" s="436" t="s">
        <v>77</v>
      </c>
      <c r="D745" s="437">
        <v>42508</v>
      </c>
      <c r="E745" s="438">
        <v>8244</v>
      </c>
      <c r="F745" s="907">
        <v>181</v>
      </c>
      <c r="G745" s="908">
        <f t="shared" si="226"/>
        <v>1492164</v>
      </c>
      <c r="H745" s="441"/>
      <c r="I745" s="507">
        <v>42550</v>
      </c>
      <c r="J745" s="907">
        <v>178.01</v>
      </c>
      <c r="K745" s="515">
        <f t="shared" si="227"/>
        <v>1467514.44</v>
      </c>
      <c r="L745" s="515">
        <f t="shared" ref="L745:L757" si="229">SUM(G745-K745)</f>
        <v>24649.560000000056</v>
      </c>
      <c r="M745" s="612">
        <v>1</v>
      </c>
      <c r="N745" s="433">
        <f t="shared" si="228"/>
        <v>24649.560000000056</v>
      </c>
      <c r="O745" s="613"/>
    </row>
    <row r="746" spans="1:16" s="108" customFormat="1" ht="15" customHeight="1" x14ac:dyDescent="0.25">
      <c r="A746" s="435" t="s">
        <v>1814</v>
      </c>
      <c r="B746" s="566" t="s">
        <v>1815</v>
      </c>
      <c r="C746" s="436" t="s">
        <v>77</v>
      </c>
      <c r="D746" s="437">
        <v>42545</v>
      </c>
      <c r="E746" s="438">
        <v>8951</v>
      </c>
      <c r="F746" s="907">
        <v>209.64</v>
      </c>
      <c r="G746" s="953">
        <f t="shared" si="226"/>
        <v>1876487.64</v>
      </c>
      <c r="H746" s="441"/>
      <c r="I746" s="507">
        <v>42550</v>
      </c>
      <c r="J746" s="907">
        <v>217.2</v>
      </c>
      <c r="K746" s="515">
        <f t="shared" si="227"/>
        <v>1944157.2</v>
      </c>
      <c r="L746" s="515">
        <f t="shared" si="229"/>
        <v>-67669.560000000056</v>
      </c>
      <c r="M746" s="612">
        <v>1</v>
      </c>
      <c r="N746" s="443">
        <f t="shared" si="228"/>
        <v>-67669.560000000056</v>
      </c>
      <c r="O746" s="613"/>
    </row>
    <row r="747" spans="1:16" s="108" customFormat="1" ht="15" customHeight="1" x14ac:dyDescent="0.25">
      <c r="A747" s="435" t="s">
        <v>1906</v>
      </c>
      <c r="B747" s="566" t="s">
        <v>1907</v>
      </c>
      <c r="C747" s="436" t="s">
        <v>77</v>
      </c>
      <c r="D747" s="437">
        <v>42545</v>
      </c>
      <c r="E747" s="438">
        <v>35422</v>
      </c>
      <c r="F747" s="907">
        <v>49.72</v>
      </c>
      <c r="G747" s="953">
        <f t="shared" si="226"/>
        <v>1761181.8399999999</v>
      </c>
      <c r="H747" s="441"/>
      <c r="I747" s="507">
        <v>42556</v>
      </c>
      <c r="J747" s="907">
        <v>46.61</v>
      </c>
      <c r="K747" s="515">
        <f t="shared" si="227"/>
        <v>1651019.42</v>
      </c>
      <c r="L747" s="515">
        <f t="shared" si="229"/>
        <v>110162.41999999993</v>
      </c>
      <c r="M747" s="612">
        <v>1</v>
      </c>
      <c r="N747" s="433">
        <f t="shared" si="228"/>
        <v>110162.41999999993</v>
      </c>
      <c r="O747" s="613"/>
    </row>
    <row r="748" spans="1:16" s="108" customFormat="1" ht="15" customHeight="1" x14ac:dyDescent="0.25">
      <c r="A748" s="435" t="s">
        <v>2449</v>
      </c>
      <c r="B748" s="566" t="s">
        <v>1087</v>
      </c>
      <c r="C748" s="436" t="s">
        <v>77</v>
      </c>
      <c r="D748" s="437">
        <v>42508</v>
      </c>
      <c r="E748" s="438">
        <v>17900</v>
      </c>
      <c r="F748" s="907">
        <v>126.78</v>
      </c>
      <c r="G748" s="908">
        <f t="shared" si="226"/>
        <v>2269362</v>
      </c>
      <c r="H748" s="441"/>
      <c r="I748" s="507">
        <v>42556</v>
      </c>
      <c r="J748" s="907">
        <v>120.13</v>
      </c>
      <c r="K748" s="515">
        <f t="shared" si="227"/>
        <v>2150327</v>
      </c>
      <c r="L748" s="515">
        <f t="shared" si="229"/>
        <v>119035</v>
      </c>
      <c r="M748" s="612">
        <v>1</v>
      </c>
      <c r="N748" s="433">
        <f t="shared" si="228"/>
        <v>119035</v>
      </c>
      <c r="O748" s="613"/>
    </row>
    <row r="749" spans="1:16" s="108" customFormat="1" ht="15" customHeight="1" x14ac:dyDescent="0.25">
      <c r="A749" s="435" t="s">
        <v>1782</v>
      </c>
      <c r="B749" s="566" t="s">
        <v>1428</v>
      </c>
      <c r="C749" s="436" t="s">
        <v>77</v>
      </c>
      <c r="D749" s="437">
        <v>42503</v>
      </c>
      <c r="E749" s="438">
        <v>13705</v>
      </c>
      <c r="F749" s="907">
        <v>86.56</v>
      </c>
      <c r="G749" s="908">
        <f t="shared" si="226"/>
        <v>1186304.8</v>
      </c>
      <c r="H749" s="441"/>
      <c r="I749" s="507">
        <v>42556</v>
      </c>
      <c r="J749" s="907">
        <v>82.69</v>
      </c>
      <c r="K749" s="515">
        <f t="shared" si="227"/>
        <v>1133266.45</v>
      </c>
      <c r="L749" s="515">
        <f t="shared" si="229"/>
        <v>53038.350000000093</v>
      </c>
      <c r="M749" s="612">
        <v>1</v>
      </c>
      <c r="N749" s="433">
        <f t="shared" si="228"/>
        <v>53038.350000000093</v>
      </c>
      <c r="O749" s="613"/>
    </row>
    <row r="750" spans="1:16" s="108" customFormat="1" ht="15" customHeight="1" x14ac:dyDescent="0.25">
      <c r="A750" s="435" t="s">
        <v>2503</v>
      </c>
      <c r="B750" s="566" t="s">
        <v>1393</v>
      </c>
      <c r="C750" s="436" t="s">
        <v>77</v>
      </c>
      <c r="D750" s="437">
        <v>42545</v>
      </c>
      <c r="E750" s="438">
        <v>41412</v>
      </c>
      <c r="F750" s="907">
        <v>46.74</v>
      </c>
      <c r="G750" s="953">
        <f t="shared" si="226"/>
        <v>1935596.8800000001</v>
      </c>
      <c r="H750" s="441"/>
      <c r="I750" s="507">
        <v>42556</v>
      </c>
      <c r="J750" s="907">
        <v>46.51</v>
      </c>
      <c r="K750" s="515">
        <f t="shared" si="227"/>
        <v>1926072.1199999999</v>
      </c>
      <c r="L750" s="515">
        <f t="shared" si="229"/>
        <v>9524.7600000002421</v>
      </c>
      <c r="M750" s="612">
        <v>1</v>
      </c>
      <c r="N750" s="433">
        <f t="shared" si="228"/>
        <v>9524.7600000002421</v>
      </c>
      <c r="O750" s="613"/>
    </row>
    <row r="751" spans="1:16" s="108" customFormat="1" ht="15" customHeight="1" x14ac:dyDescent="0.25">
      <c r="A751" s="435" t="s">
        <v>2511</v>
      </c>
      <c r="B751" s="566" t="s">
        <v>2510</v>
      </c>
      <c r="C751" s="436" t="s">
        <v>77</v>
      </c>
      <c r="D751" s="437">
        <v>42555</v>
      </c>
      <c r="E751" s="438">
        <v>11711</v>
      </c>
      <c r="F751" s="907">
        <v>36.409999999999997</v>
      </c>
      <c r="G751" s="953">
        <f t="shared" si="226"/>
        <v>426397.50999999995</v>
      </c>
      <c r="H751" s="441"/>
      <c r="I751" s="507">
        <v>42557</v>
      </c>
      <c r="J751" s="907">
        <v>37.909999999999997</v>
      </c>
      <c r="K751" s="515">
        <f t="shared" si="227"/>
        <v>443964.00999999995</v>
      </c>
      <c r="L751" s="515">
        <f t="shared" si="229"/>
        <v>-17566.5</v>
      </c>
      <c r="M751" s="612">
        <v>1</v>
      </c>
      <c r="N751" s="443">
        <f t="shared" si="228"/>
        <v>-17566.5</v>
      </c>
      <c r="O751" s="613"/>
    </row>
    <row r="752" spans="1:16" s="108" customFormat="1" ht="15" customHeight="1" x14ac:dyDescent="0.25">
      <c r="A752" s="435" t="s">
        <v>2513</v>
      </c>
      <c r="B752" s="566" t="s">
        <v>2512</v>
      </c>
      <c r="C752" s="436" t="s">
        <v>77</v>
      </c>
      <c r="D752" s="437">
        <v>42555</v>
      </c>
      <c r="E752" s="438">
        <v>1252</v>
      </c>
      <c r="F752" s="907">
        <v>631.28</v>
      </c>
      <c r="G752" s="953">
        <f t="shared" si="226"/>
        <v>790362.55999999994</v>
      </c>
      <c r="H752" s="441"/>
      <c r="I752" s="507">
        <v>42557</v>
      </c>
      <c r="J752" s="907">
        <v>641.29999999999995</v>
      </c>
      <c r="K752" s="515">
        <f t="shared" si="227"/>
        <v>802907.6</v>
      </c>
      <c r="L752" s="515">
        <f t="shared" si="229"/>
        <v>-12545.040000000037</v>
      </c>
      <c r="M752" s="612">
        <v>1</v>
      </c>
      <c r="N752" s="443">
        <f t="shared" si="228"/>
        <v>-12545.040000000037</v>
      </c>
      <c r="O752" s="613"/>
    </row>
    <row r="753" spans="1:16" s="108" customFormat="1" ht="15" customHeight="1" x14ac:dyDescent="0.25">
      <c r="A753" s="435" t="s">
        <v>2514</v>
      </c>
      <c r="B753" s="566" t="s">
        <v>1180</v>
      </c>
      <c r="C753" s="436" t="s">
        <v>77</v>
      </c>
      <c r="D753" s="437">
        <v>42555</v>
      </c>
      <c r="E753" s="438">
        <v>8912</v>
      </c>
      <c r="F753" s="907">
        <v>82</v>
      </c>
      <c r="G753" s="953">
        <f t="shared" si="226"/>
        <v>730784</v>
      </c>
      <c r="H753" s="441"/>
      <c r="I753" s="507">
        <v>42557</v>
      </c>
      <c r="J753" s="907">
        <v>84.34</v>
      </c>
      <c r="K753" s="515">
        <f t="shared" si="227"/>
        <v>751638.08000000007</v>
      </c>
      <c r="L753" s="515">
        <f t="shared" si="229"/>
        <v>-20854.080000000075</v>
      </c>
      <c r="M753" s="612">
        <v>1</v>
      </c>
      <c r="N753" s="443">
        <f t="shared" si="228"/>
        <v>-20854.080000000075</v>
      </c>
      <c r="O753" s="613"/>
    </row>
    <row r="754" spans="1:16" s="108" customFormat="1" ht="15" customHeight="1" x14ac:dyDescent="0.25">
      <c r="A754" s="435" t="s">
        <v>629</v>
      </c>
      <c r="B754" s="566" t="s">
        <v>541</v>
      </c>
      <c r="C754" s="436" t="s">
        <v>77</v>
      </c>
      <c r="D754" s="437">
        <v>42555</v>
      </c>
      <c r="E754" s="438">
        <v>9461</v>
      </c>
      <c r="F754" s="907">
        <v>63.85</v>
      </c>
      <c r="G754" s="953">
        <f t="shared" si="226"/>
        <v>604084.85</v>
      </c>
      <c r="H754" s="441"/>
      <c r="I754" s="507">
        <v>42557</v>
      </c>
      <c r="J754" s="907">
        <v>66.209999999999994</v>
      </c>
      <c r="K754" s="515">
        <f t="shared" si="227"/>
        <v>626412.80999999994</v>
      </c>
      <c r="L754" s="515">
        <f t="shared" si="229"/>
        <v>-22327.959999999963</v>
      </c>
      <c r="M754" s="612">
        <v>1</v>
      </c>
      <c r="N754" s="443">
        <f t="shared" si="228"/>
        <v>-22327.959999999963</v>
      </c>
      <c r="O754" s="613"/>
    </row>
    <row r="755" spans="1:16" s="106" customFormat="1" ht="17.25" customHeight="1" x14ac:dyDescent="0.25">
      <c r="A755" s="435" t="s">
        <v>2451</v>
      </c>
      <c r="B755" s="566" t="s">
        <v>2359</v>
      </c>
      <c r="C755" s="436" t="s">
        <v>77</v>
      </c>
      <c r="D755" s="437">
        <v>42555</v>
      </c>
      <c r="E755" s="438">
        <v>4748</v>
      </c>
      <c r="F755" s="907">
        <v>166.07</v>
      </c>
      <c r="G755" s="953">
        <f t="shared" si="226"/>
        <v>788500.36</v>
      </c>
      <c r="H755" s="441"/>
      <c r="I755" s="507">
        <v>42557</v>
      </c>
      <c r="J755" s="907">
        <v>171.03</v>
      </c>
      <c r="K755" s="515">
        <f t="shared" si="227"/>
        <v>812050.44000000006</v>
      </c>
      <c r="L755" s="515">
        <f t="shared" si="229"/>
        <v>-23550.080000000075</v>
      </c>
      <c r="M755" s="612">
        <v>1</v>
      </c>
      <c r="N755" s="443">
        <f t="shared" si="228"/>
        <v>-23550.080000000075</v>
      </c>
      <c r="O755" s="613"/>
      <c r="P755" s="108"/>
    </row>
    <row r="756" spans="1:16" s="108" customFormat="1" ht="15" customHeight="1" x14ac:dyDescent="0.25">
      <c r="A756" s="435" t="s">
        <v>459</v>
      </c>
      <c r="B756" s="566" t="s">
        <v>460</v>
      </c>
      <c r="C756" s="436" t="s">
        <v>77</v>
      </c>
      <c r="D756" s="437">
        <v>42555</v>
      </c>
      <c r="E756" s="438">
        <v>6933</v>
      </c>
      <c r="F756" s="907">
        <v>87.6</v>
      </c>
      <c r="G756" s="953">
        <f t="shared" si="226"/>
        <v>607330.79999999993</v>
      </c>
      <c r="H756" s="441"/>
      <c r="I756" s="507">
        <v>42557</v>
      </c>
      <c r="J756" s="907">
        <v>91.41</v>
      </c>
      <c r="K756" s="515">
        <f t="shared" si="227"/>
        <v>633745.53</v>
      </c>
      <c r="L756" s="515">
        <f t="shared" si="229"/>
        <v>-26414.730000000098</v>
      </c>
      <c r="M756" s="612">
        <v>1</v>
      </c>
      <c r="N756" s="443">
        <f t="shared" si="228"/>
        <v>-26414.730000000098</v>
      </c>
      <c r="O756" s="613"/>
    </row>
    <row r="757" spans="1:16" s="106" customFormat="1" ht="17.25" customHeight="1" x14ac:dyDescent="0.25">
      <c r="A757" s="435" t="s">
        <v>2515</v>
      </c>
      <c r="B757" s="566" t="s">
        <v>556</v>
      </c>
      <c r="C757" s="436" t="s">
        <v>77</v>
      </c>
      <c r="D757" s="437">
        <v>42555</v>
      </c>
      <c r="E757" s="438">
        <v>10189</v>
      </c>
      <c r="F757" s="907">
        <v>80.56</v>
      </c>
      <c r="G757" s="953">
        <f t="shared" si="226"/>
        <v>820825.84</v>
      </c>
      <c r="H757" s="441"/>
      <c r="I757" s="507">
        <v>42557</v>
      </c>
      <c r="J757" s="907">
        <v>82.64</v>
      </c>
      <c r="K757" s="515">
        <f t="shared" si="227"/>
        <v>842018.96</v>
      </c>
      <c r="L757" s="515">
        <f t="shared" si="229"/>
        <v>-21193.119999999995</v>
      </c>
      <c r="M757" s="612">
        <v>1</v>
      </c>
      <c r="N757" s="443">
        <f t="shared" si="228"/>
        <v>-21193.119999999995</v>
      </c>
      <c r="O757" s="613"/>
      <c r="P757" s="108"/>
    </row>
    <row r="758" spans="1:16" s="108" customFormat="1" ht="15" customHeight="1" x14ac:dyDescent="0.25">
      <c r="A758" s="435" t="s">
        <v>657</v>
      </c>
      <c r="B758" s="566" t="s">
        <v>658</v>
      </c>
      <c r="C758" s="436" t="s">
        <v>77</v>
      </c>
      <c r="D758" s="437">
        <v>42527</v>
      </c>
      <c r="E758" s="438">
        <v>10561</v>
      </c>
      <c r="F758" s="907">
        <v>130.61000000000001</v>
      </c>
      <c r="G758" s="953">
        <f t="shared" ref="G758:G769" si="230">SUM(E758*F758)</f>
        <v>1379372.2100000002</v>
      </c>
      <c r="H758" s="441"/>
      <c r="I758" s="507">
        <v>42557</v>
      </c>
      <c r="J758" s="907">
        <v>126.4</v>
      </c>
      <c r="K758" s="515">
        <f t="shared" ref="K758:K769" si="231">SUM(E758*J758)</f>
        <v>1334910.4000000001</v>
      </c>
      <c r="L758" s="515">
        <f>SUM(G758-K758)</f>
        <v>44461.810000000056</v>
      </c>
      <c r="M758" s="612">
        <v>1</v>
      </c>
      <c r="N758" s="433">
        <f t="shared" ref="N758:N769" si="232">SUM(L758*M758)</f>
        <v>44461.810000000056</v>
      </c>
      <c r="O758" s="613"/>
    </row>
    <row r="759" spans="1:16" s="108" customFormat="1" ht="15" customHeight="1" x14ac:dyDescent="0.25">
      <c r="A759" s="435" t="s">
        <v>373</v>
      </c>
      <c r="B759" s="566" t="s">
        <v>1916</v>
      </c>
      <c r="C759" s="436" t="s">
        <v>77</v>
      </c>
      <c r="D759" s="437">
        <v>42510</v>
      </c>
      <c r="E759" s="438">
        <v>78885</v>
      </c>
      <c r="F759" s="907">
        <v>13.04</v>
      </c>
      <c r="G759" s="908">
        <f t="shared" si="230"/>
        <v>1028660.3999999999</v>
      </c>
      <c r="H759" s="441"/>
      <c r="I759" s="507">
        <v>42562</v>
      </c>
      <c r="J759" s="907">
        <v>13.25</v>
      </c>
      <c r="K759" s="515">
        <f t="shared" si="231"/>
        <v>1045226.25</v>
      </c>
      <c r="L759" s="515">
        <f>SUM(G759-K759)</f>
        <v>-16565.850000000093</v>
      </c>
      <c r="M759" s="612">
        <v>1</v>
      </c>
      <c r="N759" s="443">
        <f t="shared" si="232"/>
        <v>-16565.850000000093</v>
      </c>
      <c r="O759" s="613"/>
    </row>
    <row r="760" spans="1:16" s="108" customFormat="1" ht="15" customHeight="1" x14ac:dyDescent="0.25">
      <c r="A760" s="435" t="s">
        <v>2501</v>
      </c>
      <c r="B760" s="566" t="s">
        <v>2502</v>
      </c>
      <c r="C760" s="436" t="s">
        <v>77</v>
      </c>
      <c r="D760" s="437">
        <v>42545</v>
      </c>
      <c r="E760" s="438">
        <v>20976</v>
      </c>
      <c r="F760" s="907">
        <v>63.72</v>
      </c>
      <c r="G760" s="953">
        <f t="shared" si="230"/>
        <v>1336590.72</v>
      </c>
      <c r="H760" s="441"/>
      <c r="I760" s="507">
        <v>42563</v>
      </c>
      <c r="J760" s="907">
        <v>66.650000000000006</v>
      </c>
      <c r="K760" s="515">
        <f t="shared" si="231"/>
        <v>1398050.4000000001</v>
      </c>
      <c r="L760" s="515">
        <f>SUM(G760-K760)</f>
        <v>-61459.680000000168</v>
      </c>
      <c r="M760" s="612">
        <v>1</v>
      </c>
      <c r="N760" s="443">
        <f t="shared" si="232"/>
        <v>-61459.680000000168</v>
      </c>
      <c r="O760" s="613"/>
    </row>
    <row r="761" spans="1:16" s="108" customFormat="1" ht="15" customHeight="1" x14ac:dyDescent="0.25">
      <c r="A761" s="435" t="s">
        <v>1786</v>
      </c>
      <c r="B761" s="566" t="s">
        <v>1787</v>
      </c>
      <c r="C761" s="436" t="s">
        <v>77</v>
      </c>
      <c r="D761" s="437">
        <v>42545</v>
      </c>
      <c r="E761" s="438">
        <v>10815</v>
      </c>
      <c r="F761" s="907">
        <v>122.81</v>
      </c>
      <c r="G761" s="953">
        <f t="shared" si="230"/>
        <v>1328190.1500000001</v>
      </c>
      <c r="H761" s="441"/>
      <c r="I761" s="507">
        <v>42564</v>
      </c>
      <c r="J761" s="907">
        <v>126.84</v>
      </c>
      <c r="K761" s="515">
        <f t="shared" si="231"/>
        <v>1371774.6</v>
      </c>
      <c r="L761" s="515">
        <f>SUM(G761-K761)</f>
        <v>-43584.449999999953</v>
      </c>
      <c r="M761" s="612">
        <v>1</v>
      </c>
      <c r="N761" s="443">
        <f t="shared" si="232"/>
        <v>-43584.449999999953</v>
      </c>
      <c r="O761" s="613"/>
    </row>
    <row r="762" spans="1:16" s="108" customFormat="1" ht="15" customHeight="1" x14ac:dyDescent="0.25">
      <c r="A762" s="435" t="s">
        <v>1178</v>
      </c>
      <c r="B762" s="566" t="s">
        <v>225</v>
      </c>
      <c r="C762" s="436" t="s">
        <v>77</v>
      </c>
      <c r="D762" s="437">
        <v>42535</v>
      </c>
      <c r="E762" s="438">
        <v>16105</v>
      </c>
      <c r="F762" s="907">
        <v>96.14</v>
      </c>
      <c r="G762" s="953">
        <f t="shared" si="230"/>
        <v>1548334.7</v>
      </c>
      <c r="H762" s="441"/>
      <c r="I762" s="507">
        <v>42565</v>
      </c>
      <c r="J762" s="907">
        <v>95.76</v>
      </c>
      <c r="K762" s="515">
        <f t="shared" si="231"/>
        <v>1542214.8</v>
      </c>
      <c r="L762" s="610">
        <f>SUM(G762-K762)</f>
        <v>6119.8999999999069</v>
      </c>
      <c r="M762" s="612">
        <v>1</v>
      </c>
      <c r="N762" s="433">
        <f t="shared" si="232"/>
        <v>6119.8999999999069</v>
      </c>
      <c r="O762" s="613"/>
    </row>
    <row r="763" spans="1:16" s="108" customFormat="1" ht="16.5" customHeight="1" x14ac:dyDescent="0.25">
      <c r="A763" s="14" t="s">
        <v>2216</v>
      </c>
      <c r="B763" s="527" t="s">
        <v>2203</v>
      </c>
      <c r="C763" s="425" t="s">
        <v>52</v>
      </c>
      <c r="D763" s="426">
        <v>42562</v>
      </c>
      <c r="E763" s="427">
        <v>32801</v>
      </c>
      <c r="F763" s="835">
        <v>41.19</v>
      </c>
      <c r="G763" s="906">
        <f t="shared" si="230"/>
        <v>1351073.19</v>
      </c>
      <c r="H763" s="430"/>
      <c r="I763" s="507">
        <v>42572</v>
      </c>
      <c r="J763" s="428">
        <v>39.31</v>
      </c>
      <c r="K763" s="432">
        <f t="shared" si="231"/>
        <v>1289407.31</v>
      </c>
      <c r="L763" s="890">
        <f>SUM(K763-G763)</f>
        <v>-61665.879999999888</v>
      </c>
      <c r="M763" s="408">
        <v>1</v>
      </c>
      <c r="N763" s="434">
        <f t="shared" si="232"/>
        <v>-61665.879999999888</v>
      </c>
      <c r="O763" s="350"/>
      <c r="P763" s="112"/>
    </row>
    <row r="764" spans="1:16" s="106" customFormat="1" ht="16.5" customHeight="1" x14ac:dyDescent="0.25">
      <c r="A764" s="14" t="s">
        <v>1086</v>
      </c>
      <c r="B764" s="527" t="s">
        <v>1087</v>
      </c>
      <c r="C764" s="425" t="s">
        <v>52</v>
      </c>
      <c r="D764" s="426">
        <v>42564</v>
      </c>
      <c r="E764" s="427">
        <v>10861</v>
      </c>
      <c r="F764" s="835">
        <v>122.81</v>
      </c>
      <c r="G764" s="906">
        <f t="shared" si="230"/>
        <v>1333839.4099999999</v>
      </c>
      <c r="H764" s="430"/>
      <c r="I764" s="507">
        <v>42577</v>
      </c>
      <c r="J764" s="428">
        <v>123.13</v>
      </c>
      <c r="K764" s="432">
        <f t="shared" si="231"/>
        <v>1337314.93</v>
      </c>
      <c r="L764" s="890">
        <f>SUM(K764-G764)</f>
        <v>3475.5200000000186</v>
      </c>
      <c r="M764" s="408">
        <v>1</v>
      </c>
      <c r="N764" s="434">
        <f t="shared" si="232"/>
        <v>3475.5200000000186</v>
      </c>
      <c r="O764" s="350"/>
      <c r="P764" s="112"/>
    </row>
    <row r="765" spans="1:16" s="106" customFormat="1" ht="17.25" customHeight="1" x14ac:dyDescent="0.25">
      <c r="A765" s="14" t="s">
        <v>2528</v>
      </c>
      <c r="B765" s="527" t="s">
        <v>2529</v>
      </c>
      <c r="C765" s="425" t="s">
        <v>52</v>
      </c>
      <c r="D765" s="426">
        <v>42563</v>
      </c>
      <c r="E765" s="427">
        <v>39338</v>
      </c>
      <c r="F765" s="835">
        <v>20.12</v>
      </c>
      <c r="G765" s="906">
        <f t="shared" si="230"/>
        <v>791480.56</v>
      </c>
      <c r="H765" s="430"/>
      <c r="I765" s="507">
        <v>42578</v>
      </c>
      <c r="J765" s="428">
        <v>20.6</v>
      </c>
      <c r="K765" s="432">
        <f t="shared" si="231"/>
        <v>810362.8</v>
      </c>
      <c r="L765" s="890">
        <f>SUM(K765-G765)</f>
        <v>18882.239999999991</v>
      </c>
      <c r="M765" s="408">
        <v>1</v>
      </c>
      <c r="N765" s="434">
        <f t="shared" si="232"/>
        <v>18882.239999999991</v>
      </c>
      <c r="O765" s="350"/>
      <c r="P765" s="112"/>
    </row>
    <row r="766" spans="1:16" s="106" customFormat="1" ht="17.25" customHeight="1" x14ac:dyDescent="0.25">
      <c r="A766" s="435" t="s">
        <v>2493</v>
      </c>
      <c r="B766" s="566" t="s">
        <v>928</v>
      </c>
      <c r="C766" s="436" t="s">
        <v>77</v>
      </c>
      <c r="D766" s="437">
        <v>42535</v>
      </c>
      <c r="E766" s="438">
        <v>42687</v>
      </c>
      <c r="F766" s="907">
        <v>26.97</v>
      </c>
      <c r="G766" s="953">
        <f t="shared" si="230"/>
        <v>1151268.3899999999</v>
      </c>
      <c r="H766" s="441"/>
      <c r="I766" s="507">
        <v>42578</v>
      </c>
      <c r="J766" s="907">
        <v>27.6</v>
      </c>
      <c r="K766" s="515">
        <f t="shared" si="231"/>
        <v>1178161.2</v>
      </c>
      <c r="L766" s="610">
        <f>SUM(G766-K766)</f>
        <v>-26892.810000000056</v>
      </c>
      <c r="M766" s="612">
        <v>1</v>
      </c>
      <c r="N766" s="443">
        <f t="shared" si="232"/>
        <v>-26892.810000000056</v>
      </c>
      <c r="O766" s="613"/>
      <c r="P766" s="108"/>
    </row>
    <row r="767" spans="1:16" s="106" customFormat="1" ht="17.25" customHeight="1" x14ac:dyDescent="0.25">
      <c r="A767" s="14" t="s">
        <v>2479</v>
      </c>
      <c r="B767" s="527" t="s">
        <v>2480</v>
      </c>
      <c r="C767" s="425" t="s">
        <v>52</v>
      </c>
      <c r="D767" s="426">
        <v>42530</v>
      </c>
      <c r="E767" s="427">
        <v>28795</v>
      </c>
      <c r="F767" s="835">
        <v>26.48</v>
      </c>
      <c r="G767" s="906">
        <f t="shared" si="230"/>
        <v>762491.6</v>
      </c>
      <c r="H767" s="430"/>
      <c r="I767" s="507">
        <v>42579</v>
      </c>
      <c r="J767" s="428">
        <v>22.79</v>
      </c>
      <c r="K767" s="432">
        <f t="shared" si="231"/>
        <v>656238.04999999993</v>
      </c>
      <c r="L767" s="906">
        <f>SUM(K767-G767)</f>
        <v>-106253.55000000005</v>
      </c>
      <c r="M767" s="408">
        <v>1</v>
      </c>
      <c r="N767" s="434">
        <f t="shared" si="232"/>
        <v>-106253.55000000005</v>
      </c>
      <c r="O767" s="350"/>
      <c r="P767" s="112"/>
    </row>
    <row r="768" spans="1:16" s="106" customFormat="1" ht="17.25" customHeight="1" x14ac:dyDescent="0.25">
      <c r="A768" s="435" t="s">
        <v>2544</v>
      </c>
      <c r="B768" s="566" t="s">
        <v>2468</v>
      </c>
      <c r="C768" s="436" t="s">
        <v>77</v>
      </c>
      <c r="D768" s="437">
        <v>42578</v>
      </c>
      <c r="E768" s="438">
        <v>57994</v>
      </c>
      <c r="F768" s="907">
        <v>44.25</v>
      </c>
      <c r="G768" s="953">
        <f t="shared" si="230"/>
        <v>2566234.5</v>
      </c>
      <c r="H768" s="441"/>
      <c r="I768" s="507">
        <v>42580</v>
      </c>
      <c r="J768" s="907">
        <v>46.24</v>
      </c>
      <c r="K768" s="515">
        <f t="shared" si="231"/>
        <v>2681642.56</v>
      </c>
      <c r="L768" s="515">
        <f>SUM(G768-K768)</f>
        <v>-115408.06000000006</v>
      </c>
      <c r="M768" s="612">
        <v>1</v>
      </c>
      <c r="N768" s="443">
        <f t="shared" si="232"/>
        <v>-115408.06000000006</v>
      </c>
      <c r="O768" s="613"/>
      <c r="P768" s="108"/>
    </row>
    <row r="769" spans="1:16" s="106" customFormat="1" ht="17.25" customHeight="1" x14ac:dyDescent="0.25">
      <c r="A769" s="14" t="s">
        <v>2545</v>
      </c>
      <c r="B769" s="527" t="s">
        <v>2546</v>
      </c>
      <c r="C769" s="425" t="s">
        <v>52</v>
      </c>
      <c r="D769" s="426">
        <v>42576</v>
      </c>
      <c r="E769" s="427">
        <v>14954</v>
      </c>
      <c r="F769" s="835">
        <v>88.3</v>
      </c>
      <c r="G769" s="906">
        <f t="shared" si="230"/>
        <v>1320438.2</v>
      </c>
      <c r="H769" s="430"/>
      <c r="I769" s="507">
        <v>42580</v>
      </c>
      <c r="J769" s="428">
        <v>80.22</v>
      </c>
      <c r="K769" s="432">
        <f t="shared" si="231"/>
        <v>1199609.8799999999</v>
      </c>
      <c r="L769" s="890">
        <f t="shared" ref="L769:L774" si="233">SUM(K769-G769)</f>
        <v>-120828.32000000007</v>
      </c>
      <c r="M769" s="408">
        <v>1</v>
      </c>
      <c r="N769" s="434">
        <f t="shared" si="232"/>
        <v>-120828.32000000007</v>
      </c>
      <c r="O769" s="350"/>
      <c r="P769" s="112"/>
    </row>
    <row r="770" spans="1:16" s="106" customFormat="1" ht="17.25" customHeight="1" x14ac:dyDescent="0.25">
      <c r="A770" s="14" t="s">
        <v>1957</v>
      </c>
      <c r="B770" s="527" t="s">
        <v>564</v>
      </c>
      <c r="C770" s="425" t="s">
        <v>52</v>
      </c>
      <c r="D770" s="426">
        <v>42527</v>
      </c>
      <c r="E770" s="427">
        <v>27274</v>
      </c>
      <c r="F770" s="835">
        <v>44.24</v>
      </c>
      <c r="G770" s="906">
        <f t="shared" ref="G770:G778" si="234">SUM(E770*F770)</f>
        <v>1206601.76</v>
      </c>
      <c r="H770" s="430"/>
      <c r="I770" s="507">
        <v>42584</v>
      </c>
      <c r="J770" s="428">
        <v>41.75</v>
      </c>
      <c r="K770" s="432">
        <f t="shared" ref="K770:K778" si="235">SUM(E770*J770)</f>
        <v>1138689.5</v>
      </c>
      <c r="L770" s="955">
        <f t="shared" si="233"/>
        <v>-67912.260000000009</v>
      </c>
      <c r="M770" s="408">
        <v>1</v>
      </c>
      <c r="N770" s="434">
        <f t="shared" ref="N770:N778" si="236">SUM(L770*M770)</f>
        <v>-67912.260000000009</v>
      </c>
      <c r="O770" s="350"/>
      <c r="P770" s="112"/>
    </row>
    <row r="771" spans="1:16" s="106" customFormat="1" ht="17.25" customHeight="1" x14ac:dyDescent="0.25">
      <c r="A771" s="14" t="s">
        <v>2091</v>
      </c>
      <c r="B771" s="527" t="s">
        <v>2092</v>
      </c>
      <c r="C771" s="425" t="s">
        <v>52</v>
      </c>
      <c r="D771" s="426">
        <v>42576</v>
      </c>
      <c r="E771" s="427">
        <v>35022</v>
      </c>
      <c r="F771" s="835">
        <v>35.99</v>
      </c>
      <c r="G771" s="906">
        <f t="shared" si="234"/>
        <v>1260441.78</v>
      </c>
      <c r="H771" s="430"/>
      <c r="I771" s="507">
        <v>42584</v>
      </c>
      <c r="J771" s="428">
        <v>34.04</v>
      </c>
      <c r="K771" s="432">
        <f t="shared" si="235"/>
        <v>1192148.8799999999</v>
      </c>
      <c r="L771" s="890">
        <f t="shared" si="233"/>
        <v>-68292.90000000014</v>
      </c>
      <c r="M771" s="408">
        <v>1</v>
      </c>
      <c r="N771" s="434">
        <f t="shared" si="236"/>
        <v>-68292.90000000014</v>
      </c>
      <c r="O771" s="350"/>
      <c r="P771" s="112"/>
    </row>
    <row r="772" spans="1:16" s="106" customFormat="1" ht="17.25" customHeight="1" x14ac:dyDescent="0.25">
      <c r="A772" s="14" t="s">
        <v>1986</v>
      </c>
      <c r="B772" s="971" t="s">
        <v>1987</v>
      </c>
      <c r="C772" s="425" t="s">
        <v>52</v>
      </c>
      <c r="D772" s="426">
        <v>42565</v>
      </c>
      <c r="E772" s="427">
        <v>26226</v>
      </c>
      <c r="F772" s="835">
        <v>41.43</v>
      </c>
      <c r="G772" s="906">
        <f t="shared" si="234"/>
        <v>1086543.18</v>
      </c>
      <c r="H772" s="430"/>
      <c r="I772" s="507">
        <v>42586</v>
      </c>
      <c r="J772" s="428">
        <v>39.57</v>
      </c>
      <c r="K772" s="432">
        <f t="shared" si="235"/>
        <v>1037762.8200000001</v>
      </c>
      <c r="L772" s="890">
        <f t="shared" si="233"/>
        <v>-48780.35999999987</v>
      </c>
      <c r="M772" s="408">
        <v>1</v>
      </c>
      <c r="N772" s="434">
        <f t="shared" si="236"/>
        <v>-48780.35999999987</v>
      </c>
      <c r="O772" s="350"/>
      <c r="P772" s="112"/>
    </row>
    <row r="773" spans="1:16" s="106" customFormat="1" ht="17.25" customHeight="1" x14ac:dyDescent="0.25">
      <c r="A773" s="14" t="s">
        <v>2473</v>
      </c>
      <c r="B773" s="527" t="s">
        <v>2033</v>
      </c>
      <c r="C773" s="425" t="s">
        <v>52</v>
      </c>
      <c r="D773" s="426">
        <v>42527</v>
      </c>
      <c r="E773" s="427">
        <v>14475</v>
      </c>
      <c r="F773" s="835">
        <v>44.43</v>
      </c>
      <c r="G773" s="906">
        <f t="shared" si="234"/>
        <v>643124.25</v>
      </c>
      <c r="H773" s="430"/>
      <c r="I773" s="507">
        <v>42584</v>
      </c>
      <c r="J773" s="428">
        <v>38.72</v>
      </c>
      <c r="K773" s="432">
        <f t="shared" si="235"/>
        <v>560472</v>
      </c>
      <c r="L773" s="955">
        <f t="shared" si="233"/>
        <v>-82652.25</v>
      </c>
      <c r="M773" s="408">
        <v>1</v>
      </c>
      <c r="N773" s="434">
        <f t="shared" si="236"/>
        <v>-82652.25</v>
      </c>
      <c r="O773" s="350"/>
      <c r="P773" s="112"/>
    </row>
    <row r="774" spans="1:16" s="106" customFormat="1" ht="17.25" customHeight="1" x14ac:dyDescent="0.25">
      <c r="A774" s="14" t="s">
        <v>2548</v>
      </c>
      <c r="B774" s="527" t="s">
        <v>2547</v>
      </c>
      <c r="C774" s="425" t="s">
        <v>52</v>
      </c>
      <c r="D774" s="426">
        <v>42578</v>
      </c>
      <c r="E774" s="427">
        <v>25016</v>
      </c>
      <c r="F774" s="835">
        <v>63.39</v>
      </c>
      <c r="G774" s="906">
        <f t="shared" si="234"/>
        <v>1585764.24</v>
      </c>
      <c r="H774" s="430"/>
      <c r="I774" s="507">
        <v>42585</v>
      </c>
      <c r="J774" s="428">
        <v>60.12</v>
      </c>
      <c r="K774" s="432">
        <f t="shared" si="235"/>
        <v>1503961.92</v>
      </c>
      <c r="L774" s="890">
        <f t="shared" si="233"/>
        <v>-81802.320000000065</v>
      </c>
      <c r="M774" s="408">
        <v>1</v>
      </c>
      <c r="N774" s="434">
        <f t="shared" si="236"/>
        <v>-81802.320000000065</v>
      </c>
      <c r="O774" s="350"/>
      <c r="P774" s="112"/>
    </row>
    <row r="775" spans="1:16" s="108" customFormat="1" ht="15" customHeight="1" x14ac:dyDescent="0.25">
      <c r="A775" s="14" t="s">
        <v>2555</v>
      </c>
      <c r="B775" s="527" t="s">
        <v>2556</v>
      </c>
      <c r="C775" s="425" t="s">
        <v>52</v>
      </c>
      <c r="D775" s="426">
        <v>42579</v>
      </c>
      <c r="E775" s="427">
        <v>13062</v>
      </c>
      <c r="F775" s="835">
        <v>169.34</v>
      </c>
      <c r="G775" s="906">
        <f t="shared" si="234"/>
        <v>2211919.08</v>
      </c>
      <c r="H775" s="430"/>
      <c r="I775" s="507">
        <v>42599</v>
      </c>
      <c r="J775" s="428">
        <v>160.35</v>
      </c>
      <c r="K775" s="432">
        <f t="shared" si="235"/>
        <v>2094491.7</v>
      </c>
      <c r="L775" s="890">
        <f>SUM(K775-G775)</f>
        <v>-117427.38000000012</v>
      </c>
      <c r="M775" s="408">
        <v>1</v>
      </c>
      <c r="N775" s="434">
        <f t="shared" si="236"/>
        <v>-117427.38000000012</v>
      </c>
      <c r="O775" s="350"/>
      <c r="P775" s="112"/>
    </row>
    <row r="776" spans="1:16" s="106" customFormat="1" ht="17.25" customHeight="1" x14ac:dyDescent="0.25">
      <c r="A776" s="14" t="s">
        <v>605</v>
      </c>
      <c r="B776" s="527" t="s">
        <v>537</v>
      </c>
      <c r="C776" s="425" t="s">
        <v>52</v>
      </c>
      <c r="D776" s="426">
        <v>42578</v>
      </c>
      <c r="E776" s="427">
        <v>10216</v>
      </c>
      <c r="F776" s="835">
        <v>234.75</v>
      </c>
      <c r="G776" s="906">
        <f t="shared" si="234"/>
        <v>2398206</v>
      </c>
      <c r="H776" s="430"/>
      <c r="I776" s="507">
        <v>42599</v>
      </c>
      <c r="J776" s="428">
        <v>255.1</v>
      </c>
      <c r="K776" s="432">
        <f t="shared" si="235"/>
        <v>2606101.6</v>
      </c>
      <c r="L776" s="955">
        <f>SUM(K776-G776)</f>
        <v>207895.60000000009</v>
      </c>
      <c r="M776" s="408">
        <v>1</v>
      </c>
      <c r="N776" s="434">
        <f t="shared" si="236"/>
        <v>207895.60000000009</v>
      </c>
      <c r="O776" s="350"/>
      <c r="P776" s="112"/>
    </row>
    <row r="777" spans="1:16" s="108" customFormat="1" ht="15" customHeight="1" x14ac:dyDescent="0.25">
      <c r="A777" s="14" t="s">
        <v>2372</v>
      </c>
      <c r="B777" s="527" t="s">
        <v>2373</v>
      </c>
      <c r="C777" s="425" t="s">
        <v>52</v>
      </c>
      <c r="D777" s="426">
        <v>42409</v>
      </c>
      <c r="E777" s="427">
        <v>1208</v>
      </c>
      <c r="F777" s="835">
        <v>131.68</v>
      </c>
      <c r="G777" s="906">
        <f t="shared" si="234"/>
        <v>159069.44</v>
      </c>
      <c r="H777" s="430"/>
      <c r="I777" s="507">
        <v>42599</v>
      </c>
      <c r="J777" s="428">
        <v>192.07</v>
      </c>
      <c r="K777" s="432">
        <f t="shared" si="235"/>
        <v>232020.56</v>
      </c>
      <c r="L777" s="615">
        <f>SUM(K777-G777)</f>
        <v>72951.12</v>
      </c>
      <c r="M777" s="408">
        <v>1</v>
      </c>
      <c r="N777" s="434">
        <f t="shared" si="236"/>
        <v>72951.12</v>
      </c>
      <c r="O777" s="350"/>
      <c r="P777" s="112"/>
    </row>
    <row r="778" spans="1:16" s="108" customFormat="1" ht="15" customHeight="1" x14ac:dyDescent="0.25">
      <c r="A778" s="14" t="s">
        <v>1726</v>
      </c>
      <c r="B778" s="527" t="s">
        <v>1727</v>
      </c>
      <c r="C778" s="425" t="s">
        <v>52</v>
      </c>
      <c r="D778" s="426">
        <v>42529</v>
      </c>
      <c r="E778" s="427">
        <v>25679</v>
      </c>
      <c r="F778" s="835">
        <v>62.01</v>
      </c>
      <c r="G778" s="906">
        <f t="shared" si="234"/>
        <v>1592354.79</v>
      </c>
      <c r="H778" s="430"/>
      <c r="I778" s="507">
        <v>42598</v>
      </c>
      <c r="J778" s="428">
        <v>65.650000000000006</v>
      </c>
      <c r="K778" s="432">
        <f t="shared" si="235"/>
        <v>1685826.35</v>
      </c>
      <c r="L778" s="955">
        <f>SUM(K778-G778)</f>
        <v>93471.560000000056</v>
      </c>
      <c r="M778" s="408">
        <v>1</v>
      </c>
      <c r="N778" s="434">
        <f t="shared" si="236"/>
        <v>93471.560000000056</v>
      </c>
      <c r="O778" s="350"/>
      <c r="P778" s="112"/>
    </row>
    <row r="779" spans="1:16" s="106" customFormat="1" ht="17.25" customHeight="1" x14ac:dyDescent="0.25">
      <c r="A779" s="435" t="s">
        <v>2539</v>
      </c>
      <c r="B779" s="566" t="s">
        <v>866</v>
      </c>
      <c r="C779" s="436" t="s">
        <v>77</v>
      </c>
      <c r="D779" s="437">
        <v>42572</v>
      </c>
      <c r="E779" s="438">
        <v>29306</v>
      </c>
      <c r="F779" s="907">
        <v>74.7</v>
      </c>
      <c r="G779" s="953">
        <f t="shared" ref="G779:G787" si="237">SUM(E779*F779)</f>
        <v>2189158.2000000002</v>
      </c>
      <c r="H779" s="441"/>
      <c r="I779" s="507">
        <v>42605</v>
      </c>
      <c r="J779" s="907">
        <v>76.27</v>
      </c>
      <c r="K779" s="515">
        <f t="shared" ref="K779:K787" si="238">SUM(E779*J779)</f>
        <v>2235168.62</v>
      </c>
      <c r="L779" s="515">
        <f>SUM(G779-K779)</f>
        <v>-46010.419999999925</v>
      </c>
      <c r="M779" s="612">
        <v>1</v>
      </c>
      <c r="N779" s="443">
        <f t="shared" ref="N779:N787" si="239">SUM(L779*M779)</f>
        <v>-46010.419999999925</v>
      </c>
      <c r="O779" s="613"/>
      <c r="P779" s="108"/>
    </row>
    <row r="780" spans="1:16" s="108" customFormat="1" ht="15" customHeight="1" x14ac:dyDescent="0.25">
      <c r="A780" s="14" t="s">
        <v>2258</v>
      </c>
      <c r="B780" s="527" t="s">
        <v>488</v>
      </c>
      <c r="C780" s="425" t="s">
        <v>52</v>
      </c>
      <c r="D780" s="426">
        <v>42403</v>
      </c>
      <c r="E780" s="427">
        <v>13941</v>
      </c>
      <c r="F780" s="835">
        <v>9.75</v>
      </c>
      <c r="G780" s="906">
        <f t="shared" si="237"/>
        <v>135924.75</v>
      </c>
      <c r="H780" s="430"/>
      <c r="I780" s="507">
        <v>42606</v>
      </c>
      <c r="J780" s="428">
        <v>12.1</v>
      </c>
      <c r="K780" s="432">
        <f t="shared" si="238"/>
        <v>168686.1</v>
      </c>
      <c r="L780" s="615">
        <f>SUM(K780-G780)</f>
        <v>32761.350000000006</v>
      </c>
      <c r="M780" s="408">
        <v>1</v>
      </c>
      <c r="N780" s="434">
        <f t="shared" si="239"/>
        <v>32761.350000000006</v>
      </c>
      <c r="O780" s="350"/>
      <c r="P780" s="112"/>
    </row>
    <row r="781" spans="1:16" s="106" customFormat="1" ht="17.25" customHeight="1" x14ac:dyDescent="0.25">
      <c r="A781" s="435" t="s">
        <v>1096</v>
      </c>
      <c r="B781" s="566" t="s">
        <v>1097</v>
      </c>
      <c r="C781" s="436" t="s">
        <v>77</v>
      </c>
      <c r="D781" s="437">
        <v>42583</v>
      </c>
      <c r="E781" s="438">
        <v>49732</v>
      </c>
      <c r="F781" s="907">
        <v>38.75</v>
      </c>
      <c r="G781" s="953">
        <f t="shared" si="237"/>
        <v>1927115</v>
      </c>
      <c r="H781" s="441"/>
      <c r="I781" s="507">
        <v>42615</v>
      </c>
      <c r="J781" s="907">
        <v>38.94</v>
      </c>
      <c r="K781" s="515">
        <f t="shared" si="238"/>
        <v>1936564.0799999998</v>
      </c>
      <c r="L781" s="515">
        <f>SUM(G781-K781)</f>
        <v>-9449.0799999998417</v>
      </c>
      <c r="M781" s="612">
        <v>1</v>
      </c>
      <c r="N781" s="443">
        <f t="shared" si="239"/>
        <v>-9449.0799999998417</v>
      </c>
      <c r="O781" s="613"/>
      <c r="P781" s="108"/>
    </row>
    <row r="782" spans="1:16" s="108" customFormat="1" ht="15" customHeight="1" x14ac:dyDescent="0.25">
      <c r="A782" s="14" t="s">
        <v>1950</v>
      </c>
      <c r="B782" s="527" t="s">
        <v>1403</v>
      </c>
      <c r="C782" s="425" t="s">
        <v>52</v>
      </c>
      <c r="D782" s="426">
        <v>42590</v>
      </c>
      <c r="E782" s="427">
        <v>27942</v>
      </c>
      <c r="F782" s="835">
        <v>82.89</v>
      </c>
      <c r="G782" s="906">
        <f t="shared" si="237"/>
        <v>2316112.38</v>
      </c>
      <c r="H782" s="430"/>
      <c r="I782" s="507">
        <v>42615</v>
      </c>
      <c r="J782" s="428">
        <v>78.48</v>
      </c>
      <c r="K782" s="432">
        <f t="shared" si="238"/>
        <v>2192888.16</v>
      </c>
      <c r="L782" s="890">
        <f>SUM(K782-G782)</f>
        <v>-123224.21999999974</v>
      </c>
      <c r="M782" s="408">
        <v>1</v>
      </c>
      <c r="N782" s="434">
        <f t="shared" si="239"/>
        <v>-123224.21999999974</v>
      </c>
      <c r="O782" s="350"/>
      <c r="P782" s="112"/>
    </row>
    <row r="783" spans="1:16" s="106" customFormat="1" ht="17.25" customHeight="1" x14ac:dyDescent="0.25">
      <c r="A783" s="435" t="s">
        <v>1644</v>
      </c>
      <c r="B783" s="566" t="s">
        <v>1645</v>
      </c>
      <c r="C783" s="436" t="s">
        <v>77</v>
      </c>
      <c r="D783" s="437">
        <v>42587</v>
      </c>
      <c r="E783" s="438">
        <v>27154</v>
      </c>
      <c r="F783" s="907">
        <v>68.010000000000005</v>
      </c>
      <c r="G783" s="953">
        <f t="shared" si="237"/>
        <v>1846743.54</v>
      </c>
      <c r="H783" s="441"/>
      <c r="I783" s="507">
        <v>42619</v>
      </c>
      <c r="J783" s="907">
        <v>65.8</v>
      </c>
      <c r="K783" s="515">
        <f t="shared" si="238"/>
        <v>1786733.2</v>
      </c>
      <c r="L783" s="515">
        <f>SUM(G783-K783)</f>
        <v>60010.340000000084</v>
      </c>
      <c r="M783" s="612">
        <v>1</v>
      </c>
      <c r="N783" s="433">
        <f t="shared" si="239"/>
        <v>60010.340000000084</v>
      </c>
      <c r="O783" s="613"/>
      <c r="P783" s="108"/>
    </row>
    <row r="784" spans="1:16" s="108" customFormat="1" ht="15" customHeight="1" x14ac:dyDescent="0.25">
      <c r="A784" s="435" t="s">
        <v>2060</v>
      </c>
      <c r="B784" s="566" t="s">
        <v>2061</v>
      </c>
      <c r="C784" s="436" t="s">
        <v>77</v>
      </c>
      <c r="D784" s="437">
        <v>42493</v>
      </c>
      <c r="E784" s="438">
        <v>4739</v>
      </c>
      <c r="F784" s="907">
        <v>162.63999999999999</v>
      </c>
      <c r="G784" s="908">
        <f t="shared" si="237"/>
        <v>770750.96</v>
      </c>
      <c r="H784" s="441"/>
      <c r="I784" s="507">
        <v>42620</v>
      </c>
      <c r="J784" s="907">
        <v>146.78</v>
      </c>
      <c r="K784" s="515">
        <f t="shared" si="238"/>
        <v>695590.42</v>
      </c>
      <c r="L784" s="610">
        <f>SUM(G784-K784)</f>
        <v>75160.539999999921</v>
      </c>
      <c r="M784" s="612">
        <v>1</v>
      </c>
      <c r="N784" s="433">
        <f t="shared" si="239"/>
        <v>75160.539999999921</v>
      </c>
      <c r="O784" s="613"/>
    </row>
    <row r="785" spans="1:16" s="108" customFormat="1" ht="15" customHeight="1" x14ac:dyDescent="0.25">
      <c r="A785" s="14" t="s">
        <v>1339</v>
      </c>
      <c r="B785" s="527" t="s">
        <v>2526</v>
      </c>
      <c r="C785" s="425" t="s">
        <v>52</v>
      </c>
      <c r="D785" s="426">
        <v>42562</v>
      </c>
      <c r="E785" s="427">
        <v>26254</v>
      </c>
      <c r="F785" s="835">
        <v>45.7</v>
      </c>
      <c r="G785" s="906">
        <f t="shared" si="237"/>
        <v>1199807.8</v>
      </c>
      <c r="H785" s="430"/>
      <c r="I785" s="507">
        <v>42622</v>
      </c>
      <c r="J785" s="428">
        <v>45.87</v>
      </c>
      <c r="K785" s="432">
        <f t="shared" si="238"/>
        <v>1204270.98</v>
      </c>
      <c r="L785" s="890">
        <f>SUM(K785-G785)</f>
        <v>4463.1799999999348</v>
      </c>
      <c r="M785" s="408">
        <v>1</v>
      </c>
      <c r="N785" s="434">
        <f t="shared" si="239"/>
        <v>4463.1799999999348</v>
      </c>
      <c r="O785" s="350"/>
      <c r="P785" s="112"/>
    </row>
    <row r="786" spans="1:16" s="106" customFormat="1" ht="17.25" customHeight="1" x14ac:dyDescent="0.25">
      <c r="A786" s="14" t="s">
        <v>2535</v>
      </c>
      <c r="B786" s="527" t="s">
        <v>2534</v>
      </c>
      <c r="C786" s="425" t="s">
        <v>52</v>
      </c>
      <c r="D786" s="426">
        <v>42566</v>
      </c>
      <c r="E786" s="427">
        <v>4522</v>
      </c>
      <c r="F786" s="835">
        <v>254.73</v>
      </c>
      <c r="G786" s="906">
        <f t="shared" si="237"/>
        <v>1151889.06</v>
      </c>
      <c r="H786" s="430"/>
      <c r="I786" s="507">
        <v>42622</v>
      </c>
      <c r="J786" s="428">
        <v>297.66000000000003</v>
      </c>
      <c r="K786" s="432">
        <f t="shared" si="238"/>
        <v>1346018.52</v>
      </c>
      <c r="L786" s="890">
        <f>SUM(K786-G786)</f>
        <v>194129.45999999996</v>
      </c>
      <c r="M786" s="408">
        <v>1</v>
      </c>
      <c r="N786" s="434">
        <f t="shared" si="239"/>
        <v>194129.45999999996</v>
      </c>
      <c r="O786" s="350"/>
      <c r="P786" s="112"/>
    </row>
    <row r="787" spans="1:16" s="106" customFormat="1" ht="17.25" customHeight="1" x14ac:dyDescent="0.25">
      <c r="A787" s="14" t="s">
        <v>2503</v>
      </c>
      <c r="B787" s="527" t="s">
        <v>1393</v>
      </c>
      <c r="C787" s="425" t="s">
        <v>52</v>
      </c>
      <c r="D787" s="426">
        <v>42580</v>
      </c>
      <c r="E787" s="427">
        <v>33471</v>
      </c>
      <c r="F787" s="835">
        <v>50.68</v>
      </c>
      <c r="G787" s="906">
        <f t="shared" si="237"/>
        <v>1696310.28</v>
      </c>
      <c r="H787" s="430"/>
      <c r="I787" s="507">
        <v>42622</v>
      </c>
      <c r="J787" s="428">
        <v>51.78</v>
      </c>
      <c r="K787" s="432">
        <f t="shared" si="238"/>
        <v>1733128.3800000001</v>
      </c>
      <c r="L787" s="890">
        <f>SUM(K787-G787)</f>
        <v>36818.100000000093</v>
      </c>
      <c r="M787" s="408">
        <v>1</v>
      </c>
      <c r="N787" s="434">
        <f t="shared" si="239"/>
        <v>36818.100000000093</v>
      </c>
      <c r="O787" s="350"/>
      <c r="P787" s="112"/>
    </row>
    <row r="788" spans="1:16" s="106" customFormat="1" ht="17.25" customHeight="1" x14ac:dyDescent="0.25">
      <c r="A788" s="14" t="s">
        <v>2538</v>
      </c>
      <c r="B788" s="527" t="s">
        <v>646</v>
      </c>
      <c r="C788" s="425" t="s">
        <v>52</v>
      </c>
      <c r="D788" s="426">
        <v>42566</v>
      </c>
      <c r="E788" s="427">
        <v>26166</v>
      </c>
      <c r="F788" s="835">
        <v>54.65</v>
      </c>
      <c r="G788" s="906">
        <f t="shared" ref="G788:G797" si="240">SUM(E788*F788)</f>
        <v>1429971.9</v>
      </c>
      <c r="H788" s="430"/>
      <c r="I788" s="507">
        <v>42625</v>
      </c>
      <c r="J788" s="428">
        <v>57.89</v>
      </c>
      <c r="K788" s="432">
        <f t="shared" ref="K788:K797" si="241">SUM(E788*J788)</f>
        <v>1514749.74</v>
      </c>
      <c r="L788" s="890">
        <f>SUM(K788-G788)</f>
        <v>84777.840000000084</v>
      </c>
      <c r="M788" s="408">
        <v>1</v>
      </c>
      <c r="N788" s="434">
        <f t="shared" ref="N788:N797" si="242">SUM(L788*M788)</f>
        <v>84777.840000000084</v>
      </c>
      <c r="O788" s="350"/>
      <c r="P788" s="112"/>
    </row>
    <row r="789" spans="1:16" s="108" customFormat="1" ht="15" customHeight="1" x14ac:dyDescent="0.25">
      <c r="A789" s="14" t="s">
        <v>2540</v>
      </c>
      <c r="B789" s="527" t="s">
        <v>2541</v>
      </c>
      <c r="C789" s="425" t="s">
        <v>52</v>
      </c>
      <c r="D789" s="426">
        <v>42572</v>
      </c>
      <c r="E789" s="427">
        <v>41537</v>
      </c>
      <c r="F789" s="835">
        <v>38.93</v>
      </c>
      <c r="G789" s="906">
        <f t="shared" si="240"/>
        <v>1617035.41</v>
      </c>
      <c r="H789" s="430"/>
      <c r="I789" s="507">
        <v>42625</v>
      </c>
      <c r="J789" s="428">
        <v>43.46</v>
      </c>
      <c r="K789" s="432">
        <f t="shared" si="241"/>
        <v>1805198.02</v>
      </c>
      <c r="L789" s="890">
        <f>SUM(K789-G789)</f>
        <v>188162.6100000001</v>
      </c>
      <c r="M789" s="408">
        <v>1</v>
      </c>
      <c r="N789" s="434">
        <f t="shared" si="242"/>
        <v>188162.6100000001</v>
      </c>
      <c r="O789" s="350"/>
      <c r="P789" s="112"/>
    </row>
    <row r="790" spans="1:16" s="108" customFormat="1" ht="15" customHeight="1" x14ac:dyDescent="0.25">
      <c r="A790" s="435" t="s">
        <v>552</v>
      </c>
      <c r="B790" s="984" t="s">
        <v>553</v>
      </c>
      <c r="C790" s="436" t="s">
        <v>77</v>
      </c>
      <c r="D790" s="437">
        <v>42578</v>
      </c>
      <c r="E790" s="438">
        <v>10749</v>
      </c>
      <c r="F790" s="907">
        <v>228.19</v>
      </c>
      <c r="G790" s="953">
        <f t="shared" si="240"/>
        <v>2452814.31</v>
      </c>
      <c r="H790" s="441"/>
      <c r="I790" s="507">
        <v>42628</v>
      </c>
      <c r="J790" s="907">
        <v>220.58</v>
      </c>
      <c r="K790" s="515">
        <f t="shared" si="241"/>
        <v>2371014.42</v>
      </c>
      <c r="L790" s="515">
        <f>SUM(G790-K790)</f>
        <v>81799.89000000013</v>
      </c>
      <c r="M790" s="612">
        <v>1</v>
      </c>
      <c r="N790" s="433">
        <f t="shared" si="242"/>
        <v>81799.89000000013</v>
      </c>
      <c r="O790" s="613"/>
    </row>
    <row r="791" spans="1:16" s="106" customFormat="1" ht="15" customHeight="1" x14ac:dyDescent="0.25">
      <c r="A791" s="14" t="s">
        <v>2527</v>
      </c>
      <c r="B791" s="527" t="s">
        <v>1329</v>
      </c>
      <c r="C791" s="425" t="s">
        <v>52</v>
      </c>
      <c r="D791" s="426">
        <v>42563</v>
      </c>
      <c r="E791" s="427">
        <v>22967</v>
      </c>
      <c r="F791" s="835">
        <v>32.78</v>
      </c>
      <c r="G791" s="906">
        <f t="shared" si="240"/>
        <v>752858.26</v>
      </c>
      <c r="H791" s="430"/>
      <c r="I791" s="507">
        <v>42632</v>
      </c>
      <c r="J791" s="428">
        <v>35.35</v>
      </c>
      <c r="K791" s="432">
        <f t="shared" si="241"/>
        <v>811883.45000000007</v>
      </c>
      <c r="L791" s="890">
        <f>SUM(K791-G791)</f>
        <v>59025.190000000061</v>
      </c>
      <c r="M791" s="408">
        <v>1</v>
      </c>
      <c r="N791" s="434">
        <f t="shared" si="242"/>
        <v>59025.190000000061</v>
      </c>
      <c r="O791" s="350"/>
      <c r="P791" s="112"/>
    </row>
    <row r="792" spans="1:16" s="108" customFormat="1" ht="15" customHeight="1" x14ac:dyDescent="0.25">
      <c r="A792" s="435" t="s">
        <v>1092</v>
      </c>
      <c r="B792" s="566" t="s">
        <v>1093</v>
      </c>
      <c r="C792" s="436" t="s">
        <v>77</v>
      </c>
      <c r="D792" s="437">
        <v>42627</v>
      </c>
      <c r="E792" s="438">
        <v>39564</v>
      </c>
      <c r="F792" s="907">
        <v>65.290000000000006</v>
      </c>
      <c r="G792" s="953">
        <f t="shared" si="240"/>
        <v>2583133.56</v>
      </c>
      <c r="H792" s="441"/>
      <c r="I792" s="507">
        <v>42632</v>
      </c>
      <c r="J792" s="907">
        <v>69.150000000000006</v>
      </c>
      <c r="K792" s="515">
        <f t="shared" si="241"/>
        <v>2735850.6</v>
      </c>
      <c r="L792" s="515">
        <f t="shared" ref="L792:L797" si="243">SUM(G792-K792)</f>
        <v>-152717.04000000004</v>
      </c>
      <c r="M792" s="612">
        <v>1</v>
      </c>
      <c r="N792" s="443">
        <f t="shared" si="242"/>
        <v>-152717.04000000004</v>
      </c>
      <c r="O792" s="613"/>
    </row>
    <row r="793" spans="1:16" s="106" customFormat="1" ht="17.25" customHeight="1" x14ac:dyDescent="0.25">
      <c r="A793" s="435" t="s">
        <v>2578</v>
      </c>
      <c r="B793" s="566" t="s">
        <v>1050</v>
      </c>
      <c r="C793" s="436" t="s">
        <v>77</v>
      </c>
      <c r="D793" s="437">
        <v>42587</v>
      </c>
      <c r="E793" s="438">
        <v>71591</v>
      </c>
      <c r="F793" s="907">
        <v>25.15</v>
      </c>
      <c r="G793" s="953">
        <f t="shared" si="240"/>
        <v>1800513.65</v>
      </c>
      <c r="H793" s="441"/>
      <c r="I793" s="507">
        <v>42632</v>
      </c>
      <c r="J793" s="907">
        <v>24.29</v>
      </c>
      <c r="K793" s="515">
        <f t="shared" si="241"/>
        <v>1738945.39</v>
      </c>
      <c r="L793" s="515">
        <f t="shared" si="243"/>
        <v>61568.260000000009</v>
      </c>
      <c r="M793" s="612">
        <v>1</v>
      </c>
      <c r="N793" s="433">
        <f t="shared" si="242"/>
        <v>61568.260000000009</v>
      </c>
      <c r="O793" s="613"/>
      <c r="P793" s="108"/>
    </row>
    <row r="794" spans="1:16" s="106" customFormat="1" ht="17.25" customHeight="1" x14ac:dyDescent="0.25">
      <c r="A794" s="435" t="s">
        <v>2609</v>
      </c>
      <c r="B794" s="566" t="s">
        <v>2610</v>
      </c>
      <c r="C794" s="436" t="s">
        <v>77</v>
      </c>
      <c r="D794" s="437">
        <v>42607</v>
      </c>
      <c r="E794" s="438">
        <v>2958</v>
      </c>
      <c r="F794" s="907">
        <v>402</v>
      </c>
      <c r="G794" s="953">
        <f t="shared" si="240"/>
        <v>1189116</v>
      </c>
      <c r="H794" s="441"/>
      <c r="I794" s="507">
        <v>42632</v>
      </c>
      <c r="J794" s="907">
        <v>410.37</v>
      </c>
      <c r="K794" s="515">
        <f t="shared" si="241"/>
        <v>1213874.46</v>
      </c>
      <c r="L794" s="515">
        <f t="shared" si="243"/>
        <v>-24758.459999999963</v>
      </c>
      <c r="M794" s="612">
        <v>1</v>
      </c>
      <c r="N794" s="443">
        <f t="shared" si="242"/>
        <v>-24758.459999999963</v>
      </c>
      <c r="O794" s="613"/>
      <c r="P794" s="108"/>
    </row>
    <row r="795" spans="1:16" s="108" customFormat="1" ht="15" customHeight="1" x14ac:dyDescent="0.25">
      <c r="A795" s="435" t="s">
        <v>2595</v>
      </c>
      <c r="B795" s="566" t="s">
        <v>1677</v>
      </c>
      <c r="C795" s="436" t="s">
        <v>77</v>
      </c>
      <c r="D795" s="437">
        <v>42591</v>
      </c>
      <c r="E795" s="438">
        <v>18121</v>
      </c>
      <c r="F795" s="907">
        <v>101.89</v>
      </c>
      <c r="G795" s="953">
        <f t="shared" si="240"/>
        <v>1846348.69</v>
      </c>
      <c r="H795" s="441"/>
      <c r="I795" s="507">
        <v>42635</v>
      </c>
      <c r="J795" s="907">
        <v>102.97</v>
      </c>
      <c r="K795" s="515">
        <f t="shared" si="241"/>
        <v>1865919.3699999999</v>
      </c>
      <c r="L795" s="515">
        <f t="shared" si="243"/>
        <v>-19570.679999999935</v>
      </c>
      <c r="M795" s="612">
        <v>1</v>
      </c>
      <c r="N795" s="443">
        <f t="shared" si="242"/>
        <v>-19570.679999999935</v>
      </c>
      <c r="O795" s="613"/>
    </row>
    <row r="796" spans="1:16" s="108" customFormat="1" ht="15" customHeight="1" x14ac:dyDescent="0.25">
      <c r="A796" s="435" t="s">
        <v>608</v>
      </c>
      <c r="B796" s="566" t="s">
        <v>609</v>
      </c>
      <c r="C796" s="436" t="s">
        <v>77</v>
      </c>
      <c r="D796" s="437">
        <v>42622</v>
      </c>
      <c r="E796" s="438">
        <v>28972</v>
      </c>
      <c r="F796" s="907">
        <v>71.16</v>
      </c>
      <c r="G796" s="953">
        <f t="shared" si="240"/>
        <v>2061647.5199999998</v>
      </c>
      <c r="H796" s="441"/>
      <c r="I796" s="507">
        <v>42635</v>
      </c>
      <c r="J796" s="907">
        <v>71.23</v>
      </c>
      <c r="K796" s="515">
        <f t="shared" si="241"/>
        <v>2063675.56</v>
      </c>
      <c r="L796" s="515">
        <f t="shared" si="243"/>
        <v>-2028.0400000002701</v>
      </c>
      <c r="M796" s="612">
        <v>1</v>
      </c>
      <c r="N796" s="443">
        <f t="shared" si="242"/>
        <v>-2028.0400000002701</v>
      </c>
      <c r="O796" s="613"/>
    </row>
    <row r="797" spans="1:16" s="108" customFormat="1" ht="15" customHeight="1" x14ac:dyDescent="0.25">
      <c r="A797" s="435" t="s">
        <v>2448</v>
      </c>
      <c r="B797" s="566" t="s">
        <v>592</v>
      </c>
      <c r="C797" s="436" t="s">
        <v>77</v>
      </c>
      <c r="D797" s="437">
        <v>42622</v>
      </c>
      <c r="E797" s="438">
        <v>38456</v>
      </c>
      <c r="F797" s="907">
        <v>74.2</v>
      </c>
      <c r="G797" s="953">
        <f t="shared" si="240"/>
        <v>2853435.2</v>
      </c>
      <c r="H797" s="441"/>
      <c r="I797" s="507">
        <v>42636</v>
      </c>
      <c r="J797" s="907">
        <v>76.36</v>
      </c>
      <c r="K797" s="515">
        <f t="shared" si="241"/>
        <v>2936500.16</v>
      </c>
      <c r="L797" s="515">
        <f t="shared" si="243"/>
        <v>-83064.959999999963</v>
      </c>
      <c r="M797" s="612">
        <v>1</v>
      </c>
      <c r="N797" s="443">
        <f t="shared" si="242"/>
        <v>-83064.959999999963</v>
      </c>
      <c r="O797" s="613"/>
    </row>
    <row r="798" spans="1:16" s="106" customFormat="1" ht="17.25" customHeight="1" x14ac:dyDescent="0.25">
      <c r="A798" s="435" t="s">
        <v>2222</v>
      </c>
      <c r="B798" s="566" t="s">
        <v>2206</v>
      </c>
      <c r="C798" s="436" t="s">
        <v>77</v>
      </c>
      <c r="D798" s="437">
        <v>42586</v>
      </c>
      <c r="E798" s="438">
        <v>10527</v>
      </c>
      <c r="F798" s="907">
        <v>120.97</v>
      </c>
      <c r="G798" s="953">
        <f t="shared" ref="G798:G803" si="244">SUM(E798*F798)</f>
        <v>1273451.19</v>
      </c>
      <c r="H798" s="441"/>
      <c r="I798" s="507">
        <v>42639</v>
      </c>
      <c r="J798" s="907">
        <v>113.73</v>
      </c>
      <c r="K798" s="515">
        <f t="shared" ref="K798:K803" si="245">SUM(E798*J798)</f>
        <v>1197235.71</v>
      </c>
      <c r="L798" s="515">
        <f t="shared" ref="L798:L803" si="246">SUM(G798-K798)</f>
        <v>76215.479999999981</v>
      </c>
      <c r="M798" s="612">
        <v>1</v>
      </c>
      <c r="N798" s="433">
        <f t="shared" ref="N798:N803" si="247">SUM(L798*M798)</f>
        <v>76215.479999999981</v>
      </c>
      <c r="O798" s="613"/>
      <c r="P798" s="108"/>
    </row>
    <row r="799" spans="1:16" s="108" customFormat="1" ht="15" customHeight="1" x14ac:dyDescent="0.25">
      <c r="A799" s="435" t="s">
        <v>1829</v>
      </c>
      <c r="B799" s="566" t="s">
        <v>1215</v>
      </c>
      <c r="C799" s="436" t="s">
        <v>77</v>
      </c>
      <c r="D799" s="437">
        <v>42625</v>
      </c>
      <c r="E799" s="438">
        <v>75990</v>
      </c>
      <c r="F799" s="907">
        <v>32.74</v>
      </c>
      <c r="G799" s="953">
        <f t="shared" si="244"/>
        <v>2487912.6</v>
      </c>
      <c r="H799" s="441"/>
      <c r="I799" s="507">
        <v>42641</v>
      </c>
      <c r="J799" s="907">
        <v>33.08</v>
      </c>
      <c r="K799" s="515">
        <f t="shared" si="245"/>
        <v>2513749.1999999997</v>
      </c>
      <c r="L799" s="515">
        <f t="shared" si="246"/>
        <v>-25836.599999999627</v>
      </c>
      <c r="M799" s="612">
        <v>1</v>
      </c>
      <c r="N799" s="443">
        <f t="shared" si="247"/>
        <v>-25836.599999999627</v>
      </c>
      <c r="O799" s="613"/>
    </row>
    <row r="800" spans="1:16" s="108" customFormat="1" ht="15" customHeight="1" x14ac:dyDescent="0.25">
      <c r="A800" s="435" t="s">
        <v>2629</v>
      </c>
      <c r="B800" s="566" t="s">
        <v>1201</v>
      </c>
      <c r="C800" s="436" t="s">
        <v>77</v>
      </c>
      <c r="D800" s="437">
        <v>42626</v>
      </c>
      <c r="E800" s="438">
        <v>10988</v>
      </c>
      <c r="F800" s="907">
        <v>175.38</v>
      </c>
      <c r="G800" s="953">
        <f t="shared" si="244"/>
        <v>1927075.44</v>
      </c>
      <c r="H800" s="441"/>
      <c r="I800" s="507">
        <v>42642</v>
      </c>
      <c r="J800" s="907">
        <v>185.78</v>
      </c>
      <c r="K800" s="515">
        <f t="shared" si="245"/>
        <v>2041350.64</v>
      </c>
      <c r="L800" s="515">
        <f t="shared" si="246"/>
        <v>-114275.19999999995</v>
      </c>
      <c r="M800" s="612">
        <v>1</v>
      </c>
      <c r="N800" s="443">
        <f t="shared" si="247"/>
        <v>-114275.19999999995</v>
      </c>
      <c r="O800" s="613"/>
    </row>
    <row r="801" spans="1:16" s="108" customFormat="1" ht="15" customHeight="1" x14ac:dyDescent="0.25">
      <c r="A801" s="435" t="s">
        <v>2402</v>
      </c>
      <c r="B801" s="566" t="s">
        <v>2202</v>
      </c>
      <c r="C801" s="436" t="s">
        <v>77</v>
      </c>
      <c r="D801" s="437">
        <v>42475</v>
      </c>
      <c r="E801" s="438">
        <v>6541</v>
      </c>
      <c r="F801" s="907">
        <v>47.14</v>
      </c>
      <c r="G801" s="908">
        <f t="shared" si="244"/>
        <v>308342.74</v>
      </c>
      <c r="H801" s="441"/>
      <c r="I801" s="507">
        <v>42643</v>
      </c>
      <c r="J801" s="907">
        <v>41.87</v>
      </c>
      <c r="K801" s="515">
        <f t="shared" si="245"/>
        <v>273871.67</v>
      </c>
      <c r="L801" s="515">
        <f t="shared" si="246"/>
        <v>34471.070000000007</v>
      </c>
      <c r="M801" s="612">
        <v>1</v>
      </c>
      <c r="N801" s="433">
        <f t="shared" si="247"/>
        <v>34471.070000000007</v>
      </c>
      <c r="O801" s="613"/>
    </row>
    <row r="802" spans="1:16" s="108" customFormat="1" ht="15" customHeight="1" x14ac:dyDescent="0.25">
      <c r="A802" s="435" t="s">
        <v>1906</v>
      </c>
      <c r="B802" s="566" t="s">
        <v>1907</v>
      </c>
      <c r="C802" s="436" t="s">
        <v>77</v>
      </c>
      <c r="D802" s="437">
        <v>42614</v>
      </c>
      <c r="E802" s="438">
        <v>28429</v>
      </c>
      <c r="F802" s="907">
        <v>52.11</v>
      </c>
      <c r="G802" s="953">
        <f t="shared" si="244"/>
        <v>1481435.19</v>
      </c>
      <c r="H802" s="441"/>
      <c r="I802" s="507">
        <v>42643</v>
      </c>
      <c r="J802" s="907">
        <v>51.99</v>
      </c>
      <c r="K802" s="515">
        <f t="shared" si="245"/>
        <v>1478023.71</v>
      </c>
      <c r="L802" s="515">
        <f t="shared" si="246"/>
        <v>3411.4799999999814</v>
      </c>
      <c r="M802" s="612">
        <v>1</v>
      </c>
      <c r="N802" s="433">
        <f t="shared" si="247"/>
        <v>3411.4799999999814</v>
      </c>
      <c r="O802" s="613"/>
    </row>
    <row r="803" spans="1:16" s="108" customFormat="1" ht="15" customHeight="1" x14ac:dyDescent="0.25">
      <c r="A803" s="435" t="s">
        <v>2273</v>
      </c>
      <c r="B803" s="566" t="s">
        <v>2272</v>
      </c>
      <c r="C803" s="436" t="s">
        <v>77</v>
      </c>
      <c r="D803" s="437">
        <v>42626</v>
      </c>
      <c r="E803" s="438">
        <v>48569</v>
      </c>
      <c r="F803" s="907">
        <v>52.22</v>
      </c>
      <c r="G803" s="953">
        <f t="shared" si="244"/>
        <v>2536273.1800000002</v>
      </c>
      <c r="H803" s="441"/>
      <c r="I803" s="507">
        <v>42649</v>
      </c>
      <c r="J803" s="907">
        <v>53.55</v>
      </c>
      <c r="K803" s="515">
        <f t="shared" si="245"/>
        <v>2600869.9499999997</v>
      </c>
      <c r="L803" s="515">
        <f t="shared" si="246"/>
        <v>-64596.769999999553</v>
      </c>
      <c r="M803" s="612">
        <v>1</v>
      </c>
      <c r="N803" s="443">
        <f t="shared" si="247"/>
        <v>-64596.769999999553</v>
      </c>
      <c r="O803" s="613"/>
    </row>
    <row r="804" spans="1:16" s="106" customFormat="1" ht="17.25" customHeight="1" x14ac:dyDescent="0.25">
      <c r="A804" s="14" t="s">
        <v>1822</v>
      </c>
      <c r="B804" s="527" t="s">
        <v>607</v>
      </c>
      <c r="C804" s="425" t="s">
        <v>52</v>
      </c>
      <c r="D804" s="426">
        <v>42649</v>
      </c>
      <c r="E804" s="427">
        <v>63598</v>
      </c>
      <c r="F804" s="835">
        <v>42.89</v>
      </c>
      <c r="G804" s="906">
        <f t="shared" ref="G804:G815" si="248">SUM(E804*F804)</f>
        <v>2727718.22</v>
      </c>
      <c r="H804" s="430"/>
      <c r="I804" s="507">
        <v>42654</v>
      </c>
      <c r="J804" s="428">
        <v>41.31</v>
      </c>
      <c r="K804" s="432">
        <f t="shared" ref="K804:K815" si="249">SUM(E804*J804)</f>
        <v>2627233.3800000004</v>
      </c>
      <c r="L804" s="890">
        <f t="shared" ref="L804:L809" si="250">SUM(K804-G804)</f>
        <v>-100484.83999999985</v>
      </c>
      <c r="M804" s="408">
        <v>1</v>
      </c>
      <c r="N804" s="434">
        <f t="shared" ref="N804:N815" si="251">SUM(L804*M804)</f>
        <v>-100484.83999999985</v>
      </c>
      <c r="O804" s="350"/>
      <c r="P804" s="112"/>
    </row>
    <row r="805" spans="1:16" s="106" customFormat="1" ht="17.25" customHeight="1" x14ac:dyDescent="0.25">
      <c r="A805" s="14" t="s">
        <v>1589</v>
      </c>
      <c r="B805" s="527" t="s">
        <v>1590</v>
      </c>
      <c r="C805" s="425" t="s">
        <v>52</v>
      </c>
      <c r="D805" s="426">
        <v>42648</v>
      </c>
      <c r="E805" s="427">
        <v>96778</v>
      </c>
      <c r="F805" s="835">
        <v>40.85</v>
      </c>
      <c r="G805" s="906">
        <f t="shared" si="248"/>
        <v>3953381.3000000003</v>
      </c>
      <c r="H805" s="430"/>
      <c r="I805" s="507">
        <v>42656</v>
      </c>
      <c r="J805" s="428">
        <v>39.03</v>
      </c>
      <c r="K805" s="432">
        <f t="shared" si="249"/>
        <v>3777245.3400000003</v>
      </c>
      <c r="L805" s="890">
        <f t="shared" si="250"/>
        <v>-176135.95999999996</v>
      </c>
      <c r="M805" s="408">
        <v>1</v>
      </c>
      <c r="N805" s="434">
        <f t="shared" si="251"/>
        <v>-176135.95999999996</v>
      </c>
      <c r="O805" s="350"/>
      <c r="P805" s="112"/>
    </row>
    <row r="806" spans="1:16" s="106" customFormat="1" ht="17.25" customHeight="1" x14ac:dyDescent="0.25">
      <c r="A806" s="14" t="s">
        <v>463</v>
      </c>
      <c r="B806" s="527" t="s">
        <v>394</v>
      </c>
      <c r="C806" s="425" t="s">
        <v>52</v>
      </c>
      <c r="D806" s="426">
        <v>42562</v>
      </c>
      <c r="E806" s="427">
        <v>48875</v>
      </c>
      <c r="F806" s="835">
        <v>12.3</v>
      </c>
      <c r="G806" s="906">
        <f t="shared" si="248"/>
        <v>601162.5</v>
      </c>
      <c r="H806" s="430"/>
      <c r="I806" s="507">
        <v>42657</v>
      </c>
      <c r="J806" s="428">
        <v>13.61</v>
      </c>
      <c r="K806" s="432">
        <f t="shared" si="249"/>
        <v>665188.75</v>
      </c>
      <c r="L806" s="890">
        <f t="shared" si="250"/>
        <v>64026.25</v>
      </c>
      <c r="M806" s="408">
        <v>1</v>
      </c>
      <c r="N806" s="434">
        <f t="shared" si="251"/>
        <v>64026.25</v>
      </c>
      <c r="O806" s="350"/>
      <c r="P806" s="112"/>
    </row>
    <row r="807" spans="1:16" s="106" customFormat="1" ht="17.25" customHeight="1" x14ac:dyDescent="0.25">
      <c r="A807" s="14" t="s">
        <v>1231</v>
      </c>
      <c r="B807" s="527" t="s">
        <v>1232</v>
      </c>
      <c r="C807" s="425" t="s">
        <v>52</v>
      </c>
      <c r="D807" s="426">
        <v>42635</v>
      </c>
      <c r="E807" s="427">
        <v>25687</v>
      </c>
      <c r="F807" s="835">
        <v>96.97</v>
      </c>
      <c r="G807" s="906">
        <f t="shared" si="248"/>
        <v>2490868.39</v>
      </c>
      <c r="H807" s="430"/>
      <c r="I807" s="507">
        <v>42656</v>
      </c>
      <c r="J807" s="428">
        <v>88.19</v>
      </c>
      <c r="K807" s="432">
        <f t="shared" si="249"/>
        <v>2265336.5299999998</v>
      </c>
      <c r="L807" s="890">
        <f t="shared" si="250"/>
        <v>-225531.86000000034</v>
      </c>
      <c r="M807" s="408">
        <v>1</v>
      </c>
      <c r="N807" s="434">
        <f t="shared" si="251"/>
        <v>-225531.86000000034</v>
      </c>
      <c r="O807" s="350"/>
      <c r="P807" s="112"/>
    </row>
    <row r="808" spans="1:16" s="106" customFormat="1" ht="17.25" customHeight="1" x14ac:dyDescent="0.25">
      <c r="A808" s="14" t="s">
        <v>2680</v>
      </c>
      <c r="B808" s="527" t="s">
        <v>2681</v>
      </c>
      <c r="C808" s="425" t="s">
        <v>52</v>
      </c>
      <c r="D808" s="426">
        <v>42648</v>
      </c>
      <c r="E808" s="427">
        <v>58364</v>
      </c>
      <c r="F808" s="835">
        <v>67.55</v>
      </c>
      <c r="G808" s="906">
        <f t="shared" si="248"/>
        <v>3942488.1999999997</v>
      </c>
      <c r="H808" s="430"/>
      <c r="I808" s="507">
        <v>42656</v>
      </c>
      <c r="J808" s="428">
        <v>65.290000000000006</v>
      </c>
      <c r="K808" s="432">
        <f t="shared" si="249"/>
        <v>3810585.5600000005</v>
      </c>
      <c r="L808" s="890">
        <f t="shared" si="250"/>
        <v>-131902.6399999992</v>
      </c>
      <c r="M808" s="408">
        <v>1</v>
      </c>
      <c r="N808" s="434">
        <f t="shared" si="251"/>
        <v>-131902.6399999992</v>
      </c>
      <c r="O808" s="350"/>
      <c r="P808" s="112"/>
    </row>
    <row r="809" spans="1:16" s="108" customFormat="1" ht="15" customHeight="1" x14ac:dyDescent="0.25">
      <c r="A809" s="14" t="s">
        <v>630</v>
      </c>
      <c r="B809" s="527" t="s">
        <v>631</v>
      </c>
      <c r="C809" s="425" t="s">
        <v>52</v>
      </c>
      <c r="D809" s="426">
        <v>42564</v>
      </c>
      <c r="E809" s="427">
        <v>16591</v>
      </c>
      <c r="F809" s="835">
        <v>86.1</v>
      </c>
      <c r="G809" s="906">
        <f t="shared" si="248"/>
        <v>1428485.0999999999</v>
      </c>
      <c r="H809" s="430"/>
      <c r="I809" s="507">
        <v>42662</v>
      </c>
      <c r="J809" s="428">
        <v>86.65</v>
      </c>
      <c r="K809" s="432">
        <f t="shared" si="249"/>
        <v>1437610.1500000001</v>
      </c>
      <c r="L809" s="890">
        <f t="shared" si="250"/>
        <v>9125.0500000002794</v>
      </c>
      <c r="M809" s="408">
        <v>1</v>
      </c>
      <c r="N809" s="434">
        <f t="shared" si="251"/>
        <v>9125.0500000002794</v>
      </c>
      <c r="O809" s="350" t="s">
        <v>3</v>
      </c>
      <c r="P809" s="112"/>
    </row>
    <row r="810" spans="1:16" s="106" customFormat="1" ht="17.25" customHeight="1" x14ac:dyDescent="0.25">
      <c r="A810" s="435" t="s">
        <v>2663</v>
      </c>
      <c r="B810" s="566" t="s">
        <v>2039</v>
      </c>
      <c r="C810" s="436" t="s">
        <v>77</v>
      </c>
      <c r="D810" s="437">
        <v>42642</v>
      </c>
      <c r="E810" s="438">
        <v>46158</v>
      </c>
      <c r="F810" s="907">
        <v>53.38</v>
      </c>
      <c r="G810" s="953">
        <f t="shared" si="248"/>
        <v>2463914.04</v>
      </c>
      <c r="H810" s="441"/>
      <c r="I810" s="507">
        <v>42667</v>
      </c>
      <c r="J810" s="907">
        <v>56.12</v>
      </c>
      <c r="K810" s="515">
        <f t="shared" si="249"/>
        <v>2590386.96</v>
      </c>
      <c r="L810" s="515">
        <f>SUM(G810-K810)</f>
        <v>-126472.91999999993</v>
      </c>
      <c r="M810" s="612">
        <v>1</v>
      </c>
      <c r="N810" s="443">
        <f t="shared" si="251"/>
        <v>-126472.91999999993</v>
      </c>
      <c r="O810" s="613"/>
      <c r="P810" s="108"/>
    </row>
    <row r="811" spans="1:16" s="108" customFormat="1" ht="15" customHeight="1" x14ac:dyDescent="0.25">
      <c r="A811" s="14" t="s">
        <v>2622</v>
      </c>
      <c r="B811" s="527" t="s">
        <v>1008</v>
      </c>
      <c r="C811" s="425" t="s">
        <v>52</v>
      </c>
      <c r="D811" s="426">
        <v>42614</v>
      </c>
      <c r="E811" s="427">
        <v>26174</v>
      </c>
      <c r="F811" s="835">
        <v>112.09</v>
      </c>
      <c r="G811" s="906">
        <f t="shared" si="248"/>
        <v>2933843.66</v>
      </c>
      <c r="H811" s="430"/>
      <c r="I811" s="507">
        <v>42668</v>
      </c>
      <c r="J811" s="428">
        <v>108.26</v>
      </c>
      <c r="K811" s="432">
        <f t="shared" si="249"/>
        <v>2833597.24</v>
      </c>
      <c r="L811" s="890">
        <f>SUM(K811-G811)</f>
        <v>-100246.41999999993</v>
      </c>
      <c r="M811" s="408">
        <v>1</v>
      </c>
      <c r="N811" s="434">
        <f t="shared" si="251"/>
        <v>-100246.41999999993</v>
      </c>
      <c r="O811" s="350"/>
      <c r="P811" s="112"/>
    </row>
    <row r="812" spans="1:16" s="108" customFormat="1" ht="15" customHeight="1" x14ac:dyDescent="0.25">
      <c r="A812" s="435" t="s">
        <v>2678</v>
      </c>
      <c r="B812" s="566" t="s">
        <v>644</v>
      </c>
      <c r="C812" s="436" t="s">
        <v>77</v>
      </c>
      <c r="D812" s="437">
        <v>42649</v>
      </c>
      <c r="E812" s="438">
        <v>29836</v>
      </c>
      <c r="F812" s="907">
        <v>122.34</v>
      </c>
      <c r="G812" s="953">
        <f t="shared" si="248"/>
        <v>3650136.24</v>
      </c>
      <c r="H812" s="441"/>
      <c r="I812" s="507">
        <v>42669</v>
      </c>
      <c r="J812" s="907">
        <v>125.37</v>
      </c>
      <c r="K812" s="515">
        <f t="shared" si="249"/>
        <v>3740539.3200000003</v>
      </c>
      <c r="L812" s="515">
        <f>SUM(G812-K812)</f>
        <v>-90403.080000000075</v>
      </c>
      <c r="M812" s="612">
        <v>1</v>
      </c>
      <c r="N812" s="443">
        <f t="shared" si="251"/>
        <v>-90403.080000000075</v>
      </c>
      <c r="O812" s="613"/>
    </row>
    <row r="813" spans="1:16" s="106" customFormat="1" ht="13.5" customHeight="1" x14ac:dyDescent="0.25">
      <c r="A813" s="435" t="s">
        <v>2692</v>
      </c>
      <c r="B813" s="984" t="s">
        <v>405</v>
      </c>
      <c r="C813" s="436" t="s">
        <v>77</v>
      </c>
      <c r="D813" s="437">
        <v>42654</v>
      </c>
      <c r="E813" s="438">
        <v>65984</v>
      </c>
      <c r="F813" s="907">
        <v>46.78</v>
      </c>
      <c r="G813" s="953">
        <f t="shared" si="248"/>
        <v>3086731.52</v>
      </c>
      <c r="H813" s="441"/>
      <c r="I813" s="507">
        <v>42671</v>
      </c>
      <c r="J813" s="907">
        <v>48.38</v>
      </c>
      <c r="K813" s="515">
        <f t="shared" si="249"/>
        <v>3192305.9200000004</v>
      </c>
      <c r="L813" s="515">
        <f>SUM(G813-K813)</f>
        <v>-105574.40000000037</v>
      </c>
      <c r="M813" s="612">
        <v>1</v>
      </c>
      <c r="N813" s="443">
        <f t="shared" si="251"/>
        <v>-105574.40000000037</v>
      </c>
      <c r="O813" s="613"/>
      <c r="P813" s="108"/>
    </row>
    <row r="814" spans="1:16" s="106" customFormat="1" ht="17.25" customHeight="1" x14ac:dyDescent="0.25">
      <c r="A814" s="435" t="s">
        <v>2693</v>
      </c>
      <c r="B814" s="566" t="s">
        <v>2694</v>
      </c>
      <c r="C814" s="436" t="s">
        <v>77</v>
      </c>
      <c r="D814" s="437">
        <v>42655</v>
      </c>
      <c r="E814" s="438">
        <v>24237</v>
      </c>
      <c r="F814" s="907">
        <v>134.76</v>
      </c>
      <c r="G814" s="953">
        <f t="shared" si="248"/>
        <v>3266178.1199999996</v>
      </c>
      <c r="H814" s="441"/>
      <c r="I814" s="507">
        <v>42671</v>
      </c>
      <c r="J814" s="907">
        <v>134.83000000000001</v>
      </c>
      <c r="K814" s="515">
        <f t="shared" si="249"/>
        <v>3267874.7100000004</v>
      </c>
      <c r="L814" s="515">
        <f>SUM(G814-K814)</f>
        <v>-1696.5900000007823</v>
      </c>
      <c r="M814" s="612">
        <v>1</v>
      </c>
      <c r="N814" s="443">
        <f t="shared" si="251"/>
        <v>-1696.5900000007823</v>
      </c>
      <c r="O814" s="613"/>
      <c r="P814" s="108"/>
    </row>
    <row r="815" spans="1:16" s="108" customFormat="1" ht="15" customHeight="1" x14ac:dyDescent="0.25">
      <c r="A815" s="14" t="s">
        <v>2542</v>
      </c>
      <c r="B815" s="527" t="s">
        <v>2543</v>
      </c>
      <c r="C815" s="425" t="s">
        <v>52</v>
      </c>
      <c r="D815" s="426">
        <v>42572</v>
      </c>
      <c r="E815" s="427">
        <v>31271</v>
      </c>
      <c r="F815" s="835">
        <v>50.3</v>
      </c>
      <c r="G815" s="906">
        <f t="shared" si="248"/>
        <v>1572931.2999999998</v>
      </c>
      <c r="H815" s="430"/>
      <c r="I815" s="507">
        <v>42671</v>
      </c>
      <c r="J815" s="428">
        <v>50.08</v>
      </c>
      <c r="K815" s="432">
        <f t="shared" si="249"/>
        <v>1566051.68</v>
      </c>
      <c r="L815" s="890">
        <f>SUM(K815-G815)</f>
        <v>-6879.6199999998789</v>
      </c>
      <c r="M815" s="408">
        <v>1</v>
      </c>
      <c r="N815" s="434">
        <f t="shared" si="251"/>
        <v>-6879.6199999998789</v>
      </c>
      <c r="O815" s="350"/>
      <c r="P815" s="112"/>
    </row>
    <row r="816" spans="1:16" s="108" customFormat="1" ht="15" customHeight="1" x14ac:dyDescent="0.25">
      <c r="A816" s="435" t="s">
        <v>2677</v>
      </c>
      <c r="B816" s="566" t="s">
        <v>656</v>
      </c>
      <c r="C816" s="436" t="s">
        <v>77</v>
      </c>
      <c r="D816" s="437">
        <v>42646</v>
      </c>
      <c r="E816" s="438">
        <v>81335</v>
      </c>
      <c r="F816" s="907">
        <v>48.28</v>
      </c>
      <c r="G816" s="953">
        <f t="shared" ref="G816:G826" si="252">SUM(E816*F816)</f>
        <v>3926853.8000000003</v>
      </c>
      <c r="H816" s="441"/>
      <c r="I816" s="507">
        <v>42674</v>
      </c>
      <c r="J816" s="907">
        <v>49.37</v>
      </c>
      <c r="K816" s="515">
        <f t="shared" ref="K816:K826" si="253">SUM(E816*J816)</f>
        <v>4015508.9499999997</v>
      </c>
      <c r="L816" s="515">
        <f>SUM(G816-K816)</f>
        <v>-88655.149999999441</v>
      </c>
      <c r="M816" s="612">
        <v>1</v>
      </c>
      <c r="N816" s="443">
        <f t="shared" ref="N816:N826" si="254">SUM(L816*M816)</f>
        <v>-88655.149999999441</v>
      </c>
      <c r="O816" s="613"/>
    </row>
    <row r="817" spans="1:16" s="106" customFormat="1" ht="17.25" customHeight="1" x14ac:dyDescent="0.25">
      <c r="A817" s="14" t="s">
        <v>2727</v>
      </c>
      <c r="B817" s="527" t="s">
        <v>295</v>
      </c>
      <c r="C817" s="425" t="s">
        <v>52</v>
      </c>
      <c r="D817" s="426">
        <v>42674</v>
      </c>
      <c r="E817" s="427">
        <v>56238</v>
      </c>
      <c r="F817" s="835">
        <v>28.8</v>
      </c>
      <c r="G817" s="906">
        <f t="shared" si="252"/>
        <v>1619654.4000000001</v>
      </c>
      <c r="H817" s="430"/>
      <c r="I817" s="507">
        <v>42675</v>
      </c>
      <c r="J817" s="428">
        <v>25.63</v>
      </c>
      <c r="K817" s="432">
        <f t="shared" si="253"/>
        <v>1441379.94</v>
      </c>
      <c r="L817" s="890">
        <f>SUM(K817-G817)</f>
        <v>-178274.4600000002</v>
      </c>
      <c r="M817" s="408">
        <v>1</v>
      </c>
      <c r="N817" s="434">
        <f t="shared" si="254"/>
        <v>-178274.4600000002</v>
      </c>
      <c r="O817" s="350"/>
      <c r="P817" s="112"/>
    </row>
    <row r="818" spans="1:16" s="108" customFormat="1" ht="15" customHeight="1" x14ac:dyDescent="0.25">
      <c r="A818" s="14" t="s">
        <v>2687</v>
      </c>
      <c r="B818" s="527" t="s">
        <v>574</v>
      </c>
      <c r="C818" s="425" t="s">
        <v>52</v>
      </c>
      <c r="D818" s="426">
        <v>42650</v>
      </c>
      <c r="E818" s="427">
        <v>76248</v>
      </c>
      <c r="F818" s="835">
        <v>52.65</v>
      </c>
      <c r="G818" s="906">
        <f t="shared" si="252"/>
        <v>4014457.1999999997</v>
      </c>
      <c r="H818" s="430"/>
      <c r="I818" s="507">
        <v>42676</v>
      </c>
      <c r="J818" s="428">
        <v>54.53</v>
      </c>
      <c r="K818" s="432">
        <f t="shared" si="253"/>
        <v>4157803.44</v>
      </c>
      <c r="L818" s="890">
        <f>SUM(K818-G818)</f>
        <v>143346.24000000022</v>
      </c>
      <c r="M818" s="408">
        <v>1</v>
      </c>
      <c r="N818" s="434">
        <f t="shared" si="254"/>
        <v>143346.24000000022</v>
      </c>
      <c r="O818" s="350"/>
      <c r="P818" s="112"/>
    </row>
    <row r="819" spans="1:16" s="108" customFormat="1" ht="15" customHeight="1" x14ac:dyDescent="0.25">
      <c r="A819" s="14" t="s">
        <v>2570</v>
      </c>
      <c r="B819" s="527" t="s">
        <v>625</v>
      </c>
      <c r="C819" s="425" t="s">
        <v>52</v>
      </c>
      <c r="D819" s="426">
        <v>42586</v>
      </c>
      <c r="E819" s="427">
        <v>44690</v>
      </c>
      <c r="F819" s="835">
        <v>18.72</v>
      </c>
      <c r="G819" s="906">
        <f t="shared" si="252"/>
        <v>836596.79999999993</v>
      </c>
      <c r="H819" s="430"/>
      <c r="I819" s="507">
        <v>42676</v>
      </c>
      <c r="J819" s="428">
        <v>18.420000000000002</v>
      </c>
      <c r="K819" s="432">
        <f t="shared" si="253"/>
        <v>823189.8</v>
      </c>
      <c r="L819" s="890">
        <f>SUM(K819-G819)</f>
        <v>-13406.999999999884</v>
      </c>
      <c r="M819" s="408">
        <v>1</v>
      </c>
      <c r="N819" s="434">
        <f t="shared" si="254"/>
        <v>-13406.999999999884</v>
      </c>
      <c r="O819" s="350"/>
      <c r="P819" s="112"/>
    </row>
    <row r="820" spans="1:16" s="108" customFormat="1" ht="15" customHeight="1" x14ac:dyDescent="0.25">
      <c r="A820" s="14" t="s">
        <v>2607</v>
      </c>
      <c r="B820" s="527" t="s">
        <v>2608</v>
      </c>
      <c r="C820" s="425" t="s">
        <v>52</v>
      </c>
      <c r="D820" s="426">
        <v>42604</v>
      </c>
      <c r="E820" s="427">
        <v>25167</v>
      </c>
      <c r="F820" s="835">
        <v>81.540000000000006</v>
      </c>
      <c r="G820" s="906">
        <f t="shared" si="252"/>
        <v>2052117.1800000002</v>
      </c>
      <c r="H820" s="430"/>
      <c r="I820" s="507">
        <v>42676</v>
      </c>
      <c r="J820" s="428">
        <v>80.78</v>
      </c>
      <c r="K820" s="432">
        <f t="shared" si="253"/>
        <v>2032990.26</v>
      </c>
      <c r="L820" s="890">
        <f>SUM(K820-G820)</f>
        <v>-19126.920000000158</v>
      </c>
      <c r="M820" s="408">
        <v>1</v>
      </c>
      <c r="N820" s="434">
        <f t="shared" si="254"/>
        <v>-19126.920000000158</v>
      </c>
      <c r="O820" s="350"/>
      <c r="P820" s="112"/>
    </row>
    <row r="821" spans="1:16" s="106" customFormat="1" ht="17.25" customHeight="1" x14ac:dyDescent="0.25">
      <c r="A821" s="435" t="s">
        <v>1081</v>
      </c>
      <c r="B821" s="566" t="s">
        <v>1080</v>
      </c>
      <c r="C821" s="436" t="s">
        <v>77</v>
      </c>
      <c r="D821" s="437">
        <v>42643</v>
      </c>
      <c r="E821" s="438">
        <v>26816</v>
      </c>
      <c r="F821" s="907">
        <v>108.51</v>
      </c>
      <c r="G821" s="953">
        <f t="shared" si="252"/>
        <v>2909804.16</v>
      </c>
      <c r="H821" s="441"/>
      <c r="I821" s="507">
        <v>42677</v>
      </c>
      <c r="J821" s="907">
        <v>103.09</v>
      </c>
      <c r="K821" s="515">
        <f t="shared" si="253"/>
        <v>2764461.44</v>
      </c>
      <c r="L821" s="515">
        <f>SUM(G821-K821)</f>
        <v>145342.7200000002</v>
      </c>
      <c r="M821" s="612">
        <v>1</v>
      </c>
      <c r="N821" s="433">
        <f t="shared" si="254"/>
        <v>145342.7200000002</v>
      </c>
      <c r="O821" s="613"/>
      <c r="P821" s="108"/>
    </row>
    <row r="822" spans="1:16" s="106" customFormat="1" ht="17.25" customHeight="1" x14ac:dyDescent="0.25">
      <c r="A822" s="14" t="s">
        <v>2661</v>
      </c>
      <c r="B822" s="527" t="s">
        <v>2662</v>
      </c>
      <c r="C822" s="425" t="s">
        <v>52</v>
      </c>
      <c r="D822" s="426">
        <v>42641</v>
      </c>
      <c r="E822" s="427">
        <v>68536</v>
      </c>
      <c r="F822" s="835">
        <v>39.090000000000003</v>
      </c>
      <c r="G822" s="906">
        <f t="shared" si="252"/>
        <v>2679072.2400000002</v>
      </c>
      <c r="H822" s="430"/>
      <c r="I822" s="507">
        <v>42677</v>
      </c>
      <c r="J822" s="428">
        <v>37.450000000000003</v>
      </c>
      <c r="K822" s="432">
        <f t="shared" si="253"/>
        <v>2566673.2000000002</v>
      </c>
      <c r="L822" s="890">
        <f>SUM(K822-G822)</f>
        <v>-112399.04000000004</v>
      </c>
      <c r="M822" s="408">
        <v>1</v>
      </c>
      <c r="N822" s="434">
        <f t="shared" si="254"/>
        <v>-112399.04000000004</v>
      </c>
      <c r="O822" s="350"/>
      <c r="P822" s="112"/>
    </row>
    <row r="823" spans="1:16" s="108" customFormat="1" ht="15" customHeight="1" x14ac:dyDescent="0.25">
      <c r="A823" s="435" t="s">
        <v>2715</v>
      </c>
      <c r="B823" s="566" t="s">
        <v>2716</v>
      </c>
      <c r="C823" s="436" t="s">
        <v>77</v>
      </c>
      <c r="D823" s="437">
        <v>42669</v>
      </c>
      <c r="E823" s="438">
        <v>65987</v>
      </c>
      <c r="F823" s="907">
        <v>37.17</v>
      </c>
      <c r="G823" s="953">
        <f t="shared" si="252"/>
        <v>2452736.79</v>
      </c>
      <c r="H823" s="441"/>
      <c r="I823" s="507">
        <v>42677</v>
      </c>
      <c r="J823" s="907">
        <v>37.630000000000003</v>
      </c>
      <c r="K823" s="515">
        <f t="shared" si="253"/>
        <v>2483090.81</v>
      </c>
      <c r="L823" s="515">
        <f>SUM(G823-K823)</f>
        <v>-30354.020000000019</v>
      </c>
      <c r="M823" s="612">
        <v>1</v>
      </c>
      <c r="N823" s="443">
        <f t="shared" si="254"/>
        <v>-30354.020000000019</v>
      </c>
      <c r="O823" s="613"/>
    </row>
    <row r="824" spans="1:16" s="106" customFormat="1" ht="17.25" customHeight="1" x14ac:dyDescent="0.25">
      <c r="A824" s="14" t="s">
        <v>2731</v>
      </c>
      <c r="B824" s="527" t="s">
        <v>2176</v>
      </c>
      <c r="C824" s="425" t="s">
        <v>52</v>
      </c>
      <c r="D824" s="426">
        <v>42675</v>
      </c>
      <c r="E824" s="427">
        <v>30671</v>
      </c>
      <c r="F824" s="835">
        <v>85.53</v>
      </c>
      <c r="G824" s="906">
        <f t="shared" si="252"/>
        <v>2623290.63</v>
      </c>
      <c r="H824" s="430"/>
      <c r="I824" s="507">
        <v>42677</v>
      </c>
      <c r="J824" s="428">
        <v>79.09</v>
      </c>
      <c r="K824" s="432">
        <f t="shared" si="253"/>
        <v>2425769.39</v>
      </c>
      <c r="L824" s="890">
        <f>SUM(K824-G824)</f>
        <v>-197521.23999999976</v>
      </c>
      <c r="M824" s="408">
        <v>1</v>
      </c>
      <c r="N824" s="434">
        <f t="shared" si="254"/>
        <v>-197521.23999999976</v>
      </c>
      <c r="O824" s="350"/>
      <c r="P824" s="112"/>
    </row>
    <row r="825" spans="1:16" s="108" customFormat="1" ht="15" customHeight="1" x14ac:dyDescent="0.25">
      <c r="A825" s="14" t="s">
        <v>2660</v>
      </c>
      <c r="B825" s="527" t="s">
        <v>1721</v>
      </c>
      <c r="C825" s="425" t="s">
        <v>52</v>
      </c>
      <c r="D825" s="426">
        <v>42641</v>
      </c>
      <c r="E825" s="427">
        <v>57193</v>
      </c>
      <c r="F825" s="835">
        <v>44.53</v>
      </c>
      <c r="G825" s="906">
        <f t="shared" si="252"/>
        <v>2546804.29</v>
      </c>
      <c r="H825" s="430"/>
      <c r="I825" s="507">
        <v>42678</v>
      </c>
      <c r="J825" s="428">
        <v>46.58</v>
      </c>
      <c r="K825" s="432">
        <f t="shared" si="253"/>
        <v>2664049.94</v>
      </c>
      <c r="L825" s="890">
        <f>SUM(K825-G825)</f>
        <v>117245.64999999991</v>
      </c>
      <c r="M825" s="408">
        <v>1</v>
      </c>
      <c r="N825" s="434">
        <f t="shared" si="254"/>
        <v>117245.64999999991</v>
      </c>
      <c r="O825" s="350"/>
      <c r="P825" s="112"/>
    </row>
    <row r="826" spans="1:16" s="106" customFormat="1" ht="17.25" customHeight="1" x14ac:dyDescent="0.25">
      <c r="A826" s="435" t="s">
        <v>1532</v>
      </c>
      <c r="B826" s="566" t="s">
        <v>1531</v>
      </c>
      <c r="C826" s="436" t="s">
        <v>77</v>
      </c>
      <c r="D826" s="437">
        <v>42633</v>
      </c>
      <c r="E826" s="438">
        <v>31605</v>
      </c>
      <c r="F826" s="907">
        <v>75.2</v>
      </c>
      <c r="G826" s="953">
        <f t="shared" si="252"/>
        <v>2376696</v>
      </c>
      <c r="H826" s="441"/>
      <c r="I826" s="507">
        <v>42678</v>
      </c>
      <c r="J826" s="907">
        <v>75.17</v>
      </c>
      <c r="K826" s="515">
        <f t="shared" si="253"/>
        <v>2375747.85</v>
      </c>
      <c r="L826" s="515">
        <f>SUM(G826-K826)</f>
        <v>948.14999999990687</v>
      </c>
      <c r="M826" s="612">
        <v>1</v>
      </c>
      <c r="N826" s="433">
        <f t="shared" si="254"/>
        <v>948.14999999990687</v>
      </c>
      <c r="O826" s="613"/>
      <c r="P826" s="108"/>
    </row>
    <row r="827" spans="1:16" s="108" customFormat="1" ht="15" customHeight="1" x14ac:dyDescent="0.25">
      <c r="A827" s="14" t="s">
        <v>2732</v>
      </c>
      <c r="B827" s="527" t="s">
        <v>2733</v>
      </c>
      <c r="C827" s="425" t="s">
        <v>52</v>
      </c>
      <c r="D827" s="426">
        <v>42675</v>
      </c>
      <c r="E827" s="427">
        <v>51263</v>
      </c>
      <c r="F827" s="835">
        <v>24.51</v>
      </c>
      <c r="G827" s="906">
        <f t="shared" ref="G827:G836" si="255">SUM(E827*F827)</f>
        <v>1256456.1300000001</v>
      </c>
      <c r="H827" s="430"/>
      <c r="I827" s="507">
        <v>42681</v>
      </c>
      <c r="J827" s="428">
        <v>27.85</v>
      </c>
      <c r="K827" s="432">
        <f t="shared" ref="K827:K836" si="256">SUM(E827*J827)</f>
        <v>1427674.55</v>
      </c>
      <c r="L827" s="890">
        <f>SUM(K827-G827)</f>
        <v>171218.41999999993</v>
      </c>
      <c r="M827" s="408">
        <v>1</v>
      </c>
      <c r="N827" s="434">
        <f t="shared" ref="N827:N836" si="257">SUM(L827*M827)</f>
        <v>171218.41999999993</v>
      </c>
      <c r="O827" s="350"/>
      <c r="P827" s="112"/>
    </row>
    <row r="828" spans="1:16" s="108" customFormat="1" ht="15" customHeight="1" x14ac:dyDescent="0.25">
      <c r="A828" s="435" t="s">
        <v>2690</v>
      </c>
      <c r="B828" s="566" t="s">
        <v>2691</v>
      </c>
      <c r="C828" s="436" t="s">
        <v>77</v>
      </c>
      <c r="D828" s="437">
        <v>42654</v>
      </c>
      <c r="E828" s="438">
        <v>82481</v>
      </c>
      <c r="F828" s="907">
        <v>28.79</v>
      </c>
      <c r="G828" s="953">
        <f t="shared" si="255"/>
        <v>2374627.9899999998</v>
      </c>
      <c r="H828" s="441"/>
      <c r="I828" s="507">
        <v>42683</v>
      </c>
      <c r="J828" s="907">
        <v>29.48</v>
      </c>
      <c r="K828" s="515">
        <f t="shared" si="256"/>
        <v>2431539.88</v>
      </c>
      <c r="L828" s="515">
        <f>SUM(G828-K828)</f>
        <v>-56911.89000000013</v>
      </c>
      <c r="M828" s="612">
        <v>1</v>
      </c>
      <c r="N828" s="443">
        <f t="shared" si="257"/>
        <v>-56911.89000000013</v>
      </c>
      <c r="O828" s="613"/>
    </row>
    <row r="829" spans="1:16" s="106" customFormat="1" ht="17.25" customHeight="1" x14ac:dyDescent="0.25">
      <c r="A829" s="435" t="s">
        <v>1646</v>
      </c>
      <c r="B829" s="566" t="s">
        <v>558</v>
      </c>
      <c r="C829" s="436" t="s">
        <v>77</v>
      </c>
      <c r="D829" s="437">
        <v>42614</v>
      </c>
      <c r="E829" s="438">
        <v>47358</v>
      </c>
      <c r="F829" s="907">
        <v>59.31</v>
      </c>
      <c r="G829" s="953">
        <f t="shared" si="255"/>
        <v>2808802.98</v>
      </c>
      <c r="H829" s="441"/>
      <c r="I829" s="507">
        <v>42683</v>
      </c>
      <c r="J829" s="907">
        <v>54.67</v>
      </c>
      <c r="K829" s="515">
        <f t="shared" si="256"/>
        <v>2589061.86</v>
      </c>
      <c r="L829" s="515">
        <f>SUM(G829-K829)</f>
        <v>219741.12000000011</v>
      </c>
      <c r="M829" s="612">
        <v>1</v>
      </c>
      <c r="N829" s="433">
        <f t="shared" si="257"/>
        <v>219741.12000000011</v>
      </c>
      <c r="O829" s="613"/>
      <c r="P829" s="108"/>
    </row>
    <row r="830" spans="1:16" s="108" customFormat="1" ht="15" customHeight="1" x14ac:dyDescent="0.25">
      <c r="A830" s="435" t="s">
        <v>1491</v>
      </c>
      <c r="B830" s="566" t="s">
        <v>1490</v>
      </c>
      <c r="C830" s="436" t="s">
        <v>77</v>
      </c>
      <c r="D830" s="437">
        <v>42594</v>
      </c>
      <c r="E830" s="438">
        <v>26614</v>
      </c>
      <c r="F830" s="907">
        <v>92.25</v>
      </c>
      <c r="G830" s="953">
        <f t="shared" si="255"/>
        <v>2455141.5</v>
      </c>
      <c r="H830" s="441"/>
      <c r="I830" s="507">
        <v>42683</v>
      </c>
      <c r="J830" s="907">
        <v>69.989999999999995</v>
      </c>
      <c r="K830" s="515">
        <f t="shared" si="256"/>
        <v>1862713.8599999999</v>
      </c>
      <c r="L830" s="515">
        <f>SUM(G830-K830)</f>
        <v>592427.64000000013</v>
      </c>
      <c r="M830" s="612">
        <v>1</v>
      </c>
      <c r="N830" s="433">
        <f t="shared" si="257"/>
        <v>592427.64000000013</v>
      </c>
      <c r="O830" s="613"/>
    </row>
    <row r="831" spans="1:16" s="108" customFormat="1" ht="15" customHeight="1" x14ac:dyDescent="0.25">
      <c r="A831" s="435" t="s">
        <v>506</v>
      </c>
      <c r="B831" s="566" t="s">
        <v>507</v>
      </c>
      <c r="C831" s="436" t="s">
        <v>77</v>
      </c>
      <c r="D831" s="437">
        <v>42678</v>
      </c>
      <c r="E831" s="438">
        <v>34927</v>
      </c>
      <c r="F831" s="907">
        <v>133.72999999999999</v>
      </c>
      <c r="G831" s="953">
        <f t="shared" si="255"/>
        <v>4670787.71</v>
      </c>
      <c r="H831" s="441"/>
      <c r="I831" s="507">
        <v>42683</v>
      </c>
      <c r="J831" s="907">
        <v>137.13</v>
      </c>
      <c r="K831" s="515">
        <f t="shared" si="256"/>
        <v>4789539.51</v>
      </c>
      <c r="L831" s="515">
        <f>SUM(G831-K831)</f>
        <v>-118751.79999999981</v>
      </c>
      <c r="M831" s="612">
        <v>1</v>
      </c>
      <c r="N831" s="443">
        <f t="shared" si="257"/>
        <v>-118751.79999999981</v>
      </c>
      <c r="O831" s="613"/>
    </row>
    <row r="832" spans="1:16" s="108" customFormat="1" ht="15" customHeight="1" x14ac:dyDescent="0.25">
      <c r="A832" s="14" t="s">
        <v>2689</v>
      </c>
      <c r="B832" s="527" t="s">
        <v>1027</v>
      </c>
      <c r="C832" s="425" t="s">
        <v>52</v>
      </c>
      <c r="D832" s="426">
        <v>42656</v>
      </c>
      <c r="E832" s="427">
        <v>30734</v>
      </c>
      <c r="F832" s="835">
        <v>125.1</v>
      </c>
      <c r="G832" s="906">
        <f t="shared" si="255"/>
        <v>3844823.4</v>
      </c>
      <c r="H832" s="430"/>
      <c r="I832" s="507">
        <v>42683</v>
      </c>
      <c r="J832" s="428">
        <v>121.52</v>
      </c>
      <c r="K832" s="432">
        <f t="shared" si="256"/>
        <v>3734795.6799999997</v>
      </c>
      <c r="L832" s="890">
        <f>SUM(K832-G832)</f>
        <v>-110027.7200000002</v>
      </c>
      <c r="M832" s="408">
        <v>1</v>
      </c>
      <c r="N832" s="434">
        <f t="shared" si="257"/>
        <v>-110027.7200000002</v>
      </c>
      <c r="O832" s="350"/>
      <c r="P832" s="112"/>
    </row>
    <row r="833" spans="1:16" s="108" customFormat="1" ht="15" customHeight="1" x14ac:dyDescent="0.25">
      <c r="A833" s="435" t="s">
        <v>2717</v>
      </c>
      <c r="B833" s="566" t="s">
        <v>1536</v>
      </c>
      <c r="C833" s="436" t="s">
        <v>77</v>
      </c>
      <c r="D833" s="437">
        <v>42668</v>
      </c>
      <c r="E833" s="438">
        <v>33518</v>
      </c>
      <c r="F833" s="907">
        <v>106.01</v>
      </c>
      <c r="G833" s="953">
        <f t="shared" si="255"/>
        <v>3553243.18</v>
      </c>
      <c r="H833" s="441"/>
      <c r="I833" s="507">
        <v>42684</v>
      </c>
      <c r="J833" s="907">
        <v>109.65</v>
      </c>
      <c r="K833" s="515">
        <f t="shared" si="256"/>
        <v>3675248.7</v>
      </c>
      <c r="L833" s="515">
        <f t="shared" ref="L833:L838" si="258">SUM(G833-K833)</f>
        <v>-122005.52000000002</v>
      </c>
      <c r="M833" s="612">
        <v>1</v>
      </c>
      <c r="N833" s="443">
        <f t="shared" si="257"/>
        <v>-122005.52000000002</v>
      </c>
      <c r="O833" s="613"/>
    </row>
    <row r="834" spans="1:16" s="106" customFormat="1" ht="17.25" customHeight="1" x14ac:dyDescent="0.25">
      <c r="A834" s="435" t="s">
        <v>2696</v>
      </c>
      <c r="B834" s="566" t="s">
        <v>2556</v>
      </c>
      <c r="C834" s="436" t="s">
        <v>77</v>
      </c>
      <c r="D834" s="437">
        <v>42660</v>
      </c>
      <c r="E834" s="438">
        <v>23907</v>
      </c>
      <c r="F834" s="907">
        <v>144.21</v>
      </c>
      <c r="G834" s="953">
        <f>SUM(E834*F834)</f>
        <v>3447628.47</v>
      </c>
      <c r="H834" s="441"/>
      <c r="I834" s="507">
        <v>42684</v>
      </c>
      <c r="J834" s="907">
        <v>142.96</v>
      </c>
      <c r="K834" s="515">
        <f>SUM(E834*J834)</f>
        <v>3417744.72</v>
      </c>
      <c r="L834" s="515">
        <f t="shared" si="258"/>
        <v>29883.75</v>
      </c>
      <c r="M834" s="612">
        <v>1</v>
      </c>
      <c r="N834" s="433">
        <f>SUM(L834*M834)</f>
        <v>29883.75</v>
      </c>
      <c r="O834" s="613"/>
      <c r="P834" s="108"/>
    </row>
    <row r="835" spans="1:16" ht="17.25" customHeight="1" x14ac:dyDescent="0.25">
      <c r="A835" s="435" t="s">
        <v>2539</v>
      </c>
      <c r="B835" s="571" t="s">
        <v>866</v>
      </c>
      <c r="C835" s="436" t="s">
        <v>77</v>
      </c>
      <c r="D835" s="437">
        <v>42647</v>
      </c>
      <c r="E835" s="438">
        <v>24347</v>
      </c>
      <c r="F835" s="907">
        <v>73.45</v>
      </c>
      <c r="G835" s="953">
        <f>SUM(E835*F835)</f>
        <v>1788287.1500000001</v>
      </c>
      <c r="H835" s="441"/>
      <c r="I835" s="431">
        <v>42685</v>
      </c>
      <c r="J835" s="907">
        <v>70.680000000000007</v>
      </c>
      <c r="K835" s="515">
        <f>SUM(E835*J835)</f>
        <v>1720845.9600000002</v>
      </c>
      <c r="L835" s="515">
        <f t="shared" si="258"/>
        <v>67441.189999999944</v>
      </c>
      <c r="M835" s="612">
        <v>1</v>
      </c>
      <c r="N835" s="433">
        <f>SUM(L835*M835)</f>
        <v>67441.189999999944</v>
      </c>
      <c r="O835" s="613"/>
      <c r="P835" s="108"/>
    </row>
    <row r="836" spans="1:16" s="108" customFormat="1" ht="15" customHeight="1" x14ac:dyDescent="0.25">
      <c r="A836" s="435" t="s">
        <v>1341</v>
      </c>
      <c r="B836" s="566" t="s">
        <v>1350</v>
      </c>
      <c r="C836" s="436" t="s">
        <v>77</v>
      </c>
      <c r="D836" s="437">
        <v>42607</v>
      </c>
      <c r="E836" s="438">
        <v>18010</v>
      </c>
      <c r="F836" s="907">
        <v>93.03</v>
      </c>
      <c r="G836" s="953">
        <f t="shared" si="255"/>
        <v>1675470.3</v>
      </c>
      <c r="H836" s="441"/>
      <c r="I836" s="507">
        <v>42685</v>
      </c>
      <c r="J836" s="907">
        <v>77.11</v>
      </c>
      <c r="K836" s="515">
        <f t="shared" si="256"/>
        <v>1388751.1</v>
      </c>
      <c r="L836" s="515">
        <f t="shared" si="258"/>
        <v>286719.19999999995</v>
      </c>
      <c r="M836" s="612">
        <v>1</v>
      </c>
      <c r="N836" s="433">
        <f t="shared" si="257"/>
        <v>286719.19999999995</v>
      </c>
      <c r="O836" s="613"/>
    </row>
    <row r="837" spans="1:16" s="106" customFormat="1" ht="17.25" customHeight="1" x14ac:dyDescent="0.25">
      <c r="A837" s="435" t="s">
        <v>1468</v>
      </c>
      <c r="B837" s="566" t="s">
        <v>1469</v>
      </c>
      <c r="C837" s="436" t="s">
        <v>77</v>
      </c>
      <c r="D837" s="437">
        <v>42587</v>
      </c>
      <c r="E837" s="438">
        <v>11089</v>
      </c>
      <c r="F837" s="907">
        <v>129.53</v>
      </c>
      <c r="G837" s="953">
        <f t="shared" ref="G837:G842" si="259">SUM(E837*F837)</f>
        <v>1436358.17</v>
      </c>
      <c r="H837" s="441"/>
      <c r="I837" s="507">
        <v>42689</v>
      </c>
      <c r="J837" s="907">
        <v>119.55</v>
      </c>
      <c r="K837" s="515">
        <f t="shared" ref="K837:K842" si="260">SUM(E837*J837)</f>
        <v>1325689.95</v>
      </c>
      <c r="L837" s="515">
        <f t="shared" si="258"/>
        <v>110668.21999999997</v>
      </c>
      <c r="M837" s="612">
        <v>1</v>
      </c>
      <c r="N837" s="433">
        <f t="shared" ref="N837:N842" si="261">SUM(L837*M837)</f>
        <v>110668.21999999997</v>
      </c>
      <c r="O837" s="613"/>
      <c r="P837" s="108"/>
    </row>
    <row r="838" spans="1:16" s="108" customFormat="1" ht="15" customHeight="1" x14ac:dyDescent="0.25">
      <c r="A838" s="435" t="s">
        <v>1950</v>
      </c>
      <c r="B838" s="566" t="s">
        <v>1403</v>
      </c>
      <c r="C838" s="436" t="s">
        <v>77</v>
      </c>
      <c r="D838" s="437">
        <v>42676</v>
      </c>
      <c r="E838" s="438">
        <v>65287</v>
      </c>
      <c r="F838" s="907">
        <v>77.900000000000006</v>
      </c>
      <c r="G838" s="953">
        <f t="shared" si="259"/>
        <v>5085857.3000000007</v>
      </c>
      <c r="H838" s="441"/>
      <c r="I838" s="507">
        <v>42689</v>
      </c>
      <c r="J838" s="907">
        <v>81.09</v>
      </c>
      <c r="K838" s="515">
        <f t="shared" si="260"/>
        <v>5294122.83</v>
      </c>
      <c r="L838" s="515">
        <f t="shared" si="258"/>
        <v>-208265.52999999933</v>
      </c>
      <c r="M838" s="612">
        <v>1</v>
      </c>
      <c r="N838" s="443">
        <f t="shared" si="261"/>
        <v>-208265.52999999933</v>
      </c>
      <c r="O838" s="613"/>
    </row>
    <row r="839" spans="1:16" s="108" customFormat="1" ht="15" customHeight="1" x14ac:dyDescent="0.25">
      <c r="A839" s="14" t="s">
        <v>2747</v>
      </c>
      <c r="B839" s="527" t="s">
        <v>2748</v>
      </c>
      <c r="C839" s="425" t="s">
        <v>52</v>
      </c>
      <c r="D839" s="426">
        <v>42681</v>
      </c>
      <c r="E839" s="427">
        <v>33254</v>
      </c>
      <c r="F839" s="835">
        <v>125.79</v>
      </c>
      <c r="G839" s="906">
        <f t="shared" si="259"/>
        <v>4183020.66</v>
      </c>
      <c r="H839" s="430"/>
      <c r="I839" s="507">
        <v>42689</v>
      </c>
      <c r="J839" s="428">
        <v>120.86</v>
      </c>
      <c r="K839" s="432">
        <f t="shared" si="260"/>
        <v>4019078.44</v>
      </c>
      <c r="L839" s="890">
        <f>SUM(K839-G839)</f>
        <v>-163942.2200000002</v>
      </c>
      <c r="M839" s="408">
        <v>1</v>
      </c>
      <c r="N839" s="434">
        <f t="shared" si="261"/>
        <v>-163942.2200000002</v>
      </c>
      <c r="O839" s="350"/>
      <c r="P839" s="112"/>
    </row>
    <row r="840" spans="1:16" s="106" customFormat="1" ht="17.25" customHeight="1" x14ac:dyDescent="0.25">
      <c r="A840" s="14" t="s">
        <v>2749</v>
      </c>
      <c r="B840" s="527" t="s">
        <v>586</v>
      </c>
      <c r="C840" s="425" t="s">
        <v>52</v>
      </c>
      <c r="D840" s="426">
        <v>42681</v>
      </c>
      <c r="E840" s="427">
        <v>50350</v>
      </c>
      <c r="F840" s="835">
        <v>76.540000000000006</v>
      </c>
      <c r="G840" s="906">
        <f t="shared" si="259"/>
        <v>3853789.0000000005</v>
      </c>
      <c r="H840" s="430"/>
      <c r="I840" s="507">
        <v>42689</v>
      </c>
      <c r="J840" s="428">
        <v>76.540000000000006</v>
      </c>
      <c r="K840" s="432">
        <f t="shared" si="260"/>
        <v>3853789.0000000005</v>
      </c>
      <c r="L840" s="890">
        <f>SUM(K840-G840)</f>
        <v>0</v>
      </c>
      <c r="M840" s="408">
        <v>1</v>
      </c>
      <c r="N840" s="434">
        <f t="shared" si="261"/>
        <v>0</v>
      </c>
      <c r="O840" s="350"/>
      <c r="P840" s="112"/>
    </row>
    <row r="841" spans="1:16" s="106" customFormat="1" ht="17.25" customHeight="1" x14ac:dyDescent="0.25">
      <c r="A841" s="435" t="s">
        <v>2720</v>
      </c>
      <c r="B841" s="566" t="s">
        <v>1951</v>
      </c>
      <c r="C841" s="436" t="s">
        <v>77</v>
      </c>
      <c r="D841" s="437">
        <v>42669</v>
      </c>
      <c r="E841" s="438">
        <v>40906</v>
      </c>
      <c r="F841" s="907">
        <v>133.12</v>
      </c>
      <c r="G841" s="953">
        <f t="shared" si="259"/>
        <v>5445406.7199999997</v>
      </c>
      <c r="H841" s="441"/>
      <c r="I841" s="507">
        <v>42689</v>
      </c>
      <c r="J841" s="907">
        <v>126.52</v>
      </c>
      <c r="K841" s="515">
        <f t="shared" si="260"/>
        <v>5175427.12</v>
      </c>
      <c r="L841" s="515">
        <f>SUM(G841-K841)</f>
        <v>269979.59999999963</v>
      </c>
      <c r="M841" s="612">
        <v>1</v>
      </c>
      <c r="N841" s="433">
        <f t="shared" si="261"/>
        <v>269979.59999999963</v>
      </c>
      <c r="O841" s="613"/>
      <c r="P841" s="108"/>
    </row>
    <row r="842" spans="1:16" s="106" customFormat="1" ht="17.25" customHeight="1" x14ac:dyDescent="0.25">
      <c r="A842" s="435" t="s">
        <v>555</v>
      </c>
      <c r="B842" s="989" t="s">
        <v>556</v>
      </c>
      <c r="C842" s="435" t="s">
        <v>77</v>
      </c>
      <c r="D842" s="479">
        <v>42671</v>
      </c>
      <c r="E842" s="458">
        <v>51263</v>
      </c>
      <c r="F842" s="515">
        <v>60.74</v>
      </c>
      <c r="G842" s="953">
        <f t="shared" si="259"/>
        <v>3113714.62</v>
      </c>
      <c r="H842" s="441"/>
      <c r="I842" s="516">
        <v>42692</v>
      </c>
      <c r="J842" s="515">
        <v>62.16</v>
      </c>
      <c r="K842" s="515">
        <f t="shared" si="260"/>
        <v>3186508.0799999996</v>
      </c>
      <c r="L842" s="515">
        <f>SUM(G842-K842)</f>
        <v>-72793.459999999497</v>
      </c>
      <c r="M842" s="636">
        <v>1</v>
      </c>
      <c r="N842" s="443">
        <f t="shared" si="261"/>
        <v>-72793.459999999497</v>
      </c>
      <c r="O842" s="613"/>
      <c r="P842" s="108"/>
    </row>
    <row r="843" spans="1:16" s="106" customFormat="1" ht="17.25" customHeight="1" x14ac:dyDescent="0.25">
      <c r="A843" s="435" t="s">
        <v>1635</v>
      </c>
      <c r="B843" s="566" t="s">
        <v>1540</v>
      </c>
      <c r="C843" s="436" t="s">
        <v>77</v>
      </c>
      <c r="D843" s="437">
        <v>42683</v>
      </c>
      <c r="E843" s="438">
        <v>84780</v>
      </c>
      <c r="F843" s="907">
        <v>93.76</v>
      </c>
      <c r="G843" s="953">
        <f t="shared" ref="G843:G849" si="262">SUM(E843*F843)</f>
        <v>7948972.8000000007</v>
      </c>
      <c r="H843" s="441"/>
      <c r="I843" s="507">
        <v>42696</v>
      </c>
      <c r="J843" s="907">
        <v>89.9</v>
      </c>
      <c r="K843" s="515">
        <f t="shared" ref="K843:K849" si="263">SUM(E843*J843)</f>
        <v>7621722.0000000009</v>
      </c>
      <c r="L843" s="515">
        <f>SUM(G843-K843)</f>
        <v>327250.79999999981</v>
      </c>
      <c r="M843" s="612">
        <v>1</v>
      </c>
      <c r="N843" s="433">
        <f t="shared" ref="N843:N849" si="264">SUM(L843*M843)</f>
        <v>327250.79999999981</v>
      </c>
      <c r="O843" s="613"/>
      <c r="P843" s="108"/>
    </row>
    <row r="844" spans="1:16" s="108" customFormat="1" ht="15" customHeight="1" x14ac:dyDescent="0.25">
      <c r="A844" s="14" t="s">
        <v>1491</v>
      </c>
      <c r="B844" s="527" t="s">
        <v>1490</v>
      </c>
      <c r="C844" s="425" t="s">
        <v>52</v>
      </c>
      <c r="D844" s="426">
        <v>42683</v>
      </c>
      <c r="E844" s="427">
        <v>58128</v>
      </c>
      <c r="F844" s="835">
        <v>70.930000000000007</v>
      </c>
      <c r="G844" s="906">
        <f t="shared" si="262"/>
        <v>4123019.0400000005</v>
      </c>
      <c r="H844" s="430"/>
      <c r="I844" s="507">
        <v>42702</v>
      </c>
      <c r="J844" s="428">
        <v>76.31</v>
      </c>
      <c r="K844" s="432">
        <f t="shared" si="263"/>
        <v>4435747.68</v>
      </c>
      <c r="L844" s="890">
        <f>SUM(K844-G844)</f>
        <v>312728.6399999992</v>
      </c>
      <c r="M844" s="408">
        <v>1</v>
      </c>
      <c r="N844" s="434">
        <f t="shared" si="264"/>
        <v>312728.6399999992</v>
      </c>
      <c r="O844" s="350"/>
      <c r="P844" s="112"/>
    </row>
    <row r="845" spans="1:16" s="108" customFormat="1" ht="15" customHeight="1" x14ac:dyDescent="0.25">
      <c r="A845" s="14" t="s">
        <v>2289</v>
      </c>
      <c r="B845" s="527" t="s">
        <v>2287</v>
      </c>
      <c r="C845" s="425" t="s">
        <v>52</v>
      </c>
      <c r="D845" s="426">
        <v>42689</v>
      </c>
      <c r="E845" s="427">
        <v>124361</v>
      </c>
      <c r="F845" s="835">
        <v>23.64</v>
      </c>
      <c r="G845" s="906">
        <f t="shared" si="262"/>
        <v>2939894.04</v>
      </c>
      <c r="H845" s="430"/>
      <c r="I845" s="507">
        <v>42703</v>
      </c>
      <c r="J845" s="428">
        <v>22.67</v>
      </c>
      <c r="K845" s="432">
        <f t="shared" si="263"/>
        <v>2819263.87</v>
      </c>
      <c r="L845" s="890">
        <f>SUM(K845-G845)</f>
        <v>-120630.16999999993</v>
      </c>
      <c r="M845" s="408">
        <v>1</v>
      </c>
      <c r="N845" s="434">
        <f t="shared" si="264"/>
        <v>-120630.16999999993</v>
      </c>
      <c r="O845" s="350"/>
      <c r="P845" s="112"/>
    </row>
    <row r="846" spans="1:16" s="108" customFormat="1" ht="15" customHeight="1" x14ac:dyDescent="0.25">
      <c r="A846" s="435" t="s">
        <v>1339</v>
      </c>
      <c r="B846" s="566" t="s">
        <v>1351</v>
      </c>
      <c r="C846" s="436" t="s">
        <v>77</v>
      </c>
      <c r="D846" s="437">
        <v>42697</v>
      </c>
      <c r="E846" s="438">
        <v>88090</v>
      </c>
      <c r="F846" s="907">
        <v>43.95</v>
      </c>
      <c r="G846" s="953">
        <f t="shared" si="262"/>
        <v>3871555.5000000005</v>
      </c>
      <c r="H846" s="441"/>
      <c r="I846" s="507">
        <v>42713</v>
      </c>
      <c r="J846" s="907">
        <v>46.01</v>
      </c>
      <c r="K846" s="515">
        <f t="shared" si="263"/>
        <v>4053020.9</v>
      </c>
      <c r="L846" s="515">
        <f t="shared" ref="L846:L851" si="265">SUM(G846-K846)</f>
        <v>-181465.39999999944</v>
      </c>
      <c r="M846" s="612">
        <v>1</v>
      </c>
      <c r="N846" s="443">
        <f t="shared" si="264"/>
        <v>-181465.39999999944</v>
      </c>
      <c r="O846" s="613"/>
    </row>
    <row r="847" spans="1:16" s="106" customFormat="1" ht="17.25" customHeight="1" x14ac:dyDescent="0.25">
      <c r="A847" s="435" t="s">
        <v>2763</v>
      </c>
      <c r="B847" s="566" t="s">
        <v>2764</v>
      </c>
      <c r="C847" s="436" t="s">
        <v>77</v>
      </c>
      <c r="D847" s="437">
        <v>42688</v>
      </c>
      <c r="E847" s="438">
        <v>20941</v>
      </c>
      <c r="F847" s="907">
        <v>173.48</v>
      </c>
      <c r="G847" s="953">
        <f t="shared" si="262"/>
        <v>3632844.6799999997</v>
      </c>
      <c r="H847" s="441"/>
      <c r="I847" s="507">
        <v>42712</v>
      </c>
      <c r="J847" s="907">
        <v>169.9</v>
      </c>
      <c r="K847" s="515">
        <f t="shared" si="263"/>
        <v>3557875.9</v>
      </c>
      <c r="L847" s="515">
        <f t="shared" si="265"/>
        <v>74968.779999999795</v>
      </c>
      <c r="M847" s="612">
        <v>1</v>
      </c>
      <c r="N847" s="433">
        <f t="shared" si="264"/>
        <v>74968.779999999795</v>
      </c>
      <c r="O847" s="613"/>
      <c r="P847" s="108"/>
    </row>
    <row r="848" spans="1:16" s="108" customFormat="1" ht="15" customHeight="1" x14ac:dyDescent="0.25">
      <c r="A848" s="435" t="s">
        <v>2765</v>
      </c>
      <c r="B848" s="566" t="s">
        <v>2766</v>
      </c>
      <c r="C848" s="436" t="s">
        <v>77</v>
      </c>
      <c r="D848" s="437">
        <v>42689</v>
      </c>
      <c r="E848" s="438">
        <v>82776</v>
      </c>
      <c r="F848" s="907">
        <v>59.04</v>
      </c>
      <c r="G848" s="953">
        <f t="shared" si="262"/>
        <v>4887095.04</v>
      </c>
      <c r="H848" s="441"/>
      <c r="I848" s="507">
        <v>42710</v>
      </c>
      <c r="J848" s="907">
        <v>61.68</v>
      </c>
      <c r="K848" s="515">
        <f t="shared" si="263"/>
        <v>5105623.68</v>
      </c>
      <c r="L848" s="515">
        <f t="shared" si="265"/>
        <v>-218528.63999999966</v>
      </c>
      <c r="M848" s="612">
        <v>1</v>
      </c>
      <c r="N848" s="443">
        <f t="shared" si="264"/>
        <v>-218528.63999999966</v>
      </c>
      <c r="O848" s="613"/>
    </row>
    <row r="849" spans="1:16" s="106" customFormat="1" ht="17.25" customHeight="1" x14ac:dyDescent="0.25">
      <c r="A849" s="435" t="s">
        <v>2783</v>
      </c>
      <c r="B849" s="566" t="s">
        <v>566</v>
      </c>
      <c r="C849" s="436" t="s">
        <v>77</v>
      </c>
      <c r="D849" s="437">
        <v>42705</v>
      </c>
      <c r="E849" s="438">
        <v>22055</v>
      </c>
      <c r="F849" s="907">
        <v>89.38</v>
      </c>
      <c r="G849" s="953">
        <f t="shared" si="262"/>
        <v>1971275.9</v>
      </c>
      <c r="H849" s="441"/>
      <c r="I849" s="507">
        <v>42713</v>
      </c>
      <c r="J849" s="907">
        <v>92.15</v>
      </c>
      <c r="K849" s="515">
        <f t="shared" si="263"/>
        <v>2032368.2500000002</v>
      </c>
      <c r="L849" s="515">
        <f t="shared" si="265"/>
        <v>-61092.350000000326</v>
      </c>
      <c r="M849" s="612">
        <v>1</v>
      </c>
      <c r="N849" s="443">
        <f t="shared" si="264"/>
        <v>-61092.350000000326</v>
      </c>
      <c r="O849" s="613"/>
      <c r="P849" s="108"/>
    </row>
    <row r="850" spans="1:16" s="108" customFormat="1" ht="15" customHeight="1" x14ac:dyDescent="0.25">
      <c r="A850" s="435" t="s">
        <v>2781</v>
      </c>
      <c r="B850" s="566" t="s">
        <v>2782</v>
      </c>
      <c r="C850" s="436" t="s">
        <v>77</v>
      </c>
      <c r="D850" s="437">
        <v>42705</v>
      </c>
      <c r="E850" s="438">
        <v>112384</v>
      </c>
      <c r="F850" s="907">
        <v>24.2</v>
      </c>
      <c r="G850" s="953">
        <f t="shared" ref="G850:G856" si="266">SUM(E850*F850)</f>
        <v>2719692.7999999998</v>
      </c>
      <c r="H850" s="441"/>
      <c r="I850" s="507">
        <v>42716</v>
      </c>
      <c r="J850" s="907">
        <v>26.46</v>
      </c>
      <c r="K850" s="515">
        <f t="shared" ref="K850:K856" si="267">SUM(E850*J850)</f>
        <v>2973680.64</v>
      </c>
      <c r="L850" s="515">
        <f t="shared" si="265"/>
        <v>-253987.84000000032</v>
      </c>
      <c r="M850" s="612">
        <v>1</v>
      </c>
      <c r="N850" s="443">
        <f t="shared" ref="N850:N856" si="268">SUM(L850*M850)</f>
        <v>-253987.84000000032</v>
      </c>
      <c r="O850" s="613"/>
    </row>
    <row r="851" spans="1:16" s="106" customFormat="1" ht="17.25" customHeight="1" x14ac:dyDescent="0.25">
      <c r="A851" s="435" t="s">
        <v>861</v>
      </c>
      <c r="B851" s="566" t="s">
        <v>539</v>
      </c>
      <c r="C851" s="436" t="s">
        <v>77</v>
      </c>
      <c r="D851" s="437">
        <v>42671</v>
      </c>
      <c r="E851" s="438">
        <v>41294</v>
      </c>
      <c r="F851" s="907">
        <v>77.37</v>
      </c>
      <c r="G851" s="953">
        <f t="shared" si="266"/>
        <v>3194916.7800000003</v>
      </c>
      <c r="H851" s="441"/>
      <c r="I851" s="507">
        <v>42717</v>
      </c>
      <c r="J851" s="907">
        <v>77.599999999999994</v>
      </c>
      <c r="K851" s="515">
        <f t="shared" si="267"/>
        <v>3204414.4</v>
      </c>
      <c r="L851" s="515">
        <f t="shared" si="265"/>
        <v>-9497.6199999996461</v>
      </c>
      <c r="M851" s="612">
        <v>1</v>
      </c>
      <c r="N851" s="443">
        <f t="shared" si="268"/>
        <v>-9497.6199999996461</v>
      </c>
      <c r="O851" s="613"/>
      <c r="P851" s="108"/>
    </row>
    <row r="852" spans="1:16" s="108" customFormat="1" ht="15" customHeight="1" x14ac:dyDescent="0.25">
      <c r="A852" s="14" t="s">
        <v>498</v>
      </c>
      <c r="B852" s="527" t="s">
        <v>499</v>
      </c>
      <c r="C852" s="425" t="s">
        <v>52</v>
      </c>
      <c r="D852" s="426">
        <v>42683</v>
      </c>
      <c r="E852" s="427">
        <v>86142</v>
      </c>
      <c r="F852" s="835">
        <v>56.05</v>
      </c>
      <c r="G852" s="906">
        <f t="shared" si="266"/>
        <v>4828259.0999999996</v>
      </c>
      <c r="H852" s="430"/>
      <c r="I852" s="507">
        <v>42719</v>
      </c>
      <c r="J852" s="428">
        <v>54.31</v>
      </c>
      <c r="K852" s="432">
        <f t="shared" si="267"/>
        <v>4678372.0200000005</v>
      </c>
      <c r="L852" s="890">
        <f>SUM(K852-G852)</f>
        <v>-149887.07999999914</v>
      </c>
      <c r="M852" s="408">
        <v>1</v>
      </c>
      <c r="N852" s="434">
        <f t="shared" si="268"/>
        <v>-149887.07999999914</v>
      </c>
      <c r="O852" s="350"/>
      <c r="P852" s="112"/>
    </row>
    <row r="853" spans="1:16" s="106" customFormat="1" ht="17.25" customHeight="1" x14ac:dyDescent="0.25">
      <c r="A853" s="14" t="s">
        <v>2679</v>
      </c>
      <c r="B853" s="527" t="s">
        <v>521</v>
      </c>
      <c r="C853" s="425" t="s">
        <v>52</v>
      </c>
      <c r="D853" s="426">
        <v>42648</v>
      </c>
      <c r="E853" s="427">
        <v>73279</v>
      </c>
      <c r="F853" s="835">
        <v>48.87</v>
      </c>
      <c r="G853" s="906">
        <f t="shared" si="266"/>
        <v>3581144.73</v>
      </c>
      <c r="H853" s="430"/>
      <c r="I853" s="507">
        <v>42719</v>
      </c>
      <c r="J853" s="428">
        <v>66.92</v>
      </c>
      <c r="K853" s="432">
        <f t="shared" si="267"/>
        <v>4903830.68</v>
      </c>
      <c r="L853" s="890">
        <f>SUM(K853-G853)</f>
        <v>1322685.9499999997</v>
      </c>
      <c r="M853" s="408">
        <v>1</v>
      </c>
      <c r="N853" s="434">
        <f t="shared" si="268"/>
        <v>1322685.9499999997</v>
      </c>
      <c r="O853" s="350"/>
      <c r="P853" s="112"/>
    </row>
    <row r="854" spans="1:16" s="108" customFormat="1" ht="15" customHeight="1" x14ac:dyDescent="0.25">
      <c r="A854" s="14" t="s">
        <v>2746</v>
      </c>
      <c r="B854" s="527" t="s">
        <v>2249</v>
      </c>
      <c r="C854" s="425" t="s">
        <v>52</v>
      </c>
      <c r="D854" s="426">
        <v>42683</v>
      </c>
      <c r="E854" s="427">
        <v>48638</v>
      </c>
      <c r="F854" s="835">
        <v>46.79</v>
      </c>
      <c r="G854" s="906">
        <f t="shared" si="266"/>
        <v>2275772.02</v>
      </c>
      <c r="H854" s="430"/>
      <c r="I854" s="507">
        <v>42720</v>
      </c>
      <c r="J854" s="428">
        <v>53.81</v>
      </c>
      <c r="K854" s="432">
        <f t="shared" si="267"/>
        <v>2617210.7800000003</v>
      </c>
      <c r="L854" s="890">
        <f>SUM(K854-G854)</f>
        <v>341438.76000000024</v>
      </c>
      <c r="M854" s="408">
        <v>1</v>
      </c>
      <c r="N854" s="434">
        <f t="shared" si="268"/>
        <v>341438.76000000024</v>
      </c>
      <c r="O854" s="350"/>
      <c r="P854" s="112"/>
    </row>
    <row r="855" spans="1:16" s="108" customFormat="1" ht="15" customHeight="1" x14ac:dyDescent="0.25">
      <c r="A855" s="14" t="s">
        <v>2799</v>
      </c>
      <c r="B855" s="527" t="s">
        <v>488</v>
      </c>
      <c r="C855" s="425" t="s">
        <v>52</v>
      </c>
      <c r="D855" s="426">
        <v>42719</v>
      </c>
      <c r="E855" s="427">
        <v>260311</v>
      </c>
      <c r="F855" s="835">
        <v>12.32</v>
      </c>
      <c r="G855" s="906">
        <f t="shared" si="266"/>
        <v>3207031.52</v>
      </c>
      <c r="H855" s="430"/>
      <c r="I855" s="507">
        <v>42732</v>
      </c>
      <c r="J855" s="428">
        <v>11.67</v>
      </c>
      <c r="K855" s="432">
        <f t="shared" si="267"/>
        <v>3037829.37</v>
      </c>
      <c r="L855" s="890">
        <f>SUM(K855-G855)</f>
        <v>-169202.14999999991</v>
      </c>
      <c r="M855" s="408">
        <v>1</v>
      </c>
      <c r="N855" s="434">
        <f t="shared" si="268"/>
        <v>-169202.14999999991</v>
      </c>
      <c r="O855" s="350"/>
      <c r="P855" s="112"/>
    </row>
    <row r="856" spans="1:16" s="106" customFormat="1" ht="17.25" customHeight="1" x14ac:dyDescent="0.25">
      <c r="A856" s="14" t="s">
        <v>1464</v>
      </c>
      <c r="B856" s="527" t="s">
        <v>1465</v>
      </c>
      <c r="C856" s="425" t="s">
        <v>52</v>
      </c>
      <c r="D856" s="426">
        <v>42663</v>
      </c>
      <c r="E856" s="427">
        <v>94069</v>
      </c>
      <c r="F856" s="835">
        <v>33.07</v>
      </c>
      <c r="G856" s="906">
        <f t="shared" si="266"/>
        <v>3110861.83</v>
      </c>
      <c r="H856" s="430"/>
      <c r="I856" s="507">
        <v>42733</v>
      </c>
      <c r="J856" s="428">
        <v>41.83</v>
      </c>
      <c r="K856" s="432">
        <f t="shared" si="267"/>
        <v>3934906.27</v>
      </c>
      <c r="L856" s="890">
        <f>SUM(K856-G856)</f>
        <v>824044.44</v>
      </c>
      <c r="M856" s="408">
        <v>1</v>
      </c>
      <c r="N856" s="434">
        <f t="shared" si="268"/>
        <v>824044.44</v>
      </c>
      <c r="O856" s="350"/>
      <c r="P856" s="112"/>
    </row>
    <row r="857" spans="1:16" s="106" customFormat="1" ht="17.25" customHeight="1" x14ac:dyDescent="0.25">
      <c r="A857" s="14" t="s">
        <v>1086</v>
      </c>
      <c r="B857" s="527" t="s">
        <v>1087</v>
      </c>
      <c r="C857" s="425" t="s">
        <v>52</v>
      </c>
      <c r="D857" s="426">
        <v>42688</v>
      </c>
      <c r="E857" s="427">
        <v>44250</v>
      </c>
      <c r="F857" s="835">
        <v>116.26</v>
      </c>
      <c r="G857" s="906">
        <f>SUM(E857*F857)</f>
        <v>5144505</v>
      </c>
      <c r="H857" s="430"/>
      <c r="I857" s="507">
        <v>42738</v>
      </c>
      <c r="J857" s="428">
        <v>121.31</v>
      </c>
      <c r="K857" s="432">
        <f>SUM(E857*J857)</f>
        <v>5367967.5</v>
      </c>
      <c r="L857" s="890">
        <f>SUM(K857-G857)</f>
        <v>223462.5</v>
      </c>
      <c r="M857" s="408">
        <v>1</v>
      </c>
      <c r="N857" s="434">
        <f>SUM(L857*M857)</f>
        <v>223462.5</v>
      </c>
      <c r="O857" s="350"/>
      <c r="P857" s="112"/>
    </row>
    <row r="858" spans="1:16" s="108" customFormat="1" ht="15" customHeight="1" x14ac:dyDescent="0.25">
      <c r="A858" s="435" t="s">
        <v>2784</v>
      </c>
      <c r="B858" s="566" t="s">
        <v>2748</v>
      </c>
      <c r="C858" s="436" t="s">
        <v>77</v>
      </c>
      <c r="D858" s="437">
        <v>42703</v>
      </c>
      <c r="E858" s="438">
        <v>51394</v>
      </c>
      <c r="F858" s="907">
        <v>118.68</v>
      </c>
      <c r="G858" s="953">
        <f>SUM(E858*F858)</f>
        <v>6099439.9199999999</v>
      </c>
      <c r="H858" s="441"/>
      <c r="I858" s="507">
        <v>42739</v>
      </c>
      <c r="J858" s="907">
        <v>111.93</v>
      </c>
      <c r="K858" s="515">
        <f>SUM(E858*J858)</f>
        <v>5752530.4199999999</v>
      </c>
      <c r="L858" s="515">
        <f>SUM(G858-K858)</f>
        <v>346909.5</v>
      </c>
      <c r="M858" s="612">
        <v>1</v>
      </c>
      <c r="N858" s="433">
        <f>SUM(L858*M858)</f>
        <v>346909.5</v>
      </c>
      <c r="O858" s="613"/>
    </row>
    <row r="859" spans="1:16" s="106" customFormat="1" ht="17.25" customHeight="1" x14ac:dyDescent="0.25">
      <c r="A859" s="14" t="s">
        <v>2302</v>
      </c>
      <c r="B859" s="527" t="s">
        <v>2303</v>
      </c>
      <c r="C859" s="425" t="s">
        <v>52</v>
      </c>
      <c r="D859" s="426">
        <v>42683</v>
      </c>
      <c r="E859" s="427">
        <v>160070</v>
      </c>
      <c r="F859" s="835">
        <v>29.67</v>
      </c>
      <c r="G859" s="906">
        <f>SUM(E859*F859)</f>
        <v>4749276.9000000004</v>
      </c>
      <c r="H859" s="430"/>
      <c r="I859" s="507">
        <v>42740</v>
      </c>
      <c r="J859" s="428">
        <v>31.47</v>
      </c>
      <c r="K859" s="432">
        <f>SUM(E859*J859)</f>
        <v>5037402.8999999994</v>
      </c>
      <c r="L859" s="890">
        <f>SUM(K859-G859)</f>
        <v>288125.99999999907</v>
      </c>
      <c r="M859" s="408">
        <v>1</v>
      </c>
      <c r="N859" s="434">
        <f>SUM(L859*M859)</f>
        <v>288125.99999999907</v>
      </c>
      <c r="O859" s="350"/>
      <c r="P859" s="112"/>
    </row>
    <row r="860" spans="1:16" s="108" customFormat="1" ht="15" customHeight="1" x14ac:dyDescent="0.25">
      <c r="A860" s="14" t="s">
        <v>2038</v>
      </c>
      <c r="B860" s="527" t="s">
        <v>2039</v>
      </c>
      <c r="C860" s="425" t="s">
        <v>52</v>
      </c>
      <c r="D860" s="426">
        <v>42738</v>
      </c>
      <c r="E860" s="427">
        <v>90511</v>
      </c>
      <c r="F860" s="835">
        <v>71.16</v>
      </c>
      <c r="G860" s="906">
        <f>SUM(E860*F860)</f>
        <v>6440762.7599999998</v>
      </c>
      <c r="H860" s="430"/>
      <c r="I860" s="507">
        <v>42740</v>
      </c>
      <c r="J860" s="428">
        <v>66.89</v>
      </c>
      <c r="K860" s="432">
        <f>SUM(E860*J860)</f>
        <v>6054280.79</v>
      </c>
      <c r="L860" s="890">
        <f>SUM(K860-G860)</f>
        <v>-386481.96999999974</v>
      </c>
      <c r="M860" s="408">
        <v>1</v>
      </c>
      <c r="N860" s="434">
        <f>SUM(L860*M860)</f>
        <v>-386481.96999999974</v>
      </c>
      <c r="O860" s="350"/>
      <c r="P860" s="112"/>
    </row>
    <row r="861" spans="1:16" s="108" customFormat="1" ht="15" customHeight="1" x14ac:dyDescent="0.25">
      <c r="A861" s="435" t="s">
        <v>2824</v>
      </c>
      <c r="B861" s="566" t="s">
        <v>1388</v>
      </c>
      <c r="C861" s="436" t="s">
        <v>77</v>
      </c>
      <c r="D861" s="437">
        <v>42733</v>
      </c>
      <c r="E861" s="438">
        <v>52181</v>
      </c>
      <c r="F861" s="907">
        <v>94.44</v>
      </c>
      <c r="G861" s="953">
        <f>SUM(E861*F861)</f>
        <v>4927973.6399999997</v>
      </c>
      <c r="H861" s="441"/>
      <c r="I861" s="507">
        <v>42741</v>
      </c>
      <c r="J861" s="907">
        <v>97.89</v>
      </c>
      <c r="K861" s="515">
        <f>SUM(E861*J861)</f>
        <v>5107998.09</v>
      </c>
      <c r="L861" s="515">
        <f>SUM(G861-K861)</f>
        <v>-180024.45000000019</v>
      </c>
      <c r="M861" s="612">
        <v>1</v>
      </c>
      <c r="N861" s="433">
        <f>SUM(L861*M861)</f>
        <v>-180024.45000000019</v>
      </c>
      <c r="O861" s="613"/>
    </row>
    <row r="862" spans="1:16" s="108" customFormat="1" ht="15" customHeight="1" x14ac:dyDescent="0.25">
      <c r="A862" s="14" t="s">
        <v>2801</v>
      </c>
      <c r="B862" s="527" t="s">
        <v>2610</v>
      </c>
      <c r="C862" s="425" t="s">
        <v>52</v>
      </c>
      <c r="D862" s="426">
        <v>42717</v>
      </c>
      <c r="E862" s="427">
        <v>8146</v>
      </c>
      <c r="F862" s="835">
        <v>395.1</v>
      </c>
      <c r="G862" s="906">
        <f>SUM(E862*F862)</f>
        <v>3218484.6</v>
      </c>
      <c r="H862" s="430"/>
      <c r="I862" s="507">
        <v>42741</v>
      </c>
      <c r="J862" s="428">
        <v>362.98</v>
      </c>
      <c r="K862" s="432">
        <f>SUM(E862*J862)</f>
        <v>2956835.08</v>
      </c>
      <c r="L862" s="890">
        <f>SUM(K862-G862)</f>
        <v>-261649.52000000002</v>
      </c>
      <c r="M862" s="408">
        <v>1</v>
      </c>
      <c r="N862" s="434">
        <f>SUM(L862*M862)</f>
        <v>-261649.52000000002</v>
      </c>
      <c r="O862" s="350"/>
      <c r="P862" s="112"/>
    </row>
    <row r="863" spans="1:16" s="106" customFormat="1" ht="17.25" customHeight="1" x14ac:dyDescent="0.25">
      <c r="A863" s="14"/>
      <c r="B863" s="527"/>
      <c r="C863" s="425"/>
      <c r="D863" s="426"/>
      <c r="E863" s="427"/>
      <c r="F863" s="835"/>
      <c r="G863" s="906"/>
      <c r="H863" s="430"/>
      <c r="I863" s="507"/>
      <c r="J863" s="428"/>
      <c r="K863" s="432"/>
      <c r="L863" s="890"/>
      <c r="M863" s="408"/>
      <c r="N863" s="434"/>
      <c r="O863" s="350"/>
      <c r="P863" s="112"/>
    </row>
    <row r="864" spans="1:16" s="106" customFormat="1" ht="17.25" customHeight="1" x14ac:dyDescent="0.25">
      <c r="A864" s="14"/>
      <c r="B864" s="527"/>
      <c r="C864" s="425"/>
      <c r="D864" s="426"/>
      <c r="E864" s="427"/>
      <c r="F864" s="835"/>
      <c r="G864" s="906"/>
      <c r="H864" s="430"/>
      <c r="I864" s="507"/>
      <c r="J864" s="428"/>
      <c r="K864" s="432"/>
      <c r="L864" s="890"/>
      <c r="M864" s="408"/>
      <c r="N864" s="434"/>
      <c r="O864" s="350"/>
      <c r="P864" s="112"/>
    </row>
    <row r="865" spans="1:15" s="524" customFormat="1" ht="15" customHeight="1" x14ac:dyDescent="0.25">
      <c r="A865" s="655"/>
      <c r="B865" s="574"/>
      <c r="C865" s="574"/>
      <c r="D865" s="666"/>
      <c r="E865" s="655"/>
      <c r="F865" s="667"/>
      <c r="G865" s="670"/>
      <c r="H865" s="706"/>
      <c r="I865" s="707"/>
      <c r="J865" s="667"/>
      <c r="K865" s="670"/>
      <c r="L865" s="672"/>
      <c r="M865" s="671"/>
      <c r="N865" s="775"/>
      <c r="O865" s="708"/>
    </row>
    <row r="866" spans="1:15" s="14" customFormat="1" ht="16.5" thickBot="1" x14ac:dyDescent="0.3">
      <c r="A866" s="709" t="s">
        <v>666</v>
      </c>
      <c r="B866" s="577"/>
      <c r="C866" s="577"/>
      <c r="D866" s="577"/>
      <c r="E866" s="577"/>
      <c r="F866" s="710"/>
      <c r="G866" s="711"/>
      <c r="H866" s="712"/>
      <c r="I866" s="713"/>
      <c r="J866" s="710"/>
      <c r="K866" s="711"/>
      <c r="L866" s="714"/>
      <c r="M866" s="715"/>
      <c r="N866" s="776">
        <f>SUM(N61:N865)</f>
        <v>811182.18700000201</v>
      </c>
    </row>
    <row r="867" spans="1:15" ht="11.25" customHeight="1" thickTop="1" x14ac:dyDescent="0.25">
      <c r="A867" s="458"/>
      <c r="B867" s="435"/>
      <c r="C867" s="435"/>
      <c r="D867" s="446"/>
      <c r="E867" s="458"/>
      <c r="F867" s="634"/>
      <c r="G867" s="610"/>
      <c r="H867" s="446"/>
      <c r="I867" s="459"/>
      <c r="J867" s="634"/>
      <c r="K867" s="610"/>
      <c r="L867" s="611"/>
      <c r="M867" s="636"/>
      <c r="N867" s="448"/>
    </row>
    <row r="869" spans="1:15" ht="11.25" customHeight="1" x14ac:dyDescent="0.25">
      <c r="A869" s="458"/>
      <c r="B869" s="435"/>
      <c r="C869" s="435"/>
      <c r="D869" s="515"/>
      <c r="E869" s="458"/>
      <c r="F869" s="634"/>
      <c r="G869" s="610"/>
      <c r="H869" s="515"/>
      <c r="I869" s="459"/>
      <c r="J869" s="634"/>
      <c r="K869" s="610"/>
      <c r="L869" s="611"/>
      <c r="M869" s="636"/>
      <c r="N869" s="448"/>
    </row>
  </sheetData>
  <autoFilter ref="A600:G613"/>
  <sortState ref="A13:P46">
    <sortCondition ref="B13:B46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492"/>
  <sheetViews>
    <sheetView zoomScaleNormal="100" workbookViewId="0">
      <selection activeCell="O13" sqref="O13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2.710937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3"/>
      <c r="K2" s="383"/>
      <c r="L2" s="1"/>
      <c r="M2" s="16"/>
      <c r="N2" s="137"/>
      <c r="O2" s="117"/>
      <c r="P2" s="383"/>
    </row>
    <row r="3" spans="1:26" ht="9" customHeight="1" x14ac:dyDescent="0.3">
      <c r="A3" s="32"/>
    </row>
    <row r="4" spans="1:26" s="7" customFormat="1" ht="19.5" thickBot="1" x14ac:dyDescent="0.35">
      <c r="A4" s="33">
        <f>SUM(K6+K52)</f>
        <v>102327.00692795881</v>
      </c>
      <c r="B4" s="11"/>
      <c r="C4" s="3"/>
      <c r="D4" s="6"/>
      <c r="F4" s="116"/>
      <c r="G4" s="182"/>
      <c r="I4" s="24"/>
      <c r="J4" s="354"/>
      <c r="K4" s="182"/>
      <c r="L4" s="96"/>
      <c r="M4" s="262"/>
      <c r="N4" s="269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2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SUM(N49)</f>
        <v>934089.90427430964</v>
      </c>
      <c r="L6" s="282"/>
      <c r="M6" s="201"/>
      <c r="N6" s="270"/>
      <c r="O6" s="195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2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26" s="868" customFormat="1" ht="14.25" customHeight="1" x14ac:dyDescent="0.25">
      <c r="A10" s="856" t="s">
        <v>2153</v>
      </c>
      <c r="B10" s="857" t="s">
        <v>32</v>
      </c>
      <c r="C10" s="858" t="s">
        <v>52</v>
      </c>
      <c r="D10" s="548">
        <v>42205</v>
      </c>
      <c r="E10" s="549">
        <v>1</v>
      </c>
      <c r="F10" s="785">
        <v>1</v>
      </c>
      <c r="G10" s="603">
        <f>SUM(E10*F10)/100</f>
        <v>0.01</v>
      </c>
      <c r="H10" s="544"/>
      <c r="I10" s="945">
        <v>1</v>
      </c>
      <c r="J10" s="785">
        <v>1</v>
      </c>
      <c r="K10" s="604">
        <f>SUM(E10*J10)/100</f>
        <v>0.01</v>
      </c>
      <c r="L10" s="972">
        <f>SUM(K10-G10)</f>
        <v>0</v>
      </c>
      <c r="M10" s="622">
        <v>1.23116</v>
      </c>
      <c r="N10" s="546">
        <f>SUM(K10-G10)*M10</f>
        <v>0</v>
      </c>
      <c r="O10" s="867"/>
      <c r="P10" s="867"/>
    </row>
    <row r="11" spans="1:26" s="882" customFormat="1" ht="15" customHeight="1" x14ac:dyDescent="0.25">
      <c r="A11" s="869" t="s">
        <v>1565</v>
      </c>
      <c r="B11" s="870" t="s">
        <v>32</v>
      </c>
      <c r="C11" s="871" t="s">
        <v>77</v>
      </c>
      <c r="D11" s="625">
        <v>42510</v>
      </c>
      <c r="E11" s="626">
        <v>1</v>
      </c>
      <c r="F11" s="946">
        <v>1</v>
      </c>
      <c r="G11" s="628">
        <f>SUM(E11*F11)/100</f>
        <v>0.01</v>
      </c>
      <c r="H11" s="629"/>
      <c r="I11" s="945">
        <v>1</v>
      </c>
      <c r="J11" s="946">
        <v>1</v>
      </c>
      <c r="K11" s="630">
        <f>SUM(E11*J11)/100</f>
        <v>0.01</v>
      </c>
      <c r="L11" s="972">
        <f>SUM(G11-K11)</f>
        <v>0</v>
      </c>
      <c r="M11" s="622">
        <v>1.23116</v>
      </c>
      <c r="N11" s="546">
        <f>SUM(G11-K11)*M11</f>
        <v>0</v>
      </c>
      <c r="O11" s="881"/>
      <c r="P11" s="881"/>
    </row>
    <row r="12" spans="1:26" s="882" customFormat="1" ht="15" customHeight="1" x14ac:dyDescent="0.25">
      <c r="A12" s="869"/>
      <c r="B12" s="871"/>
      <c r="C12" s="871"/>
      <c r="D12" s="548"/>
      <c r="E12" s="549"/>
      <c r="F12" s="785"/>
      <c r="G12" s="603"/>
      <c r="H12" s="544"/>
      <c r="I12" s="945"/>
      <c r="J12" s="785"/>
      <c r="K12" s="604"/>
      <c r="L12" s="930"/>
      <c r="M12" s="622" t="s">
        <v>3</v>
      </c>
      <c r="N12" s="546"/>
      <c r="O12" s="881"/>
      <c r="P12" s="881"/>
    </row>
    <row r="13" spans="1:26" s="882" customFormat="1" ht="15" customHeight="1" x14ac:dyDescent="0.25">
      <c r="A13" s="856" t="s">
        <v>2750</v>
      </c>
      <c r="B13" s="857" t="s">
        <v>295</v>
      </c>
      <c r="C13" s="858" t="s">
        <v>52</v>
      </c>
      <c r="D13" s="548">
        <v>42684</v>
      </c>
      <c r="E13" s="549">
        <v>62778</v>
      </c>
      <c r="F13" s="785">
        <v>270</v>
      </c>
      <c r="G13" s="603">
        <f>SUM(E13*F13)/100</f>
        <v>169500.6</v>
      </c>
      <c r="H13" s="544"/>
      <c r="I13" s="945">
        <v>263</v>
      </c>
      <c r="J13" s="785">
        <v>278.39999999999998</v>
      </c>
      <c r="K13" s="604">
        <f>SUM(E13*J13)/100</f>
        <v>174773.95199999999</v>
      </c>
      <c r="L13" s="972">
        <f>SUM(K13-G13)</f>
        <v>5273.3519999999844</v>
      </c>
      <c r="M13" s="622">
        <v>1.2282900000000001</v>
      </c>
      <c r="N13" s="546">
        <f>SUM(K13-G13)*M13</f>
        <v>6477.2055280799814</v>
      </c>
      <c r="O13" s="867"/>
      <c r="P13" s="867"/>
      <c r="Q13" s="868"/>
      <c r="R13" s="868"/>
      <c r="S13" s="868"/>
      <c r="T13" s="868"/>
      <c r="U13" s="868"/>
      <c r="V13" s="868"/>
      <c r="W13" s="868"/>
      <c r="X13" s="868"/>
      <c r="Y13" s="868"/>
      <c r="Z13" s="868"/>
    </row>
    <row r="14" spans="1:26" s="868" customFormat="1" ht="15" customHeight="1" x14ac:dyDescent="0.25">
      <c r="A14" s="856" t="s">
        <v>2601</v>
      </c>
      <c r="B14" s="857" t="s">
        <v>1329</v>
      </c>
      <c r="C14" s="858" t="s">
        <v>52</v>
      </c>
      <c r="D14" s="548">
        <v>42598</v>
      </c>
      <c r="E14" s="549">
        <v>51044</v>
      </c>
      <c r="F14" s="785">
        <v>907</v>
      </c>
      <c r="G14" s="603">
        <f>SUM(E14*F14)/100</f>
        <v>462969.08</v>
      </c>
      <c r="H14" s="544"/>
      <c r="I14" s="945">
        <v>1130</v>
      </c>
      <c r="J14" s="785">
        <v>1135</v>
      </c>
      <c r="K14" s="604">
        <f>SUM(E14*J14)/100</f>
        <v>579349.4</v>
      </c>
      <c r="L14" s="988">
        <f>SUM(K14-G14)</f>
        <v>116380.32</v>
      </c>
      <c r="M14" s="622">
        <v>1.2282900000000001</v>
      </c>
      <c r="N14" s="546">
        <f>SUM(K14-G14)*M14</f>
        <v>142948.78325280003</v>
      </c>
      <c r="O14" s="867"/>
      <c r="P14" s="867"/>
    </row>
    <row r="15" spans="1:26" s="868" customFormat="1" ht="15" customHeight="1" x14ac:dyDescent="0.25">
      <c r="A15" s="856" t="s">
        <v>724</v>
      </c>
      <c r="B15" s="857" t="s">
        <v>725</v>
      </c>
      <c r="C15" s="858" t="s">
        <v>52</v>
      </c>
      <c r="D15" s="548">
        <v>42719</v>
      </c>
      <c r="E15" s="549">
        <v>69066</v>
      </c>
      <c r="F15" s="785">
        <v>884</v>
      </c>
      <c r="G15" s="603">
        <f>SUM(E15*F15)/100</f>
        <v>610543.43999999994</v>
      </c>
      <c r="H15" s="544"/>
      <c r="I15" s="945">
        <v>906</v>
      </c>
      <c r="J15" s="785">
        <v>976.6</v>
      </c>
      <c r="K15" s="604">
        <f>SUM(E15*J15)/100</f>
        <v>674498.5560000001</v>
      </c>
      <c r="L15" s="972">
        <f>SUM(K15-G15)</f>
        <v>63955.116000000155</v>
      </c>
      <c r="M15" s="622">
        <v>1.2282900000000001</v>
      </c>
      <c r="N15" s="546">
        <f>SUM(K15-G15)*M15</f>
        <v>78555.429431640194</v>
      </c>
      <c r="O15" s="867"/>
      <c r="P15" s="867"/>
    </row>
    <row r="16" spans="1:26" s="882" customFormat="1" ht="15" customHeight="1" x14ac:dyDescent="0.25">
      <c r="A16" s="856" t="s">
        <v>691</v>
      </c>
      <c r="B16" s="857" t="s">
        <v>692</v>
      </c>
      <c r="C16" s="858" t="s">
        <v>52</v>
      </c>
      <c r="D16" s="548">
        <v>3.01</v>
      </c>
      <c r="E16" s="549">
        <v>18333</v>
      </c>
      <c r="F16" s="785">
        <v>1879</v>
      </c>
      <c r="G16" s="603">
        <f>SUM(E16*F16)/100</f>
        <v>344477.07</v>
      </c>
      <c r="H16" s="544"/>
      <c r="I16" s="945">
        <v>1825</v>
      </c>
      <c r="J16" s="785">
        <v>1924</v>
      </c>
      <c r="K16" s="604">
        <f>SUM(E16*J16)/100</f>
        <v>352726.92</v>
      </c>
      <c r="L16" s="972">
        <f>SUM(K16-G16)</f>
        <v>8249.8499999999767</v>
      </c>
      <c r="M16" s="622">
        <v>1.2282900000000001</v>
      </c>
      <c r="N16" s="546">
        <f>SUM(K16-G16)*M16</f>
        <v>10133.208256499973</v>
      </c>
      <c r="O16" s="867"/>
      <c r="P16" s="867"/>
      <c r="Q16" s="868"/>
      <c r="R16" s="868"/>
      <c r="S16" s="868"/>
      <c r="T16" s="868"/>
      <c r="U16" s="868"/>
      <c r="V16" s="868"/>
      <c r="W16" s="868"/>
      <c r="X16" s="868"/>
      <c r="Y16" s="868"/>
      <c r="Z16" s="868"/>
    </row>
    <row r="17" spans="1:26" s="882" customFormat="1" ht="15" customHeight="1" x14ac:dyDescent="0.25">
      <c r="A17" s="856" t="s">
        <v>1244</v>
      </c>
      <c r="B17" s="857" t="s">
        <v>1245</v>
      </c>
      <c r="C17" s="858" t="s">
        <v>52</v>
      </c>
      <c r="D17" s="548">
        <v>42719</v>
      </c>
      <c r="E17" s="549">
        <v>110005</v>
      </c>
      <c r="F17" s="785">
        <v>275</v>
      </c>
      <c r="G17" s="603">
        <f>SUM(E17*F17)/100</f>
        <v>302513.75</v>
      </c>
      <c r="H17" s="544"/>
      <c r="I17" s="945">
        <v>273.5</v>
      </c>
      <c r="J17" s="785">
        <v>286</v>
      </c>
      <c r="K17" s="604">
        <f>SUM(E17*J17)/100</f>
        <v>314614.3</v>
      </c>
      <c r="L17" s="972">
        <f>SUM(K17-G17)</f>
        <v>12100.549999999988</v>
      </c>
      <c r="M17" s="622">
        <v>1.2282900000000001</v>
      </c>
      <c r="N17" s="546">
        <f>SUM(K17-G17)*M17</f>
        <v>14862.984559499986</v>
      </c>
      <c r="O17" s="867"/>
      <c r="P17" s="867"/>
      <c r="Q17" s="868"/>
      <c r="R17" s="868"/>
      <c r="S17" s="868"/>
      <c r="T17" s="868"/>
      <c r="U17" s="868"/>
      <c r="V17" s="868"/>
      <c r="W17" s="868"/>
      <c r="X17" s="868"/>
      <c r="Y17" s="868"/>
      <c r="Z17" s="868"/>
    </row>
    <row r="18" spans="1:26" s="882" customFormat="1" ht="15" customHeight="1" x14ac:dyDescent="0.25">
      <c r="A18" s="856" t="s">
        <v>2829</v>
      </c>
      <c r="B18" s="857" t="s">
        <v>2455</v>
      </c>
      <c r="C18" s="858" t="s">
        <v>52</v>
      </c>
      <c r="D18" s="548">
        <v>42734</v>
      </c>
      <c r="E18" s="549">
        <v>54943</v>
      </c>
      <c r="F18" s="785">
        <v>2106</v>
      </c>
      <c r="G18" s="603">
        <f>SUM(E18*F18)/100</f>
        <v>1157099.58</v>
      </c>
      <c r="H18" s="544"/>
      <c r="I18" s="945">
        <v>2022</v>
      </c>
      <c r="J18" s="785">
        <v>2081</v>
      </c>
      <c r="K18" s="604">
        <f>SUM(E18*J18)/100</f>
        <v>1143363.83</v>
      </c>
      <c r="L18" s="972">
        <f>SUM(K18-G18)</f>
        <v>-13735.75</v>
      </c>
      <c r="M18" s="622">
        <v>1.2282900000000001</v>
      </c>
      <c r="N18" s="546">
        <f>SUM(K18-G18)*M18</f>
        <v>-16871.484367500001</v>
      </c>
      <c r="O18" s="867"/>
      <c r="P18" s="867"/>
      <c r="Q18" s="868"/>
      <c r="R18" s="868"/>
      <c r="S18" s="868"/>
      <c r="T18" s="868"/>
      <c r="U18" s="868"/>
      <c r="V18" s="868"/>
      <c r="W18" s="868"/>
      <c r="X18" s="868"/>
      <c r="Y18" s="868"/>
      <c r="Z18" s="868"/>
    </row>
    <row r="19" spans="1:26" s="868" customFormat="1" ht="14.25" customHeight="1" x14ac:dyDescent="0.25">
      <c r="A19" s="856" t="s">
        <v>2839</v>
      </c>
      <c r="B19" s="857" t="s">
        <v>1953</v>
      </c>
      <c r="C19" s="858" t="s">
        <v>52</v>
      </c>
      <c r="D19" s="548">
        <v>42739</v>
      </c>
      <c r="E19" s="549">
        <v>31951</v>
      </c>
      <c r="F19" s="785">
        <v>887</v>
      </c>
      <c r="G19" s="603">
        <f>SUM(E19*F19)/100</f>
        <v>283405.37</v>
      </c>
      <c r="H19" s="544"/>
      <c r="I19" s="945">
        <v>826</v>
      </c>
      <c r="J19" s="785">
        <v>883</v>
      </c>
      <c r="K19" s="604">
        <f>SUM(E19*J19)/100</f>
        <v>282127.33</v>
      </c>
      <c r="L19" s="972">
        <f>SUM(K19-G19)</f>
        <v>-1278.039999999979</v>
      </c>
      <c r="M19" s="622">
        <v>1.2282900000000001</v>
      </c>
      <c r="N19" s="546">
        <f>SUM(K19-G19)*M19</f>
        <v>-1569.8037515999745</v>
      </c>
      <c r="O19" s="867"/>
      <c r="P19" s="867"/>
    </row>
    <row r="20" spans="1:26" s="882" customFormat="1" ht="15" customHeight="1" x14ac:dyDescent="0.25">
      <c r="A20" s="856" t="s">
        <v>2703</v>
      </c>
      <c r="B20" s="857" t="s">
        <v>2026</v>
      </c>
      <c r="C20" s="858" t="s">
        <v>52</v>
      </c>
      <c r="D20" s="548">
        <v>42664</v>
      </c>
      <c r="E20" s="549">
        <v>11365</v>
      </c>
      <c r="F20" s="785">
        <v>702</v>
      </c>
      <c r="G20" s="603">
        <f>SUM(E20*F20)/100</f>
        <v>79782.3</v>
      </c>
      <c r="H20" s="544"/>
      <c r="I20" s="945">
        <v>731</v>
      </c>
      <c r="J20" s="785">
        <v>753.2</v>
      </c>
      <c r="K20" s="604">
        <f>SUM(E20*J20)/100</f>
        <v>85601.18</v>
      </c>
      <c r="L20" s="972">
        <f>SUM(K20-G20)</f>
        <v>5818.8799999999901</v>
      </c>
      <c r="M20" s="622">
        <v>1.2282900000000001</v>
      </c>
      <c r="N20" s="546">
        <f>SUM(K20-G20)*M20</f>
        <v>7147.2721151999885</v>
      </c>
      <c r="O20" s="867"/>
      <c r="P20" s="867"/>
      <c r="Q20" s="868"/>
      <c r="R20" s="868"/>
      <c r="S20" s="868"/>
      <c r="T20" s="868"/>
      <c r="U20" s="868"/>
      <c r="V20" s="868"/>
      <c r="W20" s="868"/>
      <c r="X20" s="868"/>
      <c r="Y20" s="868"/>
      <c r="Z20" s="868"/>
    </row>
    <row r="21" spans="1:26" s="882" customFormat="1" ht="15" customHeight="1" x14ac:dyDescent="0.25">
      <c r="A21" s="869" t="s">
        <v>1598</v>
      </c>
      <c r="B21" s="870" t="s">
        <v>1599</v>
      </c>
      <c r="C21" s="871" t="s">
        <v>77</v>
      </c>
      <c r="D21" s="625">
        <v>42719</v>
      </c>
      <c r="E21" s="626">
        <v>242906</v>
      </c>
      <c r="F21" s="946">
        <v>233</v>
      </c>
      <c r="G21" s="628">
        <f>SUM(E21*F21)/100</f>
        <v>565970.98</v>
      </c>
      <c r="H21" s="629"/>
      <c r="I21" s="945">
        <v>250</v>
      </c>
      <c r="J21" s="946">
        <v>237</v>
      </c>
      <c r="K21" s="630">
        <f>SUM(E21*J21)/100</f>
        <v>575687.22</v>
      </c>
      <c r="L21" s="972">
        <f>SUM(G21-K21)</f>
        <v>-9716.2399999999907</v>
      </c>
      <c r="M21" s="622">
        <v>1.2282900000000001</v>
      </c>
      <c r="N21" s="767">
        <f>SUM(G21-K21)*M21</f>
        <v>-11934.36042959999</v>
      </c>
      <c r="O21" s="881"/>
      <c r="P21" s="881"/>
    </row>
    <row r="22" spans="1:26" s="868" customFormat="1" ht="14.25" customHeight="1" x14ac:dyDescent="0.25">
      <c r="A22" s="856" t="s">
        <v>2809</v>
      </c>
      <c r="B22" s="857" t="s">
        <v>1707</v>
      </c>
      <c r="C22" s="858" t="s">
        <v>52</v>
      </c>
      <c r="D22" s="548">
        <v>42720</v>
      </c>
      <c r="E22" s="549">
        <v>237327</v>
      </c>
      <c r="F22" s="785">
        <v>176</v>
      </c>
      <c r="G22" s="603">
        <f>SUM(E22*F22)/100</f>
        <v>417695.52</v>
      </c>
      <c r="H22" s="544"/>
      <c r="I22" s="945">
        <v>162</v>
      </c>
      <c r="J22" s="785">
        <v>165</v>
      </c>
      <c r="K22" s="604">
        <f>SUM(E22*J22)/100</f>
        <v>391589.55</v>
      </c>
      <c r="L22" s="972">
        <f>SUM(K22-G22)</f>
        <v>-26105.97000000003</v>
      </c>
      <c r="M22" s="622">
        <v>1.2282900000000001</v>
      </c>
      <c r="N22" s="546">
        <f>SUM(K22-G22)*M22</f>
        <v>-32065.701891300039</v>
      </c>
      <c r="O22" s="867"/>
      <c r="P22" s="867"/>
    </row>
    <row r="23" spans="1:26" s="868" customFormat="1" ht="14.25" customHeight="1" x14ac:dyDescent="0.25">
      <c r="A23" s="856" t="s">
        <v>2830</v>
      </c>
      <c r="B23" s="857" t="s">
        <v>2831</v>
      </c>
      <c r="C23" s="858" t="s">
        <v>52</v>
      </c>
      <c r="D23" s="548">
        <v>42734</v>
      </c>
      <c r="E23" s="549">
        <v>305746</v>
      </c>
      <c r="F23" s="785">
        <v>530</v>
      </c>
      <c r="G23" s="603">
        <f>SUM(E23*F23)/100</f>
        <v>1620453.8</v>
      </c>
      <c r="H23" s="544"/>
      <c r="I23" s="945">
        <v>466</v>
      </c>
      <c r="J23" s="785">
        <v>515</v>
      </c>
      <c r="K23" s="604">
        <f>SUM(E23*J23)/100</f>
        <v>1574591.9</v>
      </c>
      <c r="L23" s="972">
        <f>SUM(K23-G23)</f>
        <v>-45861.90000000014</v>
      </c>
      <c r="M23" s="622">
        <v>1.2282900000000001</v>
      </c>
      <c r="N23" s="546">
        <f>SUM(K23-G23)*M23</f>
        <v>-56331.713151000178</v>
      </c>
      <c r="O23" s="867"/>
      <c r="P23" s="867"/>
    </row>
    <row r="24" spans="1:26" s="868" customFormat="1" ht="14.25" customHeight="1" x14ac:dyDescent="0.25">
      <c r="A24" s="856" t="s">
        <v>689</v>
      </c>
      <c r="B24" s="857" t="s">
        <v>690</v>
      </c>
      <c r="C24" s="858" t="s">
        <v>52</v>
      </c>
      <c r="D24" s="548">
        <v>42689</v>
      </c>
      <c r="E24" s="549">
        <v>50944</v>
      </c>
      <c r="F24" s="785">
        <v>634</v>
      </c>
      <c r="G24" s="603">
        <f>SUM(E24*F24)/100</f>
        <v>322984.96000000002</v>
      </c>
      <c r="H24" s="544"/>
      <c r="I24" s="945">
        <v>637</v>
      </c>
      <c r="J24" s="785">
        <v>670</v>
      </c>
      <c r="K24" s="604">
        <f>SUM(E24*J24)/100</f>
        <v>341324.79999999999</v>
      </c>
      <c r="L24" s="972">
        <f>SUM(K24-G24)</f>
        <v>18339.839999999967</v>
      </c>
      <c r="M24" s="622">
        <v>1.2282900000000001</v>
      </c>
      <c r="N24" s="546">
        <f>SUM(K24-G24)*M24</f>
        <v>22526.642073599964</v>
      </c>
      <c r="O24" s="867"/>
      <c r="P24" s="867"/>
    </row>
    <row r="25" spans="1:26" s="868" customFormat="1" ht="14.25" customHeight="1" x14ac:dyDescent="0.25">
      <c r="A25" s="856" t="s">
        <v>2832</v>
      </c>
      <c r="B25" s="857" t="s">
        <v>1065</v>
      </c>
      <c r="C25" s="858" t="s">
        <v>52</v>
      </c>
      <c r="D25" s="548">
        <v>42734</v>
      </c>
      <c r="E25" s="549">
        <v>195887</v>
      </c>
      <c r="F25" s="785">
        <v>572</v>
      </c>
      <c r="G25" s="603">
        <f>SUM(E25*F25)/100</f>
        <v>1120473.6399999999</v>
      </c>
      <c r="H25" s="544"/>
      <c r="I25" s="945">
        <v>548</v>
      </c>
      <c r="J25" s="785">
        <v>571</v>
      </c>
      <c r="K25" s="604">
        <f>SUM(E25*J25)/100</f>
        <v>1118514.77</v>
      </c>
      <c r="L25" s="972">
        <f>SUM(K25-G25)</f>
        <v>-1958.8699999998789</v>
      </c>
      <c r="M25" s="622">
        <v>1.2282900000000001</v>
      </c>
      <c r="N25" s="546">
        <f>SUM(K25-G25)*M25</f>
        <v>-2406.0604322998515</v>
      </c>
      <c r="O25" s="867"/>
      <c r="P25" s="867"/>
    </row>
    <row r="26" spans="1:26" s="882" customFormat="1" ht="15" customHeight="1" x14ac:dyDescent="0.25">
      <c r="A26" s="856" t="s">
        <v>1806</v>
      </c>
      <c r="B26" s="857" t="s">
        <v>1807</v>
      </c>
      <c r="C26" s="858" t="s">
        <v>52</v>
      </c>
      <c r="D26" s="548">
        <v>42739</v>
      </c>
      <c r="E26" s="549">
        <v>36205</v>
      </c>
      <c r="F26" s="785">
        <v>1037</v>
      </c>
      <c r="G26" s="603">
        <f>SUM(E26*F26)/100</f>
        <v>375445.85</v>
      </c>
      <c r="H26" s="544"/>
      <c r="I26" s="945">
        <v>989</v>
      </c>
      <c r="J26" s="785">
        <v>1028</v>
      </c>
      <c r="K26" s="604">
        <f>SUM(E26*J26)/100</f>
        <v>372187.4</v>
      </c>
      <c r="L26" s="972">
        <f>SUM(K26-G26)</f>
        <v>-3258.4499999999534</v>
      </c>
      <c r="M26" s="622">
        <v>1.2282900000000001</v>
      </c>
      <c r="N26" s="546">
        <f>SUM(K26-G26)*M26</f>
        <v>-4002.321550499943</v>
      </c>
      <c r="O26" s="867"/>
      <c r="P26" s="867"/>
      <c r="Q26" s="868"/>
      <c r="R26" s="868"/>
      <c r="S26" s="868"/>
      <c r="T26" s="868"/>
      <c r="U26" s="868"/>
      <c r="V26" s="868"/>
      <c r="W26" s="868"/>
      <c r="X26" s="868"/>
      <c r="Y26" s="868"/>
      <c r="Z26" s="868"/>
    </row>
    <row r="27" spans="1:26" s="868" customFormat="1" ht="14.25" customHeight="1" x14ac:dyDescent="0.25">
      <c r="A27" s="856" t="s">
        <v>1867</v>
      </c>
      <c r="B27" s="857" t="s">
        <v>2833</v>
      </c>
      <c r="C27" s="858" t="s">
        <v>52</v>
      </c>
      <c r="D27" s="548">
        <v>42734</v>
      </c>
      <c r="E27" s="549">
        <v>205726</v>
      </c>
      <c r="F27" s="785">
        <v>280</v>
      </c>
      <c r="G27" s="603">
        <f>SUM(E27*F27)/100</f>
        <v>576032.80000000005</v>
      </c>
      <c r="H27" s="544"/>
      <c r="I27" s="945">
        <v>268.8</v>
      </c>
      <c r="J27" s="785">
        <v>281.60000000000002</v>
      </c>
      <c r="K27" s="604">
        <f>SUM(E27*J27)/100</f>
        <v>579324.41599999997</v>
      </c>
      <c r="L27" s="972">
        <f>SUM(K27-G27)</f>
        <v>3291.6159999999218</v>
      </c>
      <c r="M27" s="622">
        <v>1.2282900000000001</v>
      </c>
      <c r="N27" s="546">
        <f>SUM(K27-G27)*M27</f>
        <v>4043.0590166399043</v>
      </c>
      <c r="O27" s="867"/>
      <c r="P27" s="867"/>
    </row>
    <row r="28" spans="1:26" s="868" customFormat="1" ht="14.25" customHeight="1" x14ac:dyDescent="0.25">
      <c r="A28" s="856" t="s">
        <v>2785</v>
      </c>
      <c r="B28" s="857" t="s">
        <v>759</v>
      </c>
      <c r="C28" s="858" t="s">
        <v>52</v>
      </c>
      <c r="D28" s="548">
        <v>42712</v>
      </c>
      <c r="E28" s="549">
        <v>910771</v>
      </c>
      <c r="F28" s="785">
        <v>179</v>
      </c>
      <c r="G28" s="603">
        <f>SUM(E28*F28)/100</f>
        <v>1630280.09</v>
      </c>
      <c r="H28" s="544"/>
      <c r="I28" s="945">
        <v>193.4</v>
      </c>
      <c r="J28" s="785">
        <v>205.5</v>
      </c>
      <c r="K28" s="604">
        <f>SUM(E28*J28)/100</f>
        <v>1871634.405</v>
      </c>
      <c r="L28" s="972">
        <f>SUM(K28-G28)</f>
        <v>241354.31499999994</v>
      </c>
      <c r="M28" s="622">
        <v>1.2282900000000001</v>
      </c>
      <c r="N28" s="546">
        <f>SUM(K28-G28)*M28</f>
        <v>296453.09157134994</v>
      </c>
      <c r="O28" s="867"/>
      <c r="P28" s="867"/>
    </row>
    <row r="29" spans="1:26" s="882" customFormat="1" ht="15" customHeight="1" x14ac:dyDescent="0.25">
      <c r="A29" s="869" t="s">
        <v>2795</v>
      </c>
      <c r="B29" s="871" t="s">
        <v>2796</v>
      </c>
      <c r="C29" s="871" t="s">
        <v>77</v>
      </c>
      <c r="D29" s="625">
        <v>42718</v>
      </c>
      <c r="E29" s="626">
        <v>16950</v>
      </c>
      <c r="F29" s="946">
        <v>280</v>
      </c>
      <c r="G29" s="628">
        <f>SUM(E29*F29)/100</f>
        <v>47460</v>
      </c>
      <c r="H29" s="629"/>
      <c r="I29" s="945">
        <v>303.10000000000002</v>
      </c>
      <c r="J29" s="946">
        <v>292.39999999999998</v>
      </c>
      <c r="K29" s="630">
        <f>SUM(E29*J29)/100</f>
        <v>49561.8</v>
      </c>
      <c r="L29" s="972">
        <f>SUM(G29-K29)</f>
        <v>-2101.8000000000029</v>
      </c>
      <c r="M29" s="622">
        <v>1.2282900000000001</v>
      </c>
      <c r="N29" s="546">
        <f>SUM(G29-K29)*M29</f>
        <v>-2581.619922000004</v>
      </c>
      <c r="O29" s="881"/>
      <c r="P29" s="881"/>
    </row>
    <row r="30" spans="1:26" s="882" customFormat="1" ht="15" customHeight="1" x14ac:dyDescent="0.25">
      <c r="A30" s="869" t="s">
        <v>2700</v>
      </c>
      <c r="B30" s="870" t="s">
        <v>2701</v>
      </c>
      <c r="C30" s="871" t="s">
        <v>77</v>
      </c>
      <c r="D30" s="625">
        <v>42663</v>
      </c>
      <c r="E30" s="626">
        <v>29215</v>
      </c>
      <c r="F30" s="946">
        <v>329</v>
      </c>
      <c r="G30" s="628">
        <f>SUM(E30*F30)/100</f>
        <v>96117.35</v>
      </c>
      <c r="H30" s="629"/>
      <c r="I30" s="945">
        <v>201</v>
      </c>
      <c r="J30" s="946">
        <v>192.2</v>
      </c>
      <c r="K30" s="630">
        <f>SUM(E30*J30)/100</f>
        <v>56151.23</v>
      </c>
      <c r="L30" s="972">
        <f>SUM(G30-K30)</f>
        <v>39966.120000000003</v>
      </c>
      <c r="M30" s="622">
        <v>1.2282900000000001</v>
      </c>
      <c r="N30" s="546">
        <f>SUM(G30-K30)*M30</f>
        <v>49089.985534800006</v>
      </c>
      <c r="O30" s="881"/>
      <c r="P30" s="881"/>
    </row>
    <row r="31" spans="1:26" s="882" customFormat="1" ht="15" customHeight="1" x14ac:dyDescent="0.25">
      <c r="A31" s="869" t="s">
        <v>2836</v>
      </c>
      <c r="B31" s="870" t="s">
        <v>2837</v>
      </c>
      <c r="C31" s="871" t="s">
        <v>77</v>
      </c>
      <c r="D31" s="625">
        <v>42738</v>
      </c>
      <c r="E31" s="626">
        <v>19079</v>
      </c>
      <c r="F31" s="946">
        <v>328</v>
      </c>
      <c r="G31" s="628">
        <f>SUM(E31*F31)/100</f>
        <v>62579.12</v>
      </c>
      <c r="H31" s="629"/>
      <c r="I31" s="945">
        <v>368</v>
      </c>
      <c r="J31" s="946">
        <v>344.5</v>
      </c>
      <c r="K31" s="630">
        <f>SUM(E31*J31)/100</f>
        <v>65727.154999999999</v>
      </c>
      <c r="L31" s="972">
        <f>SUM(G31-K31)</f>
        <v>-3148.0349999999962</v>
      </c>
      <c r="M31" s="622">
        <v>1.2282900000000001</v>
      </c>
      <c r="N31" s="546">
        <f>SUM(G31-K31)*M31</f>
        <v>-3866.6999101499955</v>
      </c>
      <c r="O31" s="881"/>
      <c r="P31" s="881"/>
    </row>
    <row r="32" spans="1:26" s="882" customFormat="1" ht="15" customHeight="1" x14ac:dyDescent="0.25">
      <c r="A32" s="856" t="s">
        <v>2522</v>
      </c>
      <c r="B32" s="858" t="s">
        <v>2523</v>
      </c>
      <c r="C32" s="858" t="s">
        <v>52</v>
      </c>
      <c r="D32" s="548">
        <v>42563</v>
      </c>
      <c r="E32" s="549">
        <v>52005</v>
      </c>
      <c r="F32" s="785">
        <v>262</v>
      </c>
      <c r="G32" s="603">
        <f>SUM(E32*F32)/100</f>
        <v>136253.1</v>
      </c>
      <c r="H32" s="544"/>
      <c r="I32" s="945">
        <v>383.5</v>
      </c>
      <c r="J32" s="785">
        <v>402.9</v>
      </c>
      <c r="K32" s="604">
        <f>SUM(E32*J32)/100</f>
        <v>209528.14499999999</v>
      </c>
      <c r="L32" s="972">
        <f>SUM(K32-G32)</f>
        <v>73275.044999999984</v>
      </c>
      <c r="M32" s="622">
        <v>1.2282900000000001</v>
      </c>
      <c r="N32" s="546">
        <f>SUM(K32-G32)*M32</f>
        <v>90003.005023049991</v>
      </c>
      <c r="O32" s="867"/>
      <c r="P32" s="867"/>
      <c r="Q32" s="868"/>
      <c r="R32" s="868"/>
      <c r="S32" s="868"/>
      <c r="T32" s="868"/>
      <c r="U32" s="868"/>
      <c r="V32" s="868"/>
      <c r="W32" s="868"/>
      <c r="X32" s="868"/>
      <c r="Y32" s="868"/>
      <c r="Z32" s="868"/>
    </row>
    <row r="33" spans="1:26" s="882" customFormat="1" ht="15" customHeight="1" x14ac:dyDescent="0.25">
      <c r="A33" s="856" t="s">
        <v>1439</v>
      </c>
      <c r="B33" s="858" t="s">
        <v>1440</v>
      </c>
      <c r="C33" s="858" t="s">
        <v>52</v>
      </c>
      <c r="D33" s="548">
        <v>42741</v>
      </c>
      <c r="E33" s="549">
        <v>81801</v>
      </c>
      <c r="F33" s="785">
        <v>226</v>
      </c>
      <c r="G33" s="603">
        <f>SUM(E33*F33)/100</f>
        <v>184870.26</v>
      </c>
      <c r="H33" s="544"/>
      <c r="I33" s="945">
        <v>207.4</v>
      </c>
      <c r="J33" s="785">
        <v>219.5</v>
      </c>
      <c r="K33" s="604">
        <f>SUM(E33*J33)/100</f>
        <v>179553.19500000001</v>
      </c>
      <c r="L33" s="972">
        <f>SUM(K33-G33)</f>
        <v>-5317.0650000000023</v>
      </c>
      <c r="M33" s="622">
        <v>1.2282900000000001</v>
      </c>
      <c r="N33" s="546">
        <f>SUM(K33-G33)*M33</f>
        <v>-6530.8977688500036</v>
      </c>
      <c r="O33" s="867"/>
      <c r="P33" s="867"/>
      <c r="Q33" s="868"/>
      <c r="R33" s="868"/>
      <c r="S33" s="868"/>
      <c r="T33" s="868"/>
      <c r="U33" s="868"/>
      <c r="V33" s="868"/>
      <c r="W33" s="868"/>
      <c r="X33" s="868"/>
      <c r="Y33" s="868"/>
      <c r="Z33" s="868"/>
    </row>
    <row r="34" spans="1:26" s="882" customFormat="1" ht="15" customHeight="1" x14ac:dyDescent="0.25">
      <c r="A34" s="856" t="s">
        <v>2786</v>
      </c>
      <c r="B34" s="858" t="s">
        <v>2787</v>
      </c>
      <c r="C34" s="858" t="s">
        <v>52</v>
      </c>
      <c r="D34" s="548">
        <v>42711</v>
      </c>
      <c r="E34" s="549">
        <v>15984</v>
      </c>
      <c r="F34" s="785">
        <v>292</v>
      </c>
      <c r="G34" s="603">
        <f>SUM(E34*F34)/100</f>
        <v>46673.279999999999</v>
      </c>
      <c r="H34" s="544"/>
      <c r="I34" s="945">
        <v>297</v>
      </c>
      <c r="J34" s="785">
        <v>314.39999999999998</v>
      </c>
      <c r="K34" s="604">
        <f>SUM(E34*J34)/100</f>
        <v>50253.695999999996</v>
      </c>
      <c r="L34" s="972">
        <f>SUM(K34-G34)</f>
        <v>3580.4159999999974</v>
      </c>
      <c r="M34" s="622">
        <v>1.2282900000000001</v>
      </c>
      <c r="N34" s="546">
        <f>SUM(K34-G34)*M34</f>
        <v>4397.7891686399971</v>
      </c>
      <c r="O34" s="867"/>
      <c r="P34" s="867"/>
      <c r="Q34" s="868"/>
      <c r="R34" s="868"/>
      <c r="S34" s="868"/>
      <c r="T34" s="868"/>
      <c r="U34" s="868"/>
      <c r="V34" s="868"/>
      <c r="W34" s="868"/>
      <c r="X34" s="868"/>
      <c r="Y34" s="868"/>
      <c r="Z34" s="868"/>
    </row>
    <row r="35" spans="1:26" s="882" customFormat="1" ht="15" customHeight="1" x14ac:dyDescent="0.25">
      <c r="A35" s="856" t="s">
        <v>2803</v>
      </c>
      <c r="B35" s="858" t="s">
        <v>2804</v>
      </c>
      <c r="C35" s="858" t="s">
        <v>52</v>
      </c>
      <c r="D35" s="548">
        <v>42719</v>
      </c>
      <c r="E35" s="549">
        <v>51819</v>
      </c>
      <c r="F35" s="785">
        <v>2198</v>
      </c>
      <c r="G35" s="603">
        <f>SUM(E35*F35)/100</f>
        <v>1138981.6200000001</v>
      </c>
      <c r="H35" s="544"/>
      <c r="I35" s="945">
        <v>2130</v>
      </c>
      <c r="J35" s="785">
        <v>2215</v>
      </c>
      <c r="K35" s="604">
        <f>SUM(E35*J35)/100</f>
        <v>1147790.8500000001</v>
      </c>
      <c r="L35" s="972">
        <f>SUM(K35-G35)</f>
        <v>8809.2299999999814</v>
      </c>
      <c r="M35" s="622">
        <v>1.2282900000000001</v>
      </c>
      <c r="N35" s="546">
        <f>SUM(K35-G35)*M35</f>
        <v>10820.289116699978</v>
      </c>
      <c r="O35" s="867"/>
      <c r="P35" s="867"/>
      <c r="Q35" s="868"/>
      <c r="R35" s="868"/>
      <c r="S35" s="868"/>
      <c r="T35" s="868"/>
      <c r="U35" s="868"/>
      <c r="V35" s="868"/>
      <c r="W35" s="868"/>
      <c r="X35" s="868"/>
      <c r="Y35" s="868"/>
      <c r="Z35" s="868"/>
    </row>
    <row r="36" spans="1:26" s="868" customFormat="1" ht="14.25" customHeight="1" x14ac:dyDescent="0.25">
      <c r="A36" s="869" t="s">
        <v>2818</v>
      </c>
      <c r="B36" s="870" t="s">
        <v>2500</v>
      </c>
      <c r="C36" s="871" t="s">
        <v>77</v>
      </c>
      <c r="D36" s="625">
        <v>42732</v>
      </c>
      <c r="E36" s="626">
        <v>86325</v>
      </c>
      <c r="F36" s="946">
        <v>417</v>
      </c>
      <c r="G36" s="628">
        <f>SUM(E36*F36)/100</f>
        <v>359975.25</v>
      </c>
      <c r="H36" s="629"/>
      <c r="I36" s="945">
        <v>436</v>
      </c>
      <c r="J36" s="946">
        <v>413</v>
      </c>
      <c r="K36" s="630">
        <f>SUM(E36*J36)/100</f>
        <v>356522.25</v>
      </c>
      <c r="L36" s="972">
        <f>SUM(G36-K36)</f>
        <v>3453</v>
      </c>
      <c r="M36" s="622">
        <v>1.2282900000000001</v>
      </c>
      <c r="N36" s="546">
        <f>SUM(G36-K36)*M36</f>
        <v>4241.2853700000005</v>
      </c>
      <c r="O36" s="881"/>
      <c r="P36" s="881"/>
      <c r="Q36" s="882"/>
      <c r="R36" s="882"/>
      <c r="S36" s="882"/>
      <c r="T36" s="882"/>
      <c r="U36" s="882"/>
      <c r="V36" s="882"/>
      <c r="W36" s="882"/>
      <c r="X36" s="882"/>
      <c r="Y36" s="882"/>
      <c r="Z36" s="882"/>
    </row>
    <row r="37" spans="1:26" s="882" customFormat="1" ht="15" customHeight="1" x14ac:dyDescent="0.25">
      <c r="A37" s="869" t="s">
        <v>2849</v>
      </c>
      <c r="B37" s="870" t="s">
        <v>2082</v>
      </c>
      <c r="C37" s="871" t="s">
        <v>77</v>
      </c>
      <c r="D37" s="625">
        <v>42741</v>
      </c>
      <c r="E37" s="626">
        <v>2860464</v>
      </c>
      <c r="F37" s="946">
        <v>198</v>
      </c>
      <c r="G37" s="628">
        <f>SUM(E37*F37)/100</f>
        <v>5663718.7199999997</v>
      </c>
      <c r="H37" s="629"/>
      <c r="I37" s="945">
        <v>209</v>
      </c>
      <c r="J37" s="946">
        <v>199.5</v>
      </c>
      <c r="K37" s="630">
        <f>SUM(E37*J37)/100</f>
        <v>5706625.6799999997</v>
      </c>
      <c r="L37" s="972">
        <f>SUM(G37-K37)</f>
        <v>-42906.959999999963</v>
      </c>
      <c r="M37" s="622">
        <v>1.2282900000000001</v>
      </c>
      <c r="N37" s="546">
        <f>SUM(G37-K37)*M37</f>
        <v>-52702.189898399956</v>
      </c>
      <c r="O37" s="881"/>
      <c r="P37" s="881"/>
    </row>
    <row r="38" spans="1:26" s="868" customFormat="1" ht="14.25" customHeight="1" x14ac:dyDescent="0.25">
      <c r="A38" s="856" t="s">
        <v>2141</v>
      </c>
      <c r="B38" s="857" t="s">
        <v>2142</v>
      </c>
      <c r="C38" s="858" t="s">
        <v>52</v>
      </c>
      <c r="D38" s="548">
        <v>42740</v>
      </c>
      <c r="E38" s="549">
        <v>2247508</v>
      </c>
      <c r="F38" s="785">
        <v>163</v>
      </c>
      <c r="G38" s="603">
        <f>SUM(E38*F38)/100</f>
        <v>3663438.04</v>
      </c>
      <c r="H38" s="544"/>
      <c r="I38" s="945">
        <v>157.30000000000001</v>
      </c>
      <c r="J38" s="785">
        <v>168.5</v>
      </c>
      <c r="K38" s="604">
        <f>SUM(E38*J38)/100</f>
        <v>3787050.98</v>
      </c>
      <c r="L38" s="972">
        <f>SUM(K38-G38)</f>
        <v>123612.93999999994</v>
      </c>
      <c r="M38" s="622">
        <v>1.2282900000000001</v>
      </c>
      <c r="N38" s="546">
        <f>SUM(K38-G38)*M38</f>
        <v>151832.53807259994</v>
      </c>
      <c r="O38" s="867"/>
      <c r="P38" s="867"/>
    </row>
    <row r="39" spans="1:26" s="868" customFormat="1" ht="14.25" customHeight="1" x14ac:dyDescent="0.25">
      <c r="A39" s="856" t="s">
        <v>2797</v>
      </c>
      <c r="B39" s="857" t="s">
        <v>2798</v>
      </c>
      <c r="C39" s="858" t="s">
        <v>52</v>
      </c>
      <c r="D39" s="548">
        <v>42718</v>
      </c>
      <c r="E39" s="549">
        <v>40033</v>
      </c>
      <c r="F39" s="785">
        <v>719</v>
      </c>
      <c r="G39" s="603">
        <f>SUM(E39*F39)/100</f>
        <v>287837.27</v>
      </c>
      <c r="H39" s="544"/>
      <c r="I39" s="945">
        <v>716</v>
      </c>
      <c r="J39" s="785">
        <v>744</v>
      </c>
      <c r="K39" s="604">
        <f>SUM(E39*J39)/100</f>
        <v>297845.52</v>
      </c>
      <c r="L39" s="972">
        <f>SUM(K39-G39)</f>
        <v>10008.25</v>
      </c>
      <c r="M39" s="622">
        <v>1.2282900000000001</v>
      </c>
      <c r="N39" s="546">
        <f>SUM(K39-G39)*M39</f>
        <v>12293.033392500001</v>
      </c>
      <c r="O39" s="867"/>
      <c r="P39" s="867"/>
    </row>
    <row r="40" spans="1:26" s="868" customFormat="1" ht="14.25" customHeight="1" x14ac:dyDescent="0.25">
      <c r="A40" s="869" t="s">
        <v>2819</v>
      </c>
      <c r="B40" s="870" t="s">
        <v>2820</v>
      </c>
      <c r="C40" s="871" t="s">
        <v>77</v>
      </c>
      <c r="D40" s="625">
        <v>42733</v>
      </c>
      <c r="E40" s="626">
        <v>51231</v>
      </c>
      <c r="F40" s="946">
        <v>879</v>
      </c>
      <c r="G40" s="628">
        <f>SUM(E40*F40)/100</f>
        <v>450320.49</v>
      </c>
      <c r="H40" s="629"/>
      <c r="I40" s="945">
        <v>950</v>
      </c>
      <c r="J40" s="946">
        <v>918.5</v>
      </c>
      <c r="K40" s="630">
        <f>SUM(E40*J40)/100</f>
        <v>470556.73499999999</v>
      </c>
      <c r="L40" s="972">
        <f>SUM(G40-K40)</f>
        <v>-20236.244999999995</v>
      </c>
      <c r="M40" s="622">
        <v>1.2282900000000001</v>
      </c>
      <c r="N40" s="546">
        <f>SUM(G40-K40)*M40</f>
        <v>-24855.977371049998</v>
      </c>
      <c r="O40" s="881"/>
      <c r="P40" s="881"/>
      <c r="Q40" s="882"/>
      <c r="R40" s="882"/>
      <c r="S40" s="882"/>
      <c r="T40" s="882"/>
      <c r="U40" s="882"/>
      <c r="V40" s="882"/>
      <c r="W40" s="882"/>
      <c r="X40" s="882"/>
      <c r="Y40" s="882"/>
      <c r="Z40" s="882"/>
    </row>
    <row r="41" spans="1:26" s="868" customFormat="1" ht="14.25" customHeight="1" x14ac:dyDescent="0.25">
      <c r="A41" s="856" t="s">
        <v>2840</v>
      </c>
      <c r="B41" s="857" t="s">
        <v>2841</v>
      </c>
      <c r="C41" s="858" t="s">
        <v>52</v>
      </c>
      <c r="D41" s="548">
        <v>42739</v>
      </c>
      <c r="E41" s="549">
        <v>2249156</v>
      </c>
      <c r="F41" s="785">
        <v>204</v>
      </c>
      <c r="G41" s="603">
        <f>SUM(E41*F41)/100</f>
        <v>4588278.24</v>
      </c>
      <c r="H41" s="544"/>
      <c r="I41" s="945">
        <v>202.6</v>
      </c>
      <c r="J41" s="785">
        <v>211.4</v>
      </c>
      <c r="K41" s="604">
        <f>SUM(E41*J41)/100</f>
        <v>4754715.784</v>
      </c>
      <c r="L41" s="972">
        <f>SUM(K41-G41)</f>
        <v>166437.54399999976</v>
      </c>
      <c r="M41" s="622">
        <v>1.2282900000000001</v>
      </c>
      <c r="N41" s="546">
        <f>SUM(K41-G41)*M41</f>
        <v>204433.57091975972</v>
      </c>
      <c r="O41" s="867"/>
      <c r="P41" s="867"/>
    </row>
    <row r="42" spans="1:26" s="868" customFormat="1" ht="14.25" customHeight="1" x14ac:dyDescent="0.25">
      <c r="A42" s="856" t="s">
        <v>1669</v>
      </c>
      <c r="B42" s="857" t="s">
        <v>1670</v>
      </c>
      <c r="C42" s="858" t="s">
        <v>52</v>
      </c>
      <c r="D42" s="548">
        <v>42705</v>
      </c>
      <c r="E42" s="549">
        <v>38332</v>
      </c>
      <c r="F42" s="785">
        <v>1882</v>
      </c>
      <c r="G42" s="603">
        <f>SUM(E42*F42)/100</f>
        <v>721408.24</v>
      </c>
      <c r="H42" s="544"/>
      <c r="I42" s="945">
        <v>1849.4</v>
      </c>
      <c r="J42" s="785">
        <v>1966</v>
      </c>
      <c r="K42" s="604">
        <f>SUM(E42*J42)/100</f>
        <v>753607.12</v>
      </c>
      <c r="L42" s="972">
        <f>SUM(K42-G42)</f>
        <v>32198.880000000005</v>
      </c>
      <c r="M42" s="622">
        <v>1.2282900000000001</v>
      </c>
      <c r="N42" s="546">
        <f>SUM(K42-G42)*M42</f>
        <v>39549.562315200012</v>
      </c>
      <c r="O42" s="867"/>
      <c r="P42" s="867"/>
    </row>
    <row r="43" spans="1:26" s="882" customFormat="1" ht="15" customHeight="1" x14ac:dyDescent="0.25">
      <c r="A43" s="869"/>
      <c r="B43" s="870"/>
      <c r="C43" s="871"/>
      <c r="D43" s="625"/>
      <c r="E43" s="626"/>
      <c r="F43" s="946"/>
      <c r="G43" s="628"/>
      <c r="H43" s="629"/>
      <c r="I43" s="945"/>
      <c r="J43" s="946"/>
      <c r="K43" s="630"/>
      <c r="L43" s="972"/>
      <c r="M43" s="622" t="s">
        <v>3</v>
      </c>
      <c r="N43" s="767"/>
      <c r="O43" s="881"/>
      <c r="P43" s="881"/>
    </row>
    <row r="44" spans="1:26" s="868" customFormat="1" ht="14.25" customHeight="1" x14ac:dyDescent="0.25">
      <c r="A44" s="869"/>
      <c r="B44" s="870"/>
      <c r="C44" s="871"/>
      <c r="D44" s="625"/>
      <c r="E44" s="626"/>
      <c r="F44" s="946"/>
      <c r="G44" s="628"/>
      <c r="H44" s="629"/>
      <c r="I44" s="945"/>
      <c r="J44" s="946"/>
      <c r="K44" s="630"/>
      <c r="L44" s="972"/>
      <c r="M44" s="622"/>
      <c r="N44" s="767"/>
      <c r="O44" s="881"/>
      <c r="P44" s="881"/>
      <c r="Q44" s="882"/>
      <c r="R44" s="882"/>
      <c r="S44" s="882"/>
      <c r="T44" s="882"/>
      <c r="U44" s="882"/>
      <c r="V44" s="882"/>
      <c r="W44" s="882"/>
      <c r="X44" s="882"/>
      <c r="Y44" s="882"/>
      <c r="Z44" s="882"/>
    </row>
    <row r="45" spans="1:26" s="882" customFormat="1" ht="15" customHeight="1" x14ac:dyDescent="0.25">
      <c r="A45" s="869"/>
      <c r="B45" s="871"/>
      <c r="C45" s="871"/>
      <c r="D45" s="625"/>
      <c r="E45" s="626"/>
      <c r="F45" s="946"/>
      <c r="G45" s="628"/>
      <c r="H45" s="629"/>
      <c r="I45" s="945"/>
      <c r="J45" s="946" t="s">
        <v>3</v>
      </c>
      <c r="K45" s="630"/>
      <c r="L45" s="972"/>
      <c r="M45" s="622"/>
      <c r="N45" s="767"/>
      <c r="O45" s="881"/>
      <c r="P45" s="881"/>
    </row>
    <row r="46" spans="1:26" s="882" customFormat="1" ht="15" customHeight="1" x14ac:dyDescent="0.25">
      <c r="A46" s="869"/>
      <c r="B46" s="871"/>
      <c r="C46" s="871"/>
      <c r="D46" s="625"/>
      <c r="E46" s="626"/>
      <c r="F46" s="946"/>
      <c r="G46" s="628"/>
      <c r="H46" s="629"/>
      <c r="I46" s="945"/>
      <c r="J46" s="946"/>
      <c r="K46" s="630"/>
      <c r="L46" s="972"/>
      <c r="M46" s="622"/>
      <c r="N46" s="546"/>
      <c r="O46" s="881"/>
      <c r="P46" s="881"/>
    </row>
    <row r="47" spans="1:26" s="882" customFormat="1" ht="15" customHeight="1" x14ac:dyDescent="0.25">
      <c r="A47" s="869"/>
      <c r="B47" s="871"/>
      <c r="C47" s="871"/>
      <c r="D47" s="625"/>
      <c r="E47" s="626"/>
      <c r="F47" s="946"/>
      <c r="G47" s="628"/>
      <c r="H47" s="629"/>
      <c r="I47" s="945"/>
      <c r="J47" s="946"/>
      <c r="K47" s="630"/>
      <c r="L47" s="972"/>
      <c r="M47" s="622"/>
      <c r="N47" s="546"/>
      <c r="O47" s="881"/>
      <c r="P47" s="881"/>
    </row>
    <row r="48" spans="1:26" s="882" customFormat="1" ht="15" customHeight="1" x14ac:dyDescent="0.25">
      <c r="A48" s="869"/>
      <c r="B48" s="871"/>
      <c r="C48" s="871"/>
      <c r="D48" s="625"/>
      <c r="E48" s="626"/>
      <c r="F48" s="946"/>
      <c r="G48" s="628"/>
      <c r="H48" s="629"/>
      <c r="I48" s="945"/>
      <c r="J48" s="946"/>
      <c r="K48" s="630"/>
      <c r="L48" s="972"/>
      <c r="M48" s="622"/>
      <c r="N48" s="767"/>
      <c r="O48" s="881"/>
      <c r="P48" s="881"/>
    </row>
    <row r="49" spans="1:15" s="14" customFormat="1" ht="16.5" thickBot="1" x14ac:dyDescent="0.3">
      <c r="A49" s="34" t="s">
        <v>2240</v>
      </c>
      <c r="B49" s="34"/>
      <c r="C49" s="34"/>
      <c r="D49" s="34"/>
      <c r="E49" s="34"/>
      <c r="F49" s="888"/>
      <c r="G49" s="121"/>
      <c r="H49" s="36"/>
      <c r="I49" s="37"/>
      <c r="J49" s="888"/>
      <c r="K49" s="888"/>
      <c r="L49" s="99"/>
      <c r="M49" s="159"/>
      <c r="N49" s="227">
        <f>SUM(N12:N48)</f>
        <v>934089.90427430964</v>
      </c>
      <c r="O49" s="36"/>
    </row>
    <row r="50" spans="1:15" ht="11.25" customHeight="1" thickTop="1" x14ac:dyDescent="0.25">
      <c r="A50" s="83"/>
      <c r="B50" s="450"/>
      <c r="C50" s="83"/>
      <c r="D50" s="42"/>
      <c r="E50" s="42"/>
      <c r="F50" s="53"/>
      <c r="G50" s="123"/>
      <c r="H50" s="42"/>
      <c r="I50" s="44"/>
      <c r="J50" s="53"/>
      <c r="K50" s="123"/>
      <c r="L50" s="101"/>
      <c r="M50" s="161"/>
      <c r="N50" s="277"/>
      <c r="O50" s="45"/>
    </row>
    <row r="51" spans="1:15" ht="11.25" customHeight="1" x14ac:dyDescent="0.25">
      <c r="A51" s="27"/>
      <c r="B51" s="435"/>
      <c r="C51" s="27"/>
      <c r="D51" s="10"/>
      <c r="E51" s="10"/>
      <c r="F51" s="52"/>
      <c r="G51" s="120"/>
      <c r="H51" s="10"/>
      <c r="I51" s="26"/>
      <c r="J51" s="52"/>
      <c r="K51" s="120"/>
      <c r="L51" s="98"/>
      <c r="M51" s="158"/>
      <c r="N51" s="274"/>
      <c r="O51" s="21"/>
    </row>
    <row r="52" spans="1:15" s="22" customFormat="1" ht="18.75" x14ac:dyDescent="0.3">
      <c r="A52" s="265"/>
      <c r="B52" s="461"/>
      <c r="C52" s="205"/>
      <c r="D52" s="192"/>
      <c r="E52" s="192" t="s">
        <v>31</v>
      </c>
      <c r="F52" s="206"/>
      <c r="G52" s="207"/>
      <c r="H52" s="192"/>
      <c r="I52" s="193"/>
      <c r="J52" s="356"/>
      <c r="K52" s="226">
        <f>SUM(N491)</f>
        <v>-831762.89734635083</v>
      </c>
      <c r="L52" s="283"/>
      <c r="M52" s="225"/>
      <c r="N52" s="278"/>
      <c r="O52" s="192"/>
    </row>
    <row r="53" spans="1:15" s="2" customFormat="1" ht="15" customHeight="1" x14ac:dyDescent="0.25">
      <c r="B53" s="14" t="s">
        <v>943</v>
      </c>
      <c r="C53" s="2" t="s">
        <v>874</v>
      </c>
      <c r="D53" s="2" t="s">
        <v>17</v>
      </c>
      <c r="E53" s="2" t="s">
        <v>26</v>
      </c>
      <c r="F53" s="59" t="s">
        <v>19</v>
      </c>
      <c r="G53" s="118" t="s">
        <v>875</v>
      </c>
      <c r="I53" s="57" t="s">
        <v>29</v>
      </c>
      <c r="J53" s="345" t="s">
        <v>18</v>
      </c>
      <c r="K53" s="118" t="s">
        <v>673</v>
      </c>
      <c r="L53" s="97" t="s">
        <v>892</v>
      </c>
      <c r="M53" s="156" t="s">
        <v>27</v>
      </c>
      <c r="N53" s="271" t="s">
        <v>15</v>
      </c>
      <c r="O53" s="2" t="s">
        <v>4</v>
      </c>
    </row>
    <row r="54" spans="1:15" s="2" customFormat="1" ht="15" customHeight="1" x14ac:dyDescent="0.25">
      <c r="B54" s="14" t="s">
        <v>0</v>
      </c>
      <c r="D54" s="2" t="s">
        <v>25</v>
      </c>
      <c r="E54" s="2" t="s">
        <v>21</v>
      </c>
      <c r="F54" s="59" t="s">
        <v>686</v>
      </c>
      <c r="G54" s="118" t="s">
        <v>379</v>
      </c>
      <c r="I54" s="57" t="s">
        <v>7</v>
      </c>
      <c r="J54" s="345" t="s">
        <v>686</v>
      </c>
      <c r="K54" s="118" t="s">
        <v>891</v>
      </c>
      <c r="L54" s="97" t="s">
        <v>379</v>
      </c>
      <c r="M54" s="156" t="s">
        <v>1285</v>
      </c>
      <c r="N54" s="271" t="s">
        <v>883</v>
      </c>
      <c r="O54" s="2" t="s">
        <v>24</v>
      </c>
    </row>
    <row r="55" spans="1:15" s="2" customFormat="1" ht="15" customHeight="1" x14ac:dyDescent="0.25">
      <c r="B55" s="14"/>
      <c r="F55" s="59"/>
      <c r="G55" s="118"/>
      <c r="I55" s="57"/>
      <c r="J55" s="345"/>
      <c r="K55" s="118"/>
      <c r="L55" s="97"/>
      <c r="M55" s="156"/>
      <c r="N55" s="271"/>
    </row>
    <row r="56" spans="1:15" s="108" customFormat="1" ht="15" customHeight="1" x14ac:dyDescent="0.25">
      <c r="A56" s="17"/>
      <c r="B56" s="436"/>
      <c r="C56" s="79"/>
      <c r="D56" s="70"/>
      <c r="E56" s="69"/>
      <c r="F56" s="75"/>
      <c r="G56" s="183"/>
      <c r="H56" s="267"/>
      <c r="I56" s="72"/>
      <c r="J56" s="337"/>
      <c r="K56" s="185"/>
      <c r="L56" s="169"/>
      <c r="M56" s="157"/>
      <c r="N56" s="273"/>
      <c r="O56" s="107"/>
    </row>
    <row r="57" spans="1:15" s="108" customFormat="1" ht="15" customHeight="1" x14ac:dyDescent="0.25">
      <c r="A57" s="79" t="s">
        <v>687</v>
      </c>
      <c r="B57" s="436" t="s">
        <v>688</v>
      </c>
      <c r="C57" s="79" t="s">
        <v>77</v>
      </c>
      <c r="D57" s="149">
        <v>40830</v>
      </c>
      <c r="E57" s="150">
        <v>2403</v>
      </c>
      <c r="F57" s="151">
        <v>232.1</v>
      </c>
      <c r="G57" s="184">
        <f t="shared" ref="G57:G66" si="0">SUM(E57*F57)/100</f>
        <v>5577.3629999999994</v>
      </c>
      <c r="H57" s="107"/>
      <c r="I57" s="149">
        <v>40837</v>
      </c>
      <c r="J57" s="357">
        <v>259.3</v>
      </c>
      <c r="K57" s="175">
        <f t="shared" ref="K57:K66" si="1">SUM(E57*J57)/100</f>
        <v>6230.9790000000003</v>
      </c>
      <c r="L57" s="135">
        <f>SUM(G57-K57)</f>
        <v>-653.61600000000089</v>
      </c>
      <c r="M57" s="162">
        <v>1.57897</v>
      </c>
      <c r="N57" s="273">
        <f>SUM(G57-K57)*M57</f>
        <v>-1032.0400555200015</v>
      </c>
      <c r="O57" s="107"/>
    </row>
    <row r="58" spans="1:15" s="108" customFormat="1" ht="15" customHeight="1" x14ac:dyDescent="0.25">
      <c r="A58" s="79" t="s">
        <v>689</v>
      </c>
      <c r="B58" s="436" t="s">
        <v>690</v>
      </c>
      <c r="C58" s="79" t="s">
        <v>77</v>
      </c>
      <c r="D58" s="149">
        <v>40830</v>
      </c>
      <c r="E58" s="150">
        <v>1815</v>
      </c>
      <c r="F58" s="151">
        <v>318</v>
      </c>
      <c r="G58" s="184">
        <f t="shared" si="0"/>
        <v>5771.7</v>
      </c>
      <c r="H58" s="107"/>
      <c r="I58" s="149">
        <v>40837</v>
      </c>
      <c r="J58" s="357">
        <v>354</v>
      </c>
      <c r="K58" s="175">
        <f t="shared" si="1"/>
        <v>6425.1</v>
      </c>
      <c r="L58" s="135">
        <f>SUM(G58-K58)</f>
        <v>-653.40000000000055</v>
      </c>
      <c r="M58" s="162">
        <v>1.57897</v>
      </c>
      <c r="N58" s="273">
        <f>SUM(G58-K58)*M58</f>
        <v>-1031.6989980000008</v>
      </c>
      <c r="O58" s="107"/>
    </row>
    <row r="59" spans="1:15" s="108" customFormat="1" ht="15" customHeight="1" x14ac:dyDescent="0.25">
      <c r="A59" s="79" t="s">
        <v>691</v>
      </c>
      <c r="B59" s="436" t="s">
        <v>692</v>
      </c>
      <c r="C59" s="79" t="s">
        <v>77</v>
      </c>
      <c r="D59" s="149">
        <v>40830</v>
      </c>
      <c r="E59" s="150">
        <v>553</v>
      </c>
      <c r="F59" s="151">
        <v>1329</v>
      </c>
      <c r="G59" s="184">
        <f t="shared" si="0"/>
        <v>7349.37</v>
      </c>
      <c r="H59" s="107"/>
      <c r="I59" s="149">
        <v>40844</v>
      </c>
      <c r="J59" s="357">
        <v>1447</v>
      </c>
      <c r="K59" s="175">
        <f t="shared" si="1"/>
        <v>8001.91</v>
      </c>
      <c r="L59" s="135">
        <f>SUM(G59-K59)</f>
        <v>-652.54</v>
      </c>
      <c r="M59" s="162">
        <v>1.6100099999999999</v>
      </c>
      <c r="N59" s="273">
        <f>SUM(G59-K59)*M59</f>
        <v>-1050.5959253999999</v>
      </c>
      <c r="O59" s="107"/>
    </row>
    <row r="60" spans="1:15" s="108" customFormat="1" ht="15" customHeight="1" x14ac:dyDescent="0.25">
      <c r="A60" s="79" t="s">
        <v>693</v>
      </c>
      <c r="B60" s="436" t="s">
        <v>694</v>
      </c>
      <c r="C60" s="79" t="s">
        <v>77</v>
      </c>
      <c r="D60" s="149">
        <v>40830</v>
      </c>
      <c r="E60" s="150">
        <v>1219</v>
      </c>
      <c r="F60" s="151">
        <v>295.89999999999998</v>
      </c>
      <c r="G60" s="184">
        <f t="shared" si="0"/>
        <v>3607.0209999999997</v>
      </c>
      <c r="H60" s="107"/>
      <c r="I60" s="149">
        <v>40851</v>
      </c>
      <c r="J60" s="357">
        <v>349.5</v>
      </c>
      <c r="K60" s="175">
        <f t="shared" si="1"/>
        <v>4260.4049999999997</v>
      </c>
      <c r="L60" s="135">
        <f>SUM(G60-K60)</f>
        <v>-653.38400000000001</v>
      </c>
      <c r="M60" s="162">
        <v>1.6032200000000001</v>
      </c>
      <c r="N60" s="273">
        <f>SUM(G60-K60)*M60</f>
        <v>-1047.5182964800001</v>
      </c>
      <c r="O60" s="107"/>
    </row>
    <row r="61" spans="1:15" s="108" customFormat="1" ht="15" customHeight="1" x14ac:dyDescent="0.25">
      <c r="A61" s="77" t="s">
        <v>695</v>
      </c>
      <c r="B61" s="425" t="s">
        <v>696</v>
      </c>
      <c r="C61" s="73" t="s">
        <v>52</v>
      </c>
      <c r="D61" s="133">
        <v>40851</v>
      </c>
      <c r="E61" s="147">
        <v>1903</v>
      </c>
      <c r="F61" s="148">
        <v>506.7</v>
      </c>
      <c r="G61" s="183">
        <f t="shared" si="0"/>
        <v>9642.5010000000002</v>
      </c>
      <c r="H61" s="267"/>
      <c r="I61" s="133">
        <v>40872</v>
      </c>
      <c r="J61" s="355">
        <v>472.7</v>
      </c>
      <c r="K61" s="185">
        <f t="shared" si="1"/>
        <v>8995.4809999999998</v>
      </c>
      <c r="L61" s="973">
        <f>SUM(K61-G61)</f>
        <v>-647.02000000000044</v>
      </c>
      <c r="M61" s="157">
        <v>1.5494600000000001</v>
      </c>
      <c r="N61" s="272">
        <f>SUM(K61-G61)*M61</f>
        <v>-1002.5316092000007</v>
      </c>
      <c r="O61" s="107"/>
    </row>
    <row r="62" spans="1:15" s="108" customFormat="1" ht="15" customHeight="1" x14ac:dyDescent="0.25">
      <c r="A62" s="77" t="s">
        <v>697</v>
      </c>
      <c r="B62" s="425" t="s">
        <v>698</v>
      </c>
      <c r="C62" s="73" t="s">
        <v>52</v>
      </c>
      <c r="D62" s="133">
        <v>40844</v>
      </c>
      <c r="E62" s="147">
        <v>2141</v>
      </c>
      <c r="F62" s="148">
        <v>629</v>
      </c>
      <c r="G62" s="183">
        <f t="shared" si="0"/>
        <v>13466.89</v>
      </c>
      <c r="H62" s="267"/>
      <c r="I62" s="133">
        <v>40879</v>
      </c>
      <c r="J62" s="355">
        <v>645.1</v>
      </c>
      <c r="K62" s="185">
        <f t="shared" si="1"/>
        <v>13811.591</v>
      </c>
      <c r="L62" s="973">
        <f>SUM(K62-G62)</f>
        <v>344.70100000000093</v>
      </c>
      <c r="M62" s="157">
        <v>1.5686</v>
      </c>
      <c r="N62" s="272">
        <f>SUM(K62-G62)*M62</f>
        <v>540.69798860000151</v>
      </c>
      <c r="O62" s="107"/>
    </row>
    <row r="63" spans="1:15" s="108" customFormat="1" ht="15" customHeight="1" x14ac:dyDescent="0.25">
      <c r="A63" s="77" t="s">
        <v>699</v>
      </c>
      <c r="B63" s="425" t="s">
        <v>700</v>
      </c>
      <c r="C63" s="73" t="s">
        <v>52</v>
      </c>
      <c r="D63" s="133">
        <v>40872</v>
      </c>
      <c r="E63" s="147">
        <v>3346</v>
      </c>
      <c r="F63" s="148">
        <v>299.39999999999998</v>
      </c>
      <c r="G63" s="183">
        <f t="shared" si="0"/>
        <v>10017.923999999999</v>
      </c>
      <c r="H63" s="267"/>
      <c r="I63" s="133">
        <v>40879</v>
      </c>
      <c r="J63" s="355">
        <v>280.60000000000002</v>
      </c>
      <c r="K63" s="185">
        <f t="shared" si="1"/>
        <v>9388.8760000000002</v>
      </c>
      <c r="L63" s="973">
        <f>SUM(K63-G63)</f>
        <v>-629.04799999999886</v>
      </c>
      <c r="M63" s="157">
        <v>1.5686</v>
      </c>
      <c r="N63" s="272">
        <f>SUM(K63-G63)*M63</f>
        <v>-986.72469279999825</v>
      </c>
      <c r="O63" s="107"/>
    </row>
    <row r="64" spans="1:15" s="108" customFormat="1" ht="15" customHeight="1" x14ac:dyDescent="0.25">
      <c r="A64" s="79" t="s">
        <v>701</v>
      </c>
      <c r="B64" s="436" t="s">
        <v>702</v>
      </c>
      <c r="C64" s="79" t="s">
        <v>77</v>
      </c>
      <c r="D64" s="149">
        <v>40879</v>
      </c>
      <c r="E64" s="150">
        <v>3359</v>
      </c>
      <c r="F64" s="151">
        <v>343.2</v>
      </c>
      <c r="G64" s="184">
        <f t="shared" si="0"/>
        <v>11528.088</v>
      </c>
      <c r="H64" s="107"/>
      <c r="I64" s="149">
        <v>40886</v>
      </c>
      <c r="J64" s="357">
        <v>360.13</v>
      </c>
      <c r="K64" s="175">
        <f t="shared" si="1"/>
        <v>12096.7667</v>
      </c>
      <c r="L64" s="135">
        <f>SUM(G64-K64)</f>
        <v>-568.67870000000039</v>
      </c>
      <c r="M64" s="162">
        <v>1.56273</v>
      </c>
      <c r="N64" s="273">
        <f>SUM(G64-K64)*M64</f>
        <v>-888.6912648510006</v>
      </c>
      <c r="O64" s="107"/>
    </row>
    <row r="65" spans="1:15" s="108" customFormat="1" ht="15" customHeight="1" x14ac:dyDescent="0.25">
      <c r="A65" s="79" t="s">
        <v>703</v>
      </c>
      <c r="B65" s="436" t="s">
        <v>704</v>
      </c>
      <c r="C65" s="79" t="s">
        <v>77</v>
      </c>
      <c r="D65" s="149">
        <v>40830</v>
      </c>
      <c r="E65" s="150">
        <v>12569</v>
      </c>
      <c r="F65" s="151">
        <v>131.6</v>
      </c>
      <c r="G65" s="184">
        <f t="shared" si="0"/>
        <v>16540.804</v>
      </c>
      <c r="H65" s="107"/>
      <c r="I65" s="149">
        <v>40893</v>
      </c>
      <c r="J65" s="357">
        <v>136.4</v>
      </c>
      <c r="K65" s="175">
        <f t="shared" si="1"/>
        <v>17144.116000000002</v>
      </c>
      <c r="L65" s="135">
        <f>SUM(G65-K65)</f>
        <v>-603.31200000000172</v>
      </c>
      <c r="M65" s="162">
        <v>1.55148</v>
      </c>
      <c r="N65" s="273">
        <f>SUM(G65-K65)*M65</f>
        <v>-936.0265017600027</v>
      </c>
      <c r="O65" s="107"/>
    </row>
    <row r="66" spans="1:15" s="108" customFormat="1" ht="15" customHeight="1" x14ac:dyDescent="0.25">
      <c r="A66" s="77" t="s">
        <v>705</v>
      </c>
      <c r="B66" s="425" t="s">
        <v>706</v>
      </c>
      <c r="C66" s="73" t="s">
        <v>52</v>
      </c>
      <c r="D66" s="133">
        <v>40914</v>
      </c>
      <c r="E66" s="147">
        <v>543</v>
      </c>
      <c r="F66" s="148">
        <v>2372</v>
      </c>
      <c r="G66" s="183">
        <f t="shared" si="0"/>
        <v>12879.96</v>
      </c>
      <c r="H66" s="267"/>
      <c r="I66" s="133">
        <v>40921</v>
      </c>
      <c r="J66" s="355">
        <v>2287</v>
      </c>
      <c r="K66" s="185">
        <f t="shared" si="1"/>
        <v>12418.41</v>
      </c>
      <c r="L66" s="973">
        <f>SUM(K66-G66)</f>
        <v>-461.54999999999927</v>
      </c>
      <c r="M66" s="157">
        <v>1.53322</v>
      </c>
      <c r="N66" s="272">
        <f t="shared" ref="N66:N81" si="2">SUM(K66-G66)*M66</f>
        <v>-707.65769099999886</v>
      </c>
      <c r="O66" s="107"/>
    </row>
    <row r="67" spans="1:15" s="108" customFormat="1" ht="15" customHeight="1" x14ac:dyDescent="0.25">
      <c r="A67" s="77" t="s">
        <v>707</v>
      </c>
      <c r="B67" s="425" t="s">
        <v>708</v>
      </c>
      <c r="C67" s="73" t="s">
        <v>52</v>
      </c>
      <c r="D67" s="133">
        <v>40914</v>
      </c>
      <c r="E67" s="147">
        <v>1184</v>
      </c>
      <c r="F67" s="148">
        <v>1244</v>
      </c>
      <c r="G67" s="183">
        <f t="shared" ref="G67:G92" si="3">SUM(E67*F67)/100</f>
        <v>14728.96</v>
      </c>
      <c r="H67" s="267"/>
      <c r="I67" s="133">
        <v>40928</v>
      </c>
      <c r="J67" s="355">
        <v>1194</v>
      </c>
      <c r="K67" s="185">
        <f t="shared" ref="K67:K92" si="4">SUM(E67*J67)/100</f>
        <v>14136.96</v>
      </c>
      <c r="L67" s="973">
        <f t="shared" ref="L67:L92" si="5">SUM(K67-G67)</f>
        <v>-592</v>
      </c>
      <c r="M67" s="157">
        <v>1.5486599999999999</v>
      </c>
      <c r="N67" s="272">
        <f t="shared" si="2"/>
        <v>-916.80671999999993</v>
      </c>
      <c r="O67" s="107"/>
    </row>
    <row r="68" spans="1:15" s="108" customFormat="1" ht="15" customHeight="1" x14ac:dyDescent="0.25">
      <c r="A68" s="77" t="s">
        <v>709</v>
      </c>
      <c r="B68" s="425" t="s">
        <v>389</v>
      </c>
      <c r="C68" s="73" t="s">
        <v>52</v>
      </c>
      <c r="D68" s="133">
        <v>40914</v>
      </c>
      <c r="E68" s="147">
        <v>2318</v>
      </c>
      <c r="F68" s="148">
        <v>762.3</v>
      </c>
      <c r="G68" s="183">
        <f t="shared" si="3"/>
        <v>17670.113999999998</v>
      </c>
      <c r="H68" s="267"/>
      <c r="I68" s="133">
        <v>40928</v>
      </c>
      <c r="J68" s="355">
        <v>733.7</v>
      </c>
      <c r="K68" s="185">
        <f t="shared" si="4"/>
        <v>17007.166000000001</v>
      </c>
      <c r="L68" s="973">
        <f t="shared" si="5"/>
        <v>-662.94799999999668</v>
      </c>
      <c r="M68" s="157">
        <v>1.5486599999999999</v>
      </c>
      <c r="N68" s="272">
        <f t="shared" si="2"/>
        <v>-1026.6810496799949</v>
      </c>
      <c r="O68" s="107"/>
    </row>
    <row r="69" spans="1:15" s="108" customFormat="1" ht="15" customHeight="1" x14ac:dyDescent="0.25">
      <c r="A69" s="77" t="s">
        <v>710</v>
      </c>
      <c r="B69" s="425" t="s">
        <v>711</v>
      </c>
      <c r="C69" s="73" t="s">
        <v>52</v>
      </c>
      <c r="D69" s="133">
        <v>40907</v>
      </c>
      <c r="E69" s="147">
        <v>8022</v>
      </c>
      <c r="F69" s="148">
        <v>187</v>
      </c>
      <c r="G69" s="183">
        <f t="shared" si="3"/>
        <v>15001.14</v>
      </c>
      <c r="H69" s="267"/>
      <c r="I69" s="133">
        <v>40970</v>
      </c>
      <c r="J69" s="355">
        <v>187.785</v>
      </c>
      <c r="K69" s="185">
        <f t="shared" si="4"/>
        <v>15064.1127</v>
      </c>
      <c r="L69" s="973">
        <f t="shared" si="5"/>
        <v>62.972700000000259</v>
      </c>
      <c r="M69" s="157">
        <v>1.5803199999999999</v>
      </c>
      <c r="N69" s="272">
        <f t="shared" si="2"/>
        <v>99.517017264000401</v>
      </c>
      <c r="O69" s="107"/>
    </row>
    <row r="70" spans="1:15" s="108" customFormat="1" ht="15" customHeight="1" x14ac:dyDescent="0.25">
      <c r="A70" s="77" t="s">
        <v>712</v>
      </c>
      <c r="B70" s="425" t="s">
        <v>713</v>
      </c>
      <c r="C70" s="73" t="s">
        <v>52</v>
      </c>
      <c r="D70" s="133">
        <v>40956</v>
      </c>
      <c r="E70" s="147">
        <v>2255</v>
      </c>
      <c r="F70" s="148">
        <v>1212</v>
      </c>
      <c r="G70" s="183">
        <f t="shared" si="3"/>
        <v>27330.6</v>
      </c>
      <c r="H70" s="267"/>
      <c r="I70" s="133">
        <v>40970</v>
      </c>
      <c r="J70" s="355">
        <v>1182</v>
      </c>
      <c r="K70" s="185">
        <f t="shared" si="4"/>
        <v>26654.1</v>
      </c>
      <c r="L70" s="973">
        <f t="shared" si="5"/>
        <v>-676.5</v>
      </c>
      <c r="M70" s="157">
        <v>1.5831999999999999</v>
      </c>
      <c r="N70" s="272">
        <f t="shared" si="2"/>
        <v>-1071.0347999999999</v>
      </c>
      <c r="O70" s="107"/>
    </row>
    <row r="71" spans="1:15" s="108" customFormat="1" ht="15" customHeight="1" x14ac:dyDescent="0.25">
      <c r="A71" s="77" t="s">
        <v>714</v>
      </c>
      <c r="B71" s="425" t="s">
        <v>715</v>
      </c>
      <c r="C71" s="73" t="s">
        <v>52</v>
      </c>
      <c r="D71" s="133">
        <v>40914</v>
      </c>
      <c r="E71" s="147">
        <v>2883</v>
      </c>
      <c r="F71" s="148">
        <v>281.10000000000002</v>
      </c>
      <c r="G71" s="183">
        <f t="shared" si="3"/>
        <v>8104.1130000000003</v>
      </c>
      <c r="H71" s="267"/>
      <c r="I71" s="133">
        <v>40977</v>
      </c>
      <c r="J71" s="355">
        <v>274.3</v>
      </c>
      <c r="K71" s="185">
        <f t="shared" si="4"/>
        <v>7908.0690000000004</v>
      </c>
      <c r="L71" s="973">
        <f t="shared" si="5"/>
        <v>-196.04399999999987</v>
      </c>
      <c r="M71" s="157">
        <v>1.5829</v>
      </c>
      <c r="N71" s="272">
        <f t="shared" si="2"/>
        <v>-310.31804759999977</v>
      </c>
      <c r="O71" s="107"/>
    </row>
    <row r="72" spans="1:15" s="108" customFormat="1" ht="15" customHeight="1" x14ac:dyDescent="0.25">
      <c r="A72" s="77" t="s">
        <v>716</v>
      </c>
      <c r="B72" s="425" t="s">
        <v>717</v>
      </c>
      <c r="C72" s="73" t="s">
        <v>52</v>
      </c>
      <c r="D72" s="133">
        <v>40914</v>
      </c>
      <c r="E72" s="147">
        <v>3855</v>
      </c>
      <c r="F72" s="148">
        <v>392.7</v>
      </c>
      <c r="G72" s="183">
        <f t="shared" si="3"/>
        <v>15138.584999999999</v>
      </c>
      <c r="H72" s="267"/>
      <c r="I72" s="133">
        <v>40977</v>
      </c>
      <c r="J72" s="355">
        <v>477.8</v>
      </c>
      <c r="K72" s="185">
        <f t="shared" si="4"/>
        <v>18419.189999999999</v>
      </c>
      <c r="L72" s="973">
        <f t="shared" si="5"/>
        <v>3280.6049999999996</v>
      </c>
      <c r="M72" s="157">
        <v>1.5829</v>
      </c>
      <c r="N72" s="272">
        <f t="shared" si="2"/>
        <v>5192.8696544999993</v>
      </c>
      <c r="O72" s="107"/>
    </row>
    <row r="73" spans="1:15" s="108" customFormat="1" ht="15" customHeight="1" x14ac:dyDescent="0.25">
      <c r="A73" s="77" t="s">
        <v>718</v>
      </c>
      <c r="B73" s="425" t="s">
        <v>719</v>
      </c>
      <c r="C73" s="73" t="s">
        <v>52</v>
      </c>
      <c r="D73" s="133">
        <v>40921</v>
      </c>
      <c r="E73" s="147">
        <v>6480</v>
      </c>
      <c r="F73" s="148">
        <v>353.6</v>
      </c>
      <c r="G73" s="183">
        <f t="shared" si="3"/>
        <v>22913.279999999999</v>
      </c>
      <c r="H73" s="267"/>
      <c r="I73" s="133">
        <v>40977</v>
      </c>
      <c r="J73" s="355">
        <v>363.04</v>
      </c>
      <c r="K73" s="185">
        <f t="shared" si="4"/>
        <v>23524.992000000002</v>
      </c>
      <c r="L73" s="973">
        <f t="shared" si="5"/>
        <v>611.71200000000317</v>
      </c>
      <c r="M73" s="157">
        <v>1.5829</v>
      </c>
      <c r="N73" s="272">
        <f t="shared" si="2"/>
        <v>968.27892480000503</v>
      </c>
      <c r="O73" s="107"/>
    </row>
    <row r="74" spans="1:15" s="108" customFormat="1" ht="15" customHeight="1" x14ac:dyDescent="0.25">
      <c r="A74" s="77" t="s">
        <v>720</v>
      </c>
      <c r="B74" s="425" t="s">
        <v>721</v>
      </c>
      <c r="C74" s="73" t="s">
        <v>52</v>
      </c>
      <c r="D74" s="133">
        <v>40921</v>
      </c>
      <c r="E74" s="147">
        <v>5435</v>
      </c>
      <c r="F74" s="148">
        <v>962.2</v>
      </c>
      <c r="G74" s="183">
        <f t="shared" si="3"/>
        <v>52295.57</v>
      </c>
      <c r="H74" s="267"/>
      <c r="I74" s="133">
        <v>40977</v>
      </c>
      <c r="J74" s="355">
        <v>949.8</v>
      </c>
      <c r="K74" s="185">
        <f t="shared" si="4"/>
        <v>51621.63</v>
      </c>
      <c r="L74" s="973">
        <f t="shared" si="5"/>
        <v>-673.94000000000233</v>
      </c>
      <c r="M74" s="157">
        <v>1.5829</v>
      </c>
      <c r="N74" s="272">
        <f t="shared" si="2"/>
        <v>-1066.7796260000036</v>
      </c>
      <c r="O74" s="107"/>
    </row>
    <row r="75" spans="1:15" s="108" customFormat="1" ht="15" customHeight="1" x14ac:dyDescent="0.25">
      <c r="A75" s="77" t="s">
        <v>722</v>
      </c>
      <c r="B75" s="425" t="s">
        <v>723</v>
      </c>
      <c r="C75" s="73" t="s">
        <v>52</v>
      </c>
      <c r="D75" s="133">
        <v>40949</v>
      </c>
      <c r="E75" s="147">
        <v>10918</v>
      </c>
      <c r="F75" s="148">
        <v>201</v>
      </c>
      <c r="G75" s="183">
        <f t="shared" si="3"/>
        <v>21945.18</v>
      </c>
      <c r="H75" s="267"/>
      <c r="I75" s="133">
        <v>40977</v>
      </c>
      <c r="J75" s="355">
        <v>197.8</v>
      </c>
      <c r="K75" s="185">
        <f t="shared" si="4"/>
        <v>21595.804</v>
      </c>
      <c r="L75" s="973">
        <f t="shared" si="5"/>
        <v>-349.3760000000002</v>
      </c>
      <c r="M75" s="157">
        <v>1.5829</v>
      </c>
      <c r="N75" s="272">
        <f t="shared" si="2"/>
        <v>-553.02727040000036</v>
      </c>
      <c r="O75" s="107"/>
    </row>
    <row r="76" spans="1:15" s="108" customFormat="1" ht="15" customHeight="1" x14ac:dyDescent="0.25">
      <c r="A76" s="77" t="s">
        <v>724</v>
      </c>
      <c r="B76" s="425" t="s">
        <v>725</v>
      </c>
      <c r="C76" s="73" t="s">
        <v>52</v>
      </c>
      <c r="D76" s="133">
        <v>40956</v>
      </c>
      <c r="E76" s="147">
        <v>638</v>
      </c>
      <c r="F76" s="148">
        <v>2197</v>
      </c>
      <c r="G76" s="183">
        <f t="shared" si="3"/>
        <v>14016.86</v>
      </c>
      <c r="H76" s="267"/>
      <c r="I76" s="133">
        <v>40977</v>
      </c>
      <c r="J76" s="355">
        <v>2091</v>
      </c>
      <c r="K76" s="185">
        <f t="shared" si="4"/>
        <v>13340.58</v>
      </c>
      <c r="L76" s="973">
        <f t="shared" si="5"/>
        <v>-676.28000000000065</v>
      </c>
      <c r="M76" s="157">
        <v>1.5829</v>
      </c>
      <c r="N76" s="272">
        <f t="shared" si="2"/>
        <v>-1070.4836120000011</v>
      </c>
      <c r="O76" s="107"/>
    </row>
    <row r="77" spans="1:15" s="108" customFormat="1" ht="15" customHeight="1" x14ac:dyDescent="0.25">
      <c r="A77" s="77" t="s">
        <v>726</v>
      </c>
      <c r="B77" s="425" t="s">
        <v>727</v>
      </c>
      <c r="C77" s="73" t="s">
        <v>52</v>
      </c>
      <c r="D77" s="133">
        <v>40970</v>
      </c>
      <c r="E77" s="147">
        <v>3578</v>
      </c>
      <c r="F77" s="148">
        <v>393.6</v>
      </c>
      <c r="G77" s="183">
        <f t="shared" si="3"/>
        <v>14083.008</v>
      </c>
      <c r="H77" s="267"/>
      <c r="I77" s="133">
        <v>40977</v>
      </c>
      <c r="J77" s="355">
        <v>374.6</v>
      </c>
      <c r="K77" s="185">
        <f t="shared" si="4"/>
        <v>13403.188</v>
      </c>
      <c r="L77" s="973">
        <f t="shared" si="5"/>
        <v>-679.81999999999971</v>
      </c>
      <c r="M77" s="157">
        <v>1.5829</v>
      </c>
      <c r="N77" s="272">
        <f t="shared" si="2"/>
        <v>-1076.0870779999996</v>
      </c>
      <c r="O77" s="107"/>
    </row>
    <row r="78" spans="1:15" s="108" customFormat="1" ht="15" customHeight="1" x14ac:dyDescent="0.25">
      <c r="A78" s="77" t="s">
        <v>728</v>
      </c>
      <c r="B78" s="425" t="s">
        <v>729</v>
      </c>
      <c r="C78" s="73" t="s">
        <v>52</v>
      </c>
      <c r="D78" s="133">
        <v>40865</v>
      </c>
      <c r="E78" s="147">
        <v>2734</v>
      </c>
      <c r="F78" s="148">
        <v>366.58</v>
      </c>
      <c r="G78" s="183">
        <f t="shared" si="3"/>
        <v>10022.297199999999</v>
      </c>
      <c r="H78" s="267"/>
      <c r="I78" s="133">
        <v>40991</v>
      </c>
      <c r="J78" s="355">
        <v>440.8</v>
      </c>
      <c r="K78" s="185">
        <f t="shared" si="4"/>
        <v>12051.472</v>
      </c>
      <c r="L78" s="973">
        <f t="shared" si="5"/>
        <v>2029.1748000000007</v>
      </c>
      <c r="M78" s="157">
        <v>1.58199</v>
      </c>
      <c r="N78" s="272">
        <f t="shared" si="2"/>
        <v>3210.1342418520012</v>
      </c>
      <c r="O78" s="107"/>
    </row>
    <row r="79" spans="1:15" s="108" customFormat="1" ht="15" customHeight="1" x14ac:dyDescent="0.25">
      <c r="A79" s="77" t="s">
        <v>730</v>
      </c>
      <c r="B79" s="425" t="s">
        <v>731</v>
      </c>
      <c r="C79" s="73" t="s">
        <v>52</v>
      </c>
      <c r="D79" s="133">
        <v>40942</v>
      </c>
      <c r="E79" s="147">
        <v>6673</v>
      </c>
      <c r="F79" s="148">
        <v>525.6</v>
      </c>
      <c r="G79" s="183">
        <f t="shared" si="3"/>
        <v>35073.288</v>
      </c>
      <c r="H79" s="267"/>
      <c r="I79" s="133">
        <v>40991</v>
      </c>
      <c r="J79" s="355">
        <v>516.29999999999995</v>
      </c>
      <c r="K79" s="185">
        <f t="shared" si="4"/>
        <v>34452.699000000001</v>
      </c>
      <c r="L79" s="973">
        <f t="shared" si="5"/>
        <v>-620.58899999999994</v>
      </c>
      <c r="M79" s="157">
        <v>1.58199</v>
      </c>
      <c r="N79" s="272">
        <f t="shared" si="2"/>
        <v>-981.76559210999994</v>
      </c>
      <c r="O79" s="107"/>
    </row>
    <row r="80" spans="1:15" s="108" customFormat="1" ht="15" customHeight="1" x14ac:dyDescent="0.25">
      <c r="A80" s="77" t="s">
        <v>732</v>
      </c>
      <c r="B80" s="425" t="s">
        <v>733</v>
      </c>
      <c r="C80" s="73" t="s">
        <v>52</v>
      </c>
      <c r="D80" s="133">
        <v>40991</v>
      </c>
      <c r="E80" s="147">
        <v>3917</v>
      </c>
      <c r="F80" s="148">
        <v>409</v>
      </c>
      <c r="G80" s="183">
        <f t="shared" si="3"/>
        <v>16020.53</v>
      </c>
      <c r="H80" s="267"/>
      <c r="I80" s="133">
        <v>40991</v>
      </c>
      <c r="J80" s="355">
        <v>392.8</v>
      </c>
      <c r="K80" s="185">
        <f t="shared" si="4"/>
        <v>15385.976000000001</v>
      </c>
      <c r="L80" s="973">
        <f t="shared" si="5"/>
        <v>-634.55400000000009</v>
      </c>
      <c r="M80" s="157">
        <v>1.58199</v>
      </c>
      <c r="N80" s="272">
        <f t="shared" si="2"/>
        <v>-1003.8580824600001</v>
      </c>
      <c r="O80" s="107"/>
    </row>
    <row r="81" spans="1:15" s="108" customFormat="1" ht="15" customHeight="1" x14ac:dyDescent="0.25">
      <c r="A81" s="77" t="s">
        <v>734</v>
      </c>
      <c r="B81" s="425" t="s">
        <v>735</v>
      </c>
      <c r="C81" s="73" t="s">
        <v>52</v>
      </c>
      <c r="D81" s="133">
        <v>40991</v>
      </c>
      <c r="E81" s="147">
        <v>4270</v>
      </c>
      <c r="F81" s="148">
        <v>999.5</v>
      </c>
      <c r="G81" s="183">
        <f t="shared" si="3"/>
        <v>42678.65</v>
      </c>
      <c r="H81" s="267"/>
      <c r="I81" s="133">
        <v>40991</v>
      </c>
      <c r="J81" s="355">
        <v>984.6</v>
      </c>
      <c r="K81" s="185">
        <f t="shared" si="4"/>
        <v>42042.42</v>
      </c>
      <c r="L81" s="973">
        <f t="shared" si="5"/>
        <v>-636.2300000000032</v>
      </c>
      <c r="M81" s="157">
        <v>1.58199</v>
      </c>
      <c r="N81" s="272">
        <f t="shared" si="2"/>
        <v>-1006.5094977000051</v>
      </c>
      <c r="O81" s="107"/>
    </row>
    <row r="82" spans="1:15" s="108" customFormat="1" ht="15" customHeight="1" x14ac:dyDescent="0.25">
      <c r="A82" s="77" t="s">
        <v>736</v>
      </c>
      <c r="B82" s="425" t="s">
        <v>737</v>
      </c>
      <c r="C82" s="73" t="s">
        <v>52</v>
      </c>
      <c r="D82" s="133">
        <v>40991</v>
      </c>
      <c r="E82" s="147">
        <v>5302</v>
      </c>
      <c r="F82" s="148">
        <v>659</v>
      </c>
      <c r="G82" s="183">
        <f t="shared" si="3"/>
        <v>34940.18</v>
      </c>
      <c r="H82" s="267"/>
      <c r="I82" s="133">
        <v>40991</v>
      </c>
      <c r="J82" s="355">
        <v>647</v>
      </c>
      <c r="K82" s="185">
        <f t="shared" si="4"/>
        <v>34303.94</v>
      </c>
      <c r="L82" s="973">
        <f t="shared" si="5"/>
        <v>-636.23999999999796</v>
      </c>
      <c r="M82" s="157">
        <v>1.58199</v>
      </c>
      <c r="N82" s="272">
        <f>SUM(K82-G82)*M82</f>
        <v>-1006.5253175999968</v>
      </c>
      <c r="O82" s="107"/>
    </row>
    <row r="83" spans="1:15" s="108" customFormat="1" ht="15" customHeight="1" x14ac:dyDescent="0.25">
      <c r="A83" s="77" t="s">
        <v>738</v>
      </c>
      <c r="B83" s="425" t="s">
        <v>739</v>
      </c>
      <c r="C83" s="73" t="s">
        <v>52</v>
      </c>
      <c r="D83" s="133">
        <v>40991</v>
      </c>
      <c r="E83" s="147">
        <v>1272</v>
      </c>
      <c r="F83" s="148">
        <v>1156</v>
      </c>
      <c r="G83" s="183">
        <f t="shared" si="3"/>
        <v>14704.32</v>
      </c>
      <c r="H83" s="267"/>
      <c r="I83" s="133">
        <v>40998</v>
      </c>
      <c r="J83" s="355">
        <v>1106</v>
      </c>
      <c r="K83" s="185">
        <f t="shared" si="4"/>
        <v>14068.32</v>
      </c>
      <c r="L83" s="973">
        <f t="shared" si="5"/>
        <v>-636</v>
      </c>
      <c r="M83" s="157">
        <v>1.59555</v>
      </c>
      <c r="N83" s="272">
        <f t="shared" ref="N83:N90" si="6">SUM(K83-G83)*M83</f>
        <v>-1014.7698</v>
      </c>
      <c r="O83" s="107"/>
    </row>
    <row r="84" spans="1:15" s="108" customFormat="1" ht="15" customHeight="1" x14ac:dyDescent="0.25">
      <c r="A84" s="77" t="s">
        <v>740</v>
      </c>
      <c r="B84" s="425" t="s">
        <v>741</v>
      </c>
      <c r="C84" s="73" t="s">
        <v>52</v>
      </c>
      <c r="D84" s="133">
        <v>40991</v>
      </c>
      <c r="E84" s="147">
        <v>6492</v>
      </c>
      <c r="F84" s="148">
        <v>423.9</v>
      </c>
      <c r="G84" s="183">
        <f t="shared" si="3"/>
        <v>27519.588</v>
      </c>
      <c r="H84" s="267"/>
      <c r="I84" s="133">
        <v>40998</v>
      </c>
      <c r="J84" s="355">
        <v>414.1</v>
      </c>
      <c r="K84" s="185">
        <f t="shared" si="4"/>
        <v>26883.372000000003</v>
      </c>
      <c r="L84" s="973">
        <f t="shared" si="5"/>
        <v>-636.21599999999671</v>
      </c>
      <c r="M84" s="157">
        <v>1.59555</v>
      </c>
      <c r="N84" s="272">
        <f t="shared" si="6"/>
        <v>-1015.1144387999948</v>
      </c>
      <c r="O84" s="107"/>
    </row>
    <row r="85" spans="1:15" s="108" customFormat="1" ht="15" customHeight="1" x14ac:dyDescent="0.25">
      <c r="A85" s="77" t="s">
        <v>742</v>
      </c>
      <c r="B85" s="425" t="s">
        <v>743</v>
      </c>
      <c r="C85" s="73" t="s">
        <v>52</v>
      </c>
      <c r="D85" s="133">
        <v>40991</v>
      </c>
      <c r="E85" s="147">
        <v>5215</v>
      </c>
      <c r="F85" s="148">
        <v>501</v>
      </c>
      <c r="G85" s="183">
        <f t="shared" si="3"/>
        <v>26127.15</v>
      </c>
      <c r="H85" s="267"/>
      <c r="I85" s="133">
        <v>40998</v>
      </c>
      <c r="J85" s="355">
        <v>488.8</v>
      </c>
      <c r="K85" s="185">
        <f t="shared" si="4"/>
        <v>25490.92</v>
      </c>
      <c r="L85" s="973">
        <f t="shared" si="5"/>
        <v>-636.2300000000032</v>
      </c>
      <c r="M85" s="157">
        <v>1.59555</v>
      </c>
      <c r="N85" s="272">
        <f t="shared" si="6"/>
        <v>-1015.1367765000051</v>
      </c>
      <c r="O85" s="107"/>
    </row>
    <row r="86" spans="1:15" s="108" customFormat="1" ht="15" customHeight="1" x14ac:dyDescent="0.25">
      <c r="A86" s="77" t="s">
        <v>744</v>
      </c>
      <c r="B86" s="425" t="s">
        <v>745</v>
      </c>
      <c r="C86" s="73" t="s">
        <v>52</v>
      </c>
      <c r="D86" s="133">
        <v>40963</v>
      </c>
      <c r="E86" s="147">
        <v>6604</v>
      </c>
      <c r="F86" s="148">
        <v>125.7</v>
      </c>
      <c r="G86" s="183">
        <f t="shared" si="3"/>
        <v>8301.228000000001</v>
      </c>
      <c r="H86" s="267"/>
      <c r="I86" s="133">
        <v>41005</v>
      </c>
      <c r="J86" s="355">
        <v>134.27000000000001</v>
      </c>
      <c r="K86" s="185">
        <f t="shared" si="4"/>
        <v>8867.1908000000003</v>
      </c>
      <c r="L86" s="973">
        <f t="shared" si="5"/>
        <v>565.96279999999933</v>
      </c>
      <c r="M86" s="157">
        <v>1.5826899999999999</v>
      </c>
      <c r="N86" s="272">
        <f t="shared" si="6"/>
        <v>895.74366393199887</v>
      </c>
      <c r="O86" s="107"/>
    </row>
    <row r="87" spans="1:15" s="108" customFormat="1" ht="15" customHeight="1" x14ac:dyDescent="0.25">
      <c r="A87" s="77" t="s">
        <v>746</v>
      </c>
      <c r="B87" s="425" t="s">
        <v>747</v>
      </c>
      <c r="C87" s="73" t="s">
        <v>52</v>
      </c>
      <c r="D87" s="133">
        <v>41019</v>
      </c>
      <c r="E87" s="147">
        <v>15321</v>
      </c>
      <c r="F87" s="148">
        <v>126</v>
      </c>
      <c r="G87" s="183">
        <f t="shared" si="3"/>
        <v>19304.46</v>
      </c>
      <c r="H87" s="267"/>
      <c r="I87" s="133">
        <v>41033</v>
      </c>
      <c r="J87" s="355">
        <v>124.6</v>
      </c>
      <c r="K87" s="185">
        <f t="shared" si="4"/>
        <v>19089.966</v>
      </c>
      <c r="L87" s="973">
        <f t="shared" si="5"/>
        <v>-214.49399999999878</v>
      </c>
      <c r="M87" s="157">
        <v>1.61757</v>
      </c>
      <c r="N87" s="272">
        <f t="shared" si="6"/>
        <v>-346.95905957999804</v>
      </c>
      <c r="O87" s="107"/>
    </row>
    <row r="88" spans="1:15" s="108" customFormat="1" ht="15" customHeight="1" x14ac:dyDescent="0.25">
      <c r="A88" s="77" t="s">
        <v>709</v>
      </c>
      <c r="B88" s="425" t="s">
        <v>389</v>
      </c>
      <c r="C88" s="73" t="s">
        <v>52</v>
      </c>
      <c r="D88" s="133">
        <v>41033</v>
      </c>
      <c r="E88" s="147">
        <v>3292</v>
      </c>
      <c r="F88" s="148">
        <v>859.6</v>
      </c>
      <c r="G88" s="183">
        <f t="shared" si="3"/>
        <v>28298.032000000003</v>
      </c>
      <c r="H88" s="267"/>
      <c r="I88" s="133">
        <v>41033</v>
      </c>
      <c r="J88" s="355">
        <v>840.4</v>
      </c>
      <c r="K88" s="185">
        <f t="shared" si="4"/>
        <v>27665.967999999997</v>
      </c>
      <c r="L88" s="973">
        <f t="shared" si="5"/>
        <v>-632.06400000000576</v>
      </c>
      <c r="M88" s="157">
        <v>1.61757</v>
      </c>
      <c r="N88" s="272">
        <f t="shared" si="6"/>
        <v>-1022.4077644800093</v>
      </c>
      <c r="O88" s="107"/>
    </row>
    <row r="89" spans="1:15" s="108" customFormat="1" ht="15" customHeight="1" x14ac:dyDescent="0.25">
      <c r="A89" s="77" t="s">
        <v>748</v>
      </c>
      <c r="B89" s="425" t="s">
        <v>749</v>
      </c>
      <c r="C89" s="73" t="s">
        <v>52</v>
      </c>
      <c r="D89" s="133">
        <v>40949</v>
      </c>
      <c r="E89" s="147">
        <v>14716</v>
      </c>
      <c r="F89" s="148">
        <v>140.69999999999999</v>
      </c>
      <c r="G89" s="183">
        <f t="shared" si="3"/>
        <v>20705.411999999997</v>
      </c>
      <c r="H89" s="267"/>
      <c r="I89" s="133">
        <v>41040</v>
      </c>
      <c r="J89" s="355">
        <v>145</v>
      </c>
      <c r="K89" s="185">
        <f t="shared" si="4"/>
        <v>21338.2</v>
      </c>
      <c r="L89" s="973">
        <f t="shared" si="5"/>
        <v>632.7880000000041</v>
      </c>
      <c r="M89" s="157">
        <v>1.61425</v>
      </c>
      <c r="N89" s="272">
        <f t="shared" si="6"/>
        <v>1021.4780290000066</v>
      </c>
      <c r="O89" s="107"/>
    </row>
    <row r="90" spans="1:15" s="108" customFormat="1" ht="15" customHeight="1" x14ac:dyDescent="0.25">
      <c r="A90" s="77" t="s">
        <v>750</v>
      </c>
      <c r="B90" s="425" t="s">
        <v>751</v>
      </c>
      <c r="C90" s="73" t="s">
        <v>52</v>
      </c>
      <c r="D90" s="133">
        <v>40977</v>
      </c>
      <c r="E90" s="147">
        <v>975</v>
      </c>
      <c r="F90" s="148">
        <v>1644</v>
      </c>
      <c r="G90" s="183">
        <f t="shared" si="3"/>
        <v>16029</v>
      </c>
      <c r="H90" s="267"/>
      <c r="I90" s="133">
        <v>41040</v>
      </c>
      <c r="J90" s="355">
        <v>1639</v>
      </c>
      <c r="K90" s="185">
        <f t="shared" si="4"/>
        <v>15980.25</v>
      </c>
      <c r="L90" s="973">
        <f t="shared" si="5"/>
        <v>-48.75</v>
      </c>
      <c r="M90" s="157">
        <v>1.61425</v>
      </c>
      <c r="N90" s="272">
        <f t="shared" si="6"/>
        <v>-78.694687500000001</v>
      </c>
      <c r="O90" s="107"/>
    </row>
    <row r="91" spans="1:15" s="108" customFormat="1" ht="15" customHeight="1" x14ac:dyDescent="0.25">
      <c r="A91" s="79" t="s">
        <v>752</v>
      </c>
      <c r="B91" s="436" t="s">
        <v>753</v>
      </c>
      <c r="C91" s="79" t="s">
        <v>77</v>
      </c>
      <c r="D91" s="149">
        <v>40956</v>
      </c>
      <c r="E91" s="150">
        <v>3487</v>
      </c>
      <c r="F91" s="151">
        <v>291.5</v>
      </c>
      <c r="G91" s="184">
        <f>SUM(E91*F91)/100</f>
        <v>10164.605</v>
      </c>
      <c r="H91" s="107"/>
      <c r="I91" s="149">
        <v>41054</v>
      </c>
      <c r="J91" s="357">
        <v>210.1</v>
      </c>
      <c r="K91" s="175">
        <f>SUM(E91*J91)/100</f>
        <v>7326.1869999999999</v>
      </c>
      <c r="L91" s="973">
        <f>SUM(G91-K91)</f>
        <v>2838.4179999999997</v>
      </c>
      <c r="M91" s="162">
        <v>1.5668</v>
      </c>
      <c r="N91" s="272">
        <f>SUM(G91-K91)*M91</f>
        <v>4447.2333223999995</v>
      </c>
      <c r="O91" s="107"/>
    </row>
    <row r="92" spans="1:15" s="108" customFormat="1" ht="15" customHeight="1" x14ac:dyDescent="0.25">
      <c r="A92" s="77" t="s">
        <v>754</v>
      </c>
      <c r="B92" s="425" t="s">
        <v>755</v>
      </c>
      <c r="C92" s="73" t="s">
        <v>52</v>
      </c>
      <c r="D92" s="133">
        <v>41047</v>
      </c>
      <c r="E92" s="147">
        <v>1349</v>
      </c>
      <c r="F92" s="148">
        <v>1018</v>
      </c>
      <c r="G92" s="183">
        <f t="shared" si="3"/>
        <v>13732.82</v>
      </c>
      <c r="H92" s="267"/>
      <c r="I92" s="133">
        <v>41061</v>
      </c>
      <c r="J92" s="355">
        <v>971.9</v>
      </c>
      <c r="K92" s="185">
        <f t="shared" si="4"/>
        <v>13110.930999999999</v>
      </c>
      <c r="L92" s="973">
        <f t="shared" si="5"/>
        <v>-621.88900000000103</v>
      </c>
      <c r="M92" s="157">
        <v>1.5403500000000001</v>
      </c>
      <c r="N92" s="272">
        <f>SUM(K92-G92)*M92</f>
        <v>-957.92672115000164</v>
      </c>
      <c r="O92" s="107"/>
    </row>
    <row r="93" spans="1:15" s="108" customFormat="1" ht="15" customHeight="1" x14ac:dyDescent="0.25">
      <c r="A93" s="79" t="s">
        <v>756</v>
      </c>
      <c r="B93" s="436" t="s">
        <v>757</v>
      </c>
      <c r="C93" s="79" t="s">
        <v>77</v>
      </c>
      <c r="D93" s="149">
        <v>41075</v>
      </c>
      <c r="E93" s="150">
        <v>11789</v>
      </c>
      <c r="F93" s="151">
        <v>70.28</v>
      </c>
      <c r="G93" s="184">
        <f>SUM(E93*F93)/100</f>
        <v>8285.3091999999997</v>
      </c>
      <c r="H93" s="107"/>
      <c r="I93" s="149">
        <v>41082</v>
      </c>
      <c r="J93" s="357">
        <v>75.72</v>
      </c>
      <c r="K93" s="175">
        <f>SUM(E93*J93)/100</f>
        <v>8926.630799999999</v>
      </c>
      <c r="L93" s="135">
        <f>SUM(G93-K93)</f>
        <v>-641.32159999999931</v>
      </c>
      <c r="M93" s="162">
        <v>1.5589299999999999</v>
      </c>
      <c r="N93" s="273">
        <f>SUM(G93-K93)*M93</f>
        <v>-999.77548188799892</v>
      </c>
      <c r="O93" s="107"/>
    </row>
    <row r="94" spans="1:15" s="108" customFormat="1" ht="15" customHeight="1" x14ac:dyDescent="0.25">
      <c r="A94" s="79" t="s">
        <v>758</v>
      </c>
      <c r="B94" s="436" t="s">
        <v>759</v>
      </c>
      <c r="C94" s="79" t="s">
        <v>77</v>
      </c>
      <c r="D94" s="149">
        <v>41054</v>
      </c>
      <c r="E94" s="150">
        <v>11890</v>
      </c>
      <c r="F94" s="151">
        <v>78.83</v>
      </c>
      <c r="G94" s="184">
        <f>SUM(E94*F94)/100</f>
        <v>9372.8869999999988</v>
      </c>
      <c r="H94" s="107"/>
      <c r="I94" s="149">
        <v>41117</v>
      </c>
      <c r="J94" s="357">
        <v>78.010000000000005</v>
      </c>
      <c r="K94" s="175">
        <f>SUM(E94*J94)/100</f>
        <v>9275.389000000001</v>
      </c>
      <c r="L94" s="973">
        <f>SUM(G94-K94)</f>
        <v>97.497999999997774</v>
      </c>
      <c r="M94" s="162">
        <v>1.5685100000000001</v>
      </c>
      <c r="N94" s="272">
        <f>SUM(G94-K94)*M94</f>
        <v>152.92658797999653</v>
      </c>
      <c r="O94" s="107"/>
    </row>
    <row r="95" spans="1:15" s="108" customFormat="1" ht="15" customHeight="1" x14ac:dyDescent="0.25">
      <c r="A95" s="77" t="s">
        <v>760</v>
      </c>
      <c r="B95" s="425" t="s">
        <v>405</v>
      </c>
      <c r="C95" s="73" t="s">
        <v>52</v>
      </c>
      <c r="D95" s="133">
        <v>41075</v>
      </c>
      <c r="E95" s="147">
        <v>628</v>
      </c>
      <c r="F95" s="148">
        <v>2141</v>
      </c>
      <c r="G95" s="183">
        <f>SUM(E95*F95)/100</f>
        <v>13445.48</v>
      </c>
      <c r="H95" s="267"/>
      <c r="I95" s="133">
        <v>41117</v>
      </c>
      <c r="J95" s="355">
        <v>2093.3000000000002</v>
      </c>
      <c r="K95" s="185">
        <f>SUM(E95*J95)/100</f>
        <v>13145.924000000001</v>
      </c>
      <c r="L95" s="973">
        <f>SUM(K95-G95)</f>
        <v>-299.55599999999868</v>
      </c>
      <c r="M95" s="157">
        <v>1.5685100000000001</v>
      </c>
      <c r="N95" s="272">
        <f>SUM(K95-G95)*M95</f>
        <v>-469.85658155999795</v>
      </c>
      <c r="O95" s="107"/>
    </row>
    <row r="96" spans="1:15" s="108" customFormat="1" ht="15" customHeight="1" x14ac:dyDescent="0.25">
      <c r="A96" s="79" t="s">
        <v>761</v>
      </c>
      <c r="B96" s="436" t="s">
        <v>762</v>
      </c>
      <c r="C96" s="79" t="s">
        <v>77</v>
      </c>
      <c r="D96" s="149">
        <v>41117</v>
      </c>
      <c r="E96" s="150">
        <v>8059</v>
      </c>
      <c r="F96" s="151">
        <v>90.72</v>
      </c>
      <c r="G96" s="184">
        <f>SUM(E96*F96)/100</f>
        <v>7311.1247999999996</v>
      </c>
      <c r="H96" s="107"/>
      <c r="I96" s="149">
        <v>41117</v>
      </c>
      <c r="J96" s="357">
        <v>98.98</v>
      </c>
      <c r="K96" s="175">
        <f>SUM(E96*J96)/100</f>
        <v>7976.7982000000011</v>
      </c>
      <c r="L96" s="135">
        <f>SUM(G96-K96)</f>
        <v>-665.67340000000149</v>
      </c>
      <c r="M96" s="157">
        <v>1.5685100000000001</v>
      </c>
      <c r="N96" s="273">
        <f>SUM(G96-K96)*M96</f>
        <v>-1044.1153846340023</v>
      </c>
      <c r="O96" s="107"/>
    </row>
    <row r="97" spans="1:15" s="108" customFormat="1" ht="15" customHeight="1" x14ac:dyDescent="0.25">
      <c r="A97" s="79" t="s">
        <v>763</v>
      </c>
      <c r="B97" s="436" t="s">
        <v>764</v>
      </c>
      <c r="C97" s="79" t="s">
        <v>77</v>
      </c>
      <c r="D97" s="149">
        <v>41061</v>
      </c>
      <c r="E97" s="150">
        <v>4263</v>
      </c>
      <c r="F97" s="151">
        <v>261.60000000000002</v>
      </c>
      <c r="G97" s="184">
        <f>SUM(E97*F97)/100</f>
        <v>11152.008</v>
      </c>
      <c r="H97" s="107"/>
      <c r="I97" s="149">
        <v>41131</v>
      </c>
      <c r="J97" s="357">
        <v>217.9</v>
      </c>
      <c r="K97" s="175">
        <f>SUM(E97*J97)/100</f>
        <v>9289.0770000000011</v>
      </c>
      <c r="L97" s="973">
        <f>SUM(G97-K97)</f>
        <v>1862.9309999999987</v>
      </c>
      <c r="M97" s="162">
        <v>1.56389</v>
      </c>
      <c r="N97" s="272">
        <f>SUM(G97-K97)*M97</f>
        <v>2913.4191615899981</v>
      </c>
      <c r="O97" s="107"/>
    </row>
    <row r="98" spans="1:15" s="108" customFormat="1" ht="15" customHeight="1" x14ac:dyDescent="0.25">
      <c r="A98" s="77" t="s">
        <v>765</v>
      </c>
      <c r="B98" s="425" t="s">
        <v>766</v>
      </c>
      <c r="C98" s="73" t="s">
        <v>52</v>
      </c>
      <c r="D98" s="133">
        <v>41082</v>
      </c>
      <c r="E98" s="147">
        <v>2525</v>
      </c>
      <c r="F98" s="148">
        <v>763.8</v>
      </c>
      <c r="G98" s="183">
        <f t="shared" ref="G98:G107" si="7">SUM(E98*F98)/100</f>
        <v>19285.95</v>
      </c>
      <c r="H98" s="267"/>
      <c r="I98" s="133">
        <v>41131</v>
      </c>
      <c r="J98" s="355">
        <v>738.2</v>
      </c>
      <c r="K98" s="185">
        <f t="shared" ref="K98:K107" si="8">SUM(E98*J98)/100</f>
        <v>18639.55</v>
      </c>
      <c r="L98" s="973">
        <f t="shared" ref="L98:L114" si="9">SUM(K98-G98)</f>
        <v>-646.40000000000146</v>
      </c>
      <c r="M98" s="157">
        <v>1.56389</v>
      </c>
      <c r="N98" s="272">
        <f t="shared" ref="N98:N107" si="10">SUM(K98-G98)*M98</f>
        <v>-1010.8984960000023</v>
      </c>
      <c r="O98" s="107"/>
    </row>
    <row r="99" spans="1:15" s="108" customFormat="1" ht="15" customHeight="1" x14ac:dyDescent="0.25">
      <c r="A99" s="77" t="s">
        <v>767</v>
      </c>
      <c r="B99" s="425" t="s">
        <v>768</v>
      </c>
      <c r="C99" s="73" t="s">
        <v>52</v>
      </c>
      <c r="D99" s="133">
        <v>41075</v>
      </c>
      <c r="E99" s="147">
        <v>801</v>
      </c>
      <c r="F99" s="148">
        <v>1829</v>
      </c>
      <c r="G99" s="183">
        <f t="shared" si="7"/>
        <v>14650.29</v>
      </c>
      <c r="H99" s="267"/>
      <c r="I99" s="133">
        <v>41145</v>
      </c>
      <c r="J99" s="355">
        <v>1941</v>
      </c>
      <c r="K99" s="185">
        <f t="shared" si="8"/>
        <v>15547.41</v>
      </c>
      <c r="L99" s="973">
        <f t="shared" si="9"/>
        <v>897.11999999999898</v>
      </c>
      <c r="M99" s="157">
        <v>1.5860300000000001</v>
      </c>
      <c r="N99" s="272">
        <f t="shared" si="10"/>
        <v>1422.8592335999983</v>
      </c>
      <c r="O99" s="107"/>
    </row>
    <row r="100" spans="1:15" s="108" customFormat="1" ht="15" customHeight="1" x14ac:dyDescent="0.25">
      <c r="A100" s="77" t="s">
        <v>734</v>
      </c>
      <c r="B100" s="425" t="s">
        <v>735</v>
      </c>
      <c r="C100" s="73" t="s">
        <v>52</v>
      </c>
      <c r="D100" s="133">
        <v>41127</v>
      </c>
      <c r="E100" s="147">
        <v>2341</v>
      </c>
      <c r="F100" s="148">
        <v>1009.8</v>
      </c>
      <c r="G100" s="183">
        <f t="shared" si="7"/>
        <v>23639.417999999998</v>
      </c>
      <c r="H100" s="267"/>
      <c r="I100" s="133">
        <v>41145</v>
      </c>
      <c r="J100" s="355">
        <v>999.8</v>
      </c>
      <c r="K100" s="185">
        <f t="shared" si="8"/>
        <v>23405.317999999999</v>
      </c>
      <c r="L100" s="973">
        <f t="shared" si="9"/>
        <v>-234.09999999999854</v>
      </c>
      <c r="M100" s="157">
        <v>1.5860300000000001</v>
      </c>
      <c r="N100" s="272">
        <f t="shared" si="10"/>
        <v>-371.28962299999773</v>
      </c>
      <c r="O100" s="107"/>
    </row>
    <row r="101" spans="1:15" s="108" customFormat="1" ht="15" customHeight="1" x14ac:dyDescent="0.25">
      <c r="A101" s="77" t="s">
        <v>769</v>
      </c>
      <c r="B101" s="425" t="s">
        <v>770</v>
      </c>
      <c r="C101" s="73" t="s">
        <v>52</v>
      </c>
      <c r="D101" s="133">
        <v>41075</v>
      </c>
      <c r="E101" s="147">
        <v>572</v>
      </c>
      <c r="F101" s="148">
        <v>3088</v>
      </c>
      <c r="G101" s="183">
        <f t="shared" si="7"/>
        <v>17663.36</v>
      </c>
      <c r="H101" s="267"/>
      <c r="I101" s="133">
        <v>41165</v>
      </c>
      <c r="J101" s="355">
        <v>3468</v>
      </c>
      <c r="K101" s="185">
        <f t="shared" si="8"/>
        <v>19836.96</v>
      </c>
      <c r="L101" s="973">
        <f t="shared" si="9"/>
        <v>2173.5999999999985</v>
      </c>
      <c r="M101" s="157">
        <v>1.61042</v>
      </c>
      <c r="N101" s="272">
        <f t="shared" si="10"/>
        <v>3500.4089119999976</v>
      </c>
      <c r="O101" s="107"/>
    </row>
    <row r="102" spans="1:15" s="108" customFormat="1" ht="15" customHeight="1" x14ac:dyDescent="0.25">
      <c r="A102" s="77" t="s">
        <v>746</v>
      </c>
      <c r="B102" s="425" t="s">
        <v>771</v>
      </c>
      <c r="C102" s="73" t="s">
        <v>52</v>
      </c>
      <c r="D102" s="133">
        <v>41145</v>
      </c>
      <c r="E102" s="147">
        <v>12300</v>
      </c>
      <c r="F102" s="148">
        <v>125.2</v>
      </c>
      <c r="G102" s="183">
        <f t="shared" si="7"/>
        <v>15399.6</v>
      </c>
      <c r="H102" s="267"/>
      <c r="I102" s="133">
        <v>41165</v>
      </c>
      <c r="J102" s="355">
        <v>124.4</v>
      </c>
      <c r="K102" s="185">
        <f t="shared" si="8"/>
        <v>15301.2</v>
      </c>
      <c r="L102" s="973">
        <f t="shared" si="9"/>
        <v>-98.399999999999636</v>
      </c>
      <c r="M102" s="157">
        <v>1.61042</v>
      </c>
      <c r="N102" s="272">
        <f t="shared" si="10"/>
        <v>-158.4653279999994</v>
      </c>
      <c r="O102" s="107"/>
    </row>
    <row r="103" spans="1:15" s="108" customFormat="1" ht="15" customHeight="1" x14ac:dyDescent="0.25">
      <c r="A103" s="77" t="s">
        <v>712</v>
      </c>
      <c r="B103" s="425" t="s">
        <v>713</v>
      </c>
      <c r="C103" s="73" t="s">
        <v>52</v>
      </c>
      <c r="D103" s="133">
        <v>41145</v>
      </c>
      <c r="E103" s="147">
        <v>1566</v>
      </c>
      <c r="F103" s="148">
        <v>1319.5</v>
      </c>
      <c r="G103" s="183">
        <f t="shared" si="7"/>
        <v>20663.37</v>
      </c>
      <c r="H103" s="267"/>
      <c r="I103" s="133">
        <v>41165</v>
      </c>
      <c r="J103" s="355">
        <v>1279</v>
      </c>
      <c r="K103" s="185">
        <f t="shared" si="8"/>
        <v>20029.14</v>
      </c>
      <c r="L103" s="973">
        <f t="shared" si="9"/>
        <v>-634.22999999999956</v>
      </c>
      <c r="M103" s="157">
        <v>1.61042</v>
      </c>
      <c r="N103" s="272">
        <f t="shared" si="10"/>
        <v>-1021.3766765999993</v>
      </c>
      <c r="O103" s="107"/>
    </row>
    <row r="104" spans="1:15" s="108" customFormat="1" ht="15" customHeight="1" x14ac:dyDescent="0.25">
      <c r="A104" s="77" t="s">
        <v>772</v>
      </c>
      <c r="B104" s="425" t="s">
        <v>773</v>
      </c>
      <c r="C104" s="73" t="s">
        <v>52</v>
      </c>
      <c r="D104" s="133">
        <v>41131</v>
      </c>
      <c r="E104" s="147">
        <v>936</v>
      </c>
      <c r="F104" s="148">
        <v>1482</v>
      </c>
      <c r="G104" s="183">
        <f t="shared" si="7"/>
        <v>13871.52</v>
      </c>
      <c r="H104" s="267"/>
      <c r="I104" s="133">
        <v>41180</v>
      </c>
      <c r="J104" s="355">
        <v>1410</v>
      </c>
      <c r="K104" s="185">
        <f t="shared" si="8"/>
        <v>13197.6</v>
      </c>
      <c r="L104" s="973">
        <f t="shared" si="9"/>
        <v>-673.92000000000007</v>
      </c>
      <c r="M104" s="157">
        <v>1.62351</v>
      </c>
      <c r="N104" s="272">
        <f t="shared" si="10"/>
        <v>-1094.1158592000002</v>
      </c>
      <c r="O104" s="107"/>
    </row>
    <row r="105" spans="1:15" s="108" customFormat="1" ht="15" customHeight="1" x14ac:dyDescent="0.25">
      <c r="A105" s="77" t="s">
        <v>774</v>
      </c>
      <c r="B105" s="425" t="s">
        <v>775</v>
      </c>
      <c r="C105" s="73" t="s">
        <v>52</v>
      </c>
      <c r="D105" s="133">
        <v>41131</v>
      </c>
      <c r="E105" s="147">
        <v>2594</v>
      </c>
      <c r="F105" s="148">
        <v>538</v>
      </c>
      <c r="G105" s="183">
        <f t="shared" si="7"/>
        <v>13955.72</v>
      </c>
      <c r="H105" s="267"/>
      <c r="I105" s="133">
        <v>41180</v>
      </c>
      <c r="J105" s="355">
        <v>525.79999999999995</v>
      </c>
      <c r="K105" s="185">
        <f t="shared" si="8"/>
        <v>13639.252</v>
      </c>
      <c r="L105" s="973">
        <f t="shared" si="9"/>
        <v>-316.46799999999894</v>
      </c>
      <c r="M105" s="157">
        <v>1.62351</v>
      </c>
      <c r="N105" s="272">
        <f t="shared" si="10"/>
        <v>-513.78896267999824</v>
      </c>
      <c r="O105" s="107"/>
    </row>
    <row r="106" spans="1:15" s="108" customFormat="1" ht="15" customHeight="1" x14ac:dyDescent="0.25">
      <c r="A106" s="77" t="s">
        <v>776</v>
      </c>
      <c r="B106" s="425" t="s">
        <v>777</v>
      </c>
      <c r="C106" s="73" t="s">
        <v>52</v>
      </c>
      <c r="D106" s="133">
        <v>41159</v>
      </c>
      <c r="E106" s="147">
        <v>5404</v>
      </c>
      <c r="F106" s="148">
        <v>329.7</v>
      </c>
      <c r="G106" s="183">
        <f t="shared" si="7"/>
        <v>17816.988000000001</v>
      </c>
      <c r="H106" s="267"/>
      <c r="I106" s="133">
        <v>41180</v>
      </c>
      <c r="J106" s="355">
        <v>317.7</v>
      </c>
      <c r="K106" s="185">
        <f t="shared" si="8"/>
        <v>17168.508000000002</v>
      </c>
      <c r="L106" s="973">
        <f t="shared" si="9"/>
        <v>-648.47999999999956</v>
      </c>
      <c r="M106" s="157">
        <v>1.62351</v>
      </c>
      <c r="N106" s="272">
        <f t="shared" si="10"/>
        <v>-1052.8137647999993</v>
      </c>
      <c r="O106" s="107"/>
    </row>
    <row r="107" spans="1:15" s="108" customFormat="1" ht="15" customHeight="1" x14ac:dyDescent="0.25">
      <c r="A107" s="77" t="s">
        <v>778</v>
      </c>
      <c r="B107" s="425" t="s">
        <v>779</v>
      </c>
      <c r="C107" s="73" t="s">
        <v>52</v>
      </c>
      <c r="D107" s="133">
        <v>41110</v>
      </c>
      <c r="E107" s="147">
        <v>5357</v>
      </c>
      <c r="F107" s="148">
        <v>403.1</v>
      </c>
      <c r="G107" s="183">
        <f t="shared" si="7"/>
        <v>21594.067000000003</v>
      </c>
      <c r="H107" s="267"/>
      <c r="I107" s="133">
        <v>41187</v>
      </c>
      <c r="J107" s="355">
        <v>418.7</v>
      </c>
      <c r="K107" s="185">
        <f t="shared" si="8"/>
        <v>22429.758999999998</v>
      </c>
      <c r="L107" s="973">
        <f t="shared" si="9"/>
        <v>835.69199999999546</v>
      </c>
      <c r="M107" s="157">
        <v>1.61904</v>
      </c>
      <c r="N107" s="272">
        <f t="shared" si="10"/>
        <v>1353.0187756799926</v>
      </c>
      <c r="O107" s="107"/>
    </row>
    <row r="108" spans="1:15" s="108" customFormat="1" ht="15" customHeight="1" x14ac:dyDescent="0.25">
      <c r="A108" s="79" t="s">
        <v>780</v>
      </c>
      <c r="B108" s="436" t="s">
        <v>781</v>
      </c>
      <c r="C108" s="79" t="s">
        <v>77</v>
      </c>
      <c r="D108" s="149">
        <v>41117</v>
      </c>
      <c r="E108" s="150">
        <v>4687</v>
      </c>
      <c r="F108" s="151">
        <v>72.900000000000006</v>
      </c>
      <c r="G108" s="184">
        <f t="shared" ref="G108:G126" si="11">SUM(E108*F108)/100</f>
        <v>3416.8230000000003</v>
      </c>
      <c r="H108" s="107"/>
      <c r="I108" s="149">
        <v>41191</v>
      </c>
      <c r="J108" s="357">
        <v>69.19</v>
      </c>
      <c r="K108" s="175">
        <f t="shared" ref="K108:K126" si="12">SUM(E108*J108)/100</f>
        <v>3242.9352999999996</v>
      </c>
      <c r="L108" s="973">
        <f>SUM(G108-K108)</f>
        <v>173.88770000000068</v>
      </c>
      <c r="M108" s="162">
        <v>1.6025100000000001</v>
      </c>
      <c r="N108" s="272">
        <f>SUM(G108-K108)*M108</f>
        <v>278.65677812700108</v>
      </c>
      <c r="O108" s="107"/>
    </row>
    <row r="109" spans="1:15" s="108" customFormat="1" ht="15" customHeight="1" x14ac:dyDescent="0.25">
      <c r="A109" s="77" t="s">
        <v>734</v>
      </c>
      <c r="B109" s="425" t="s">
        <v>735</v>
      </c>
      <c r="C109" s="73" t="s">
        <v>52</v>
      </c>
      <c r="D109" s="133">
        <v>41187</v>
      </c>
      <c r="E109" s="147">
        <v>2558</v>
      </c>
      <c r="F109" s="148">
        <v>1056.5</v>
      </c>
      <c r="G109" s="183">
        <f t="shared" si="11"/>
        <v>27025.27</v>
      </c>
      <c r="H109" s="267"/>
      <c r="I109" s="133">
        <v>41194</v>
      </c>
      <c r="J109" s="355">
        <v>1029.5</v>
      </c>
      <c r="K109" s="185">
        <f t="shared" si="12"/>
        <v>26334.61</v>
      </c>
      <c r="L109" s="973">
        <f t="shared" si="9"/>
        <v>-690.65999999999985</v>
      </c>
      <c r="M109" s="157">
        <v>1.6042700000000001</v>
      </c>
      <c r="N109" s="272">
        <f>SUM(K109-G109)*M109</f>
        <v>-1108.0051181999997</v>
      </c>
      <c r="O109" s="107"/>
    </row>
    <row r="110" spans="1:15" s="108" customFormat="1" ht="15" customHeight="1" x14ac:dyDescent="0.25">
      <c r="A110" s="77" t="s">
        <v>782</v>
      </c>
      <c r="B110" s="425" t="s">
        <v>783</v>
      </c>
      <c r="C110" s="73" t="s">
        <v>52</v>
      </c>
      <c r="D110" s="133">
        <v>41165</v>
      </c>
      <c r="E110" s="147">
        <v>5336</v>
      </c>
      <c r="F110" s="148">
        <v>322.3</v>
      </c>
      <c r="G110" s="183">
        <f t="shared" si="11"/>
        <v>17197.928</v>
      </c>
      <c r="H110" s="267"/>
      <c r="I110" s="133">
        <v>41208</v>
      </c>
      <c r="J110" s="355">
        <v>320.49</v>
      </c>
      <c r="K110" s="185">
        <f t="shared" si="12"/>
        <v>17101.346400000002</v>
      </c>
      <c r="L110" s="973">
        <f t="shared" si="9"/>
        <v>-96.581599999997707</v>
      </c>
      <c r="M110" s="157">
        <v>1.6117699999999999</v>
      </c>
      <c r="N110" s="272">
        <f>SUM(K110-G110)*M110</f>
        <v>-155.66732543199629</v>
      </c>
      <c r="O110" s="107"/>
    </row>
    <row r="111" spans="1:15" s="108" customFormat="1" ht="15" customHeight="1" x14ac:dyDescent="0.25">
      <c r="A111" s="79" t="s">
        <v>784</v>
      </c>
      <c r="B111" s="436" t="s">
        <v>785</v>
      </c>
      <c r="C111" s="79" t="s">
        <v>77</v>
      </c>
      <c r="D111" s="149">
        <v>41201</v>
      </c>
      <c r="E111" s="150">
        <v>2931</v>
      </c>
      <c r="F111" s="151">
        <v>622.70000000000005</v>
      </c>
      <c r="G111" s="184">
        <f t="shared" si="11"/>
        <v>18251.337000000003</v>
      </c>
      <c r="H111" s="107"/>
      <c r="I111" s="149">
        <v>41208</v>
      </c>
      <c r="J111" s="357">
        <v>600.70000000000005</v>
      </c>
      <c r="K111" s="175">
        <f t="shared" si="12"/>
        <v>17606.517000000003</v>
      </c>
      <c r="L111" s="973">
        <f>SUM(G111-K111)</f>
        <v>644.81999999999971</v>
      </c>
      <c r="M111" s="162">
        <v>1.6117699999999999</v>
      </c>
      <c r="N111" s="272">
        <f>SUM(G111-K111)*M111</f>
        <v>1039.3015313999995</v>
      </c>
      <c r="O111" s="107"/>
    </row>
    <row r="112" spans="1:15" s="108" customFormat="1" ht="15" customHeight="1" x14ac:dyDescent="0.25">
      <c r="A112" s="77" t="s">
        <v>786</v>
      </c>
      <c r="B112" s="425" t="s">
        <v>787</v>
      </c>
      <c r="C112" s="73" t="s">
        <v>52</v>
      </c>
      <c r="D112" s="133">
        <v>41165</v>
      </c>
      <c r="E112" s="147">
        <v>3288</v>
      </c>
      <c r="F112" s="148">
        <v>478.6</v>
      </c>
      <c r="G112" s="183">
        <f t="shared" si="11"/>
        <v>15736.368</v>
      </c>
      <c r="H112" s="267"/>
      <c r="I112" s="133">
        <v>41215</v>
      </c>
      <c r="J112" s="355">
        <v>461.38</v>
      </c>
      <c r="K112" s="185">
        <f t="shared" si="12"/>
        <v>15170.1744</v>
      </c>
      <c r="L112" s="973">
        <f t="shared" si="9"/>
        <v>-566.19360000000052</v>
      </c>
      <c r="M112" s="157">
        <v>1.6128899999999999</v>
      </c>
      <c r="N112" s="272">
        <f>SUM(K112-G112)*M112</f>
        <v>-913.20799550400079</v>
      </c>
      <c r="O112" s="107"/>
    </row>
    <row r="113" spans="1:16" s="108" customFormat="1" ht="15" customHeight="1" x14ac:dyDescent="0.25">
      <c r="A113" s="77" t="s">
        <v>788</v>
      </c>
      <c r="B113" s="425" t="s">
        <v>789</v>
      </c>
      <c r="C113" s="73" t="s">
        <v>52</v>
      </c>
      <c r="D113" s="133">
        <v>41165</v>
      </c>
      <c r="E113" s="147">
        <v>2959</v>
      </c>
      <c r="F113" s="148">
        <v>641</v>
      </c>
      <c r="G113" s="183">
        <f t="shared" si="11"/>
        <v>18967.189999999999</v>
      </c>
      <c r="H113" s="267"/>
      <c r="I113" s="133">
        <v>41229</v>
      </c>
      <c r="J113" s="355">
        <v>660.87</v>
      </c>
      <c r="K113" s="185">
        <f t="shared" si="12"/>
        <v>19555.1433</v>
      </c>
      <c r="L113" s="973">
        <f t="shared" si="9"/>
        <v>587.95330000000104</v>
      </c>
      <c r="M113" s="157">
        <v>1.5864</v>
      </c>
      <c r="N113" s="272">
        <f>SUM(K113-G113)*M113</f>
        <v>932.72911512000167</v>
      </c>
      <c r="O113" s="107"/>
    </row>
    <row r="114" spans="1:16" s="108" customFormat="1" ht="15" customHeight="1" x14ac:dyDescent="0.25">
      <c r="A114" s="77" t="s">
        <v>790</v>
      </c>
      <c r="B114" s="425" t="s">
        <v>791</v>
      </c>
      <c r="C114" s="73" t="s">
        <v>52</v>
      </c>
      <c r="D114" s="133">
        <v>41180</v>
      </c>
      <c r="E114" s="147">
        <v>1283</v>
      </c>
      <c r="F114" s="148">
        <v>1486</v>
      </c>
      <c r="G114" s="183">
        <f t="shared" si="11"/>
        <v>19065.38</v>
      </c>
      <c r="H114" s="267"/>
      <c r="I114" s="133">
        <v>41229</v>
      </c>
      <c r="J114" s="355">
        <v>1483</v>
      </c>
      <c r="K114" s="185">
        <f t="shared" si="12"/>
        <v>19026.89</v>
      </c>
      <c r="L114" s="973">
        <f t="shared" si="9"/>
        <v>-38.490000000001601</v>
      </c>
      <c r="M114" s="157">
        <v>1.5864</v>
      </c>
      <c r="N114" s="272">
        <f>SUM(K114-G114)*M114</f>
        <v>-61.060536000002543</v>
      </c>
      <c r="O114" s="107"/>
    </row>
    <row r="115" spans="1:16" s="108" customFormat="1" ht="15" customHeight="1" x14ac:dyDescent="0.25">
      <c r="A115" s="79" t="s">
        <v>740</v>
      </c>
      <c r="B115" s="436" t="s">
        <v>741</v>
      </c>
      <c r="C115" s="79" t="s">
        <v>77</v>
      </c>
      <c r="D115" s="149">
        <v>41201</v>
      </c>
      <c r="E115" s="150">
        <v>5374</v>
      </c>
      <c r="F115" s="151">
        <v>441.5</v>
      </c>
      <c r="G115" s="184">
        <f t="shared" si="11"/>
        <v>23726.21</v>
      </c>
      <c r="H115" s="107"/>
      <c r="I115" s="149">
        <v>41229</v>
      </c>
      <c r="J115" s="357">
        <v>429.5</v>
      </c>
      <c r="K115" s="175">
        <f t="shared" si="12"/>
        <v>23081.33</v>
      </c>
      <c r="L115" s="973">
        <f>SUM(G115-K115)</f>
        <v>644.87999999999738</v>
      </c>
      <c r="M115" s="162">
        <v>1.5864</v>
      </c>
      <c r="N115" s="272">
        <f>SUM(G115-K115)*M115</f>
        <v>1023.0376319999958</v>
      </c>
      <c r="O115" s="107"/>
    </row>
    <row r="116" spans="1:16" s="108" customFormat="1" ht="15" customHeight="1" x14ac:dyDescent="0.25">
      <c r="A116" s="79" t="s">
        <v>767</v>
      </c>
      <c r="B116" s="436" t="s">
        <v>768</v>
      </c>
      <c r="C116" s="79" t="s">
        <v>77</v>
      </c>
      <c r="D116" s="149">
        <v>41215</v>
      </c>
      <c r="E116" s="150">
        <v>849</v>
      </c>
      <c r="F116" s="151">
        <v>2074</v>
      </c>
      <c r="G116" s="184">
        <f t="shared" si="11"/>
        <v>17608.259999999998</v>
      </c>
      <c r="H116" s="107"/>
      <c r="I116" s="149">
        <v>41229</v>
      </c>
      <c r="J116" s="357">
        <v>1998</v>
      </c>
      <c r="K116" s="175">
        <f t="shared" si="12"/>
        <v>16963.02</v>
      </c>
      <c r="L116" s="973">
        <f>SUM(G116-K116)</f>
        <v>645.23999999999796</v>
      </c>
      <c r="M116" s="162">
        <v>1.5864</v>
      </c>
      <c r="N116" s="272">
        <f>SUM(G116-K116)*M116</f>
        <v>1023.6087359999968</v>
      </c>
      <c r="O116" s="107"/>
    </row>
    <row r="117" spans="1:16" s="108" customFormat="1" ht="15" customHeight="1" x14ac:dyDescent="0.25">
      <c r="A117" s="77" t="s">
        <v>792</v>
      </c>
      <c r="B117" s="425" t="s">
        <v>793</v>
      </c>
      <c r="C117" s="73" t="s">
        <v>52</v>
      </c>
      <c r="D117" s="133">
        <v>41187</v>
      </c>
      <c r="E117" s="147">
        <v>1972</v>
      </c>
      <c r="F117" s="148">
        <v>843</v>
      </c>
      <c r="G117" s="183">
        <f t="shared" si="11"/>
        <v>16623.96</v>
      </c>
      <c r="H117" s="267"/>
      <c r="I117" s="133">
        <v>41243</v>
      </c>
      <c r="J117" s="355">
        <v>813.62</v>
      </c>
      <c r="K117" s="185">
        <f t="shared" si="12"/>
        <v>16044.586399999998</v>
      </c>
      <c r="L117" s="973">
        <f>SUM(K117-G117)</f>
        <v>-579.37360000000081</v>
      </c>
      <c r="M117" s="157">
        <v>1.60398</v>
      </c>
      <c r="N117" s="272">
        <f>SUM(K117-G117)*M117</f>
        <v>-929.30366692800123</v>
      </c>
      <c r="O117" s="107"/>
    </row>
    <row r="118" spans="1:16" s="108" customFormat="1" ht="15" customHeight="1" x14ac:dyDescent="0.25">
      <c r="A118" s="77" t="s">
        <v>794</v>
      </c>
      <c r="B118" s="425" t="s">
        <v>507</v>
      </c>
      <c r="C118" s="73" t="s">
        <v>52</v>
      </c>
      <c r="D118" s="133">
        <v>41159</v>
      </c>
      <c r="E118" s="147">
        <v>4632</v>
      </c>
      <c r="F118" s="148">
        <v>337</v>
      </c>
      <c r="G118" s="183">
        <f t="shared" si="11"/>
        <v>15609.84</v>
      </c>
      <c r="H118" s="267"/>
      <c r="I118" s="133">
        <v>41257</v>
      </c>
      <c r="J118" s="355">
        <v>376.4</v>
      </c>
      <c r="K118" s="185">
        <f t="shared" si="12"/>
        <v>17434.847999999998</v>
      </c>
      <c r="L118" s="973">
        <f>SUM(K118-G118)</f>
        <v>1825.007999999998</v>
      </c>
      <c r="M118" s="157">
        <v>1.6110599999999999</v>
      </c>
      <c r="N118" s="272">
        <f>SUM(K118-G118)*M118</f>
        <v>2940.1973884799968</v>
      </c>
      <c r="O118" s="107"/>
    </row>
    <row r="119" spans="1:16" s="108" customFormat="1" ht="15" customHeight="1" x14ac:dyDescent="0.25">
      <c r="A119" s="79" t="s">
        <v>705</v>
      </c>
      <c r="B119" s="436" t="s">
        <v>706</v>
      </c>
      <c r="C119" s="79" t="s">
        <v>77</v>
      </c>
      <c r="D119" s="149">
        <v>41187</v>
      </c>
      <c r="E119" s="150">
        <v>901</v>
      </c>
      <c r="F119" s="151">
        <v>2145</v>
      </c>
      <c r="G119" s="184">
        <f t="shared" si="11"/>
        <v>19326.45</v>
      </c>
      <c r="H119" s="107"/>
      <c r="I119" s="149">
        <v>41257</v>
      </c>
      <c r="J119" s="357">
        <v>2127</v>
      </c>
      <c r="K119" s="175">
        <f t="shared" si="12"/>
        <v>19164.27</v>
      </c>
      <c r="L119" s="973">
        <f>SUM(G119-K119)</f>
        <v>162.18000000000029</v>
      </c>
      <c r="M119" s="162">
        <v>1.6110599999999999</v>
      </c>
      <c r="N119" s="272">
        <f>SUM(G119-K119)*M119</f>
        <v>261.28171080000044</v>
      </c>
      <c r="O119" s="107"/>
    </row>
    <row r="120" spans="1:16" s="108" customFormat="1" ht="15" customHeight="1" x14ac:dyDescent="0.25">
      <c r="A120" s="77" t="s">
        <v>795</v>
      </c>
      <c r="B120" s="425" t="s">
        <v>796</v>
      </c>
      <c r="C120" s="73" t="s">
        <v>52</v>
      </c>
      <c r="D120" s="133">
        <v>41215</v>
      </c>
      <c r="E120" s="147">
        <v>11125</v>
      </c>
      <c r="F120" s="148">
        <v>112.65</v>
      </c>
      <c r="G120" s="183">
        <f t="shared" si="11"/>
        <v>12532.3125</v>
      </c>
      <c r="H120" s="267"/>
      <c r="I120" s="133">
        <v>41271</v>
      </c>
      <c r="J120" s="355">
        <v>111.9</v>
      </c>
      <c r="K120" s="185">
        <f t="shared" si="12"/>
        <v>12448.875</v>
      </c>
      <c r="L120" s="973">
        <f>SUM(K120-G120)</f>
        <v>-83.4375</v>
      </c>
      <c r="M120" s="157">
        <v>1.60964</v>
      </c>
      <c r="N120" s="272">
        <f>SUM(K120-G120)*M120</f>
        <v>-134.3043375</v>
      </c>
      <c r="O120" s="107"/>
    </row>
    <row r="121" spans="1:16" s="108" customFormat="1" ht="15" customHeight="1" x14ac:dyDescent="0.25">
      <c r="A121" s="79" t="s">
        <v>716</v>
      </c>
      <c r="B121" s="436" t="s">
        <v>717</v>
      </c>
      <c r="C121" s="79" t="s">
        <v>77</v>
      </c>
      <c r="D121" s="149">
        <v>41264</v>
      </c>
      <c r="E121" s="150">
        <v>2925</v>
      </c>
      <c r="F121" s="151">
        <v>315.70999999999998</v>
      </c>
      <c r="G121" s="184">
        <f t="shared" si="11"/>
        <v>9234.5174999999981</v>
      </c>
      <c r="H121" s="107"/>
      <c r="I121" s="149">
        <v>41271</v>
      </c>
      <c r="J121" s="357">
        <v>337.7</v>
      </c>
      <c r="K121" s="175">
        <f t="shared" si="12"/>
        <v>9877.7250000000004</v>
      </c>
      <c r="L121" s="135">
        <f>SUM(G121-K121)</f>
        <v>-643.20750000000226</v>
      </c>
      <c r="M121" s="162">
        <v>1.60964</v>
      </c>
      <c r="N121" s="273">
        <f>SUM(G121-K121)*M121</f>
        <v>-1035.3325203000036</v>
      </c>
      <c r="O121" s="107"/>
    </row>
    <row r="122" spans="1:16" s="108" customFormat="1" ht="15" customHeight="1" x14ac:dyDescent="0.25">
      <c r="A122" s="77" t="s">
        <v>712</v>
      </c>
      <c r="B122" s="425" t="s">
        <v>713</v>
      </c>
      <c r="C122" s="73" t="s">
        <v>52</v>
      </c>
      <c r="D122" s="133">
        <v>41208</v>
      </c>
      <c r="E122" s="147">
        <v>1695</v>
      </c>
      <c r="F122" s="148">
        <v>1362</v>
      </c>
      <c r="G122" s="183">
        <f t="shared" si="11"/>
        <v>23085.9</v>
      </c>
      <c r="H122" s="267"/>
      <c r="I122" s="133">
        <v>41285</v>
      </c>
      <c r="J122" s="355">
        <v>1524</v>
      </c>
      <c r="K122" s="185">
        <f t="shared" si="12"/>
        <v>25831.8</v>
      </c>
      <c r="L122" s="973">
        <f>SUM(K122-G122)</f>
        <v>2745.8999999999978</v>
      </c>
      <c r="M122" s="157">
        <v>1.61653</v>
      </c>
      <c r="N122" s="272">
        <f>SUM(K122-G122)*M122</f>
        <v>4438.8297269999966</v>
      </c>
      <c r="O122" s="107"/>
    </row>
    <row r="123" spans="1:16" s="108" customFormat="1" ht="15" customHeight="1" x14ac:dyDescent="0.25">
      <c r="A123" s="79" t="s">
        <v>797</v>
      </c>
      <c r="B123" s="436" t="s">
        <v>798</v>
      </c>
      <c r="C123" s="79" t="s">
        <v>77</v>
      </c>
      <c r="D123" s="149">
        <v>41250</v>
      </c>
      <c r="E123" s="150">
        <v>14027</v>
      </c>
      <c r="F123" s="151">
        <v>91.95</v>
      </c>
      <c r="G123" s="184">
        <f t="shared" si="11"/>
        <v>12897.826500000001</v>
      </c>
      <c r="H123" s="107"/>
      <c r="I123" s="149">
        <v>41285</v>
      </c>
      <c r="J123" s="357">
        <v>91.7</v>
      </c>
      <c r="K123" s="175">
        <f t="shared" si="12"/>
        <v>12862.759000000002</v>
      </c>
      <c r="L123" s="973">
        <f>SUM(G123-K123)</f>
        <v>35.0674999999992</v>
      </c>
      <c r="M123" s="162">
        <v>1.61653</v>
      </c>
      <c r="N123" s="272">
        <f>SUM(G123-K123)*M123</f>
        <v>56.687665774998706</v>
      </c>
      <c r="O123" s="107"/>
    </row>
    <row r="124" spans="1:16" s="106" customFormat="1" ht="15" customHeight="1" x14ac:dyDescent="0.25">
      <c r="A124" s="2" t="s">
        <v>932</v>
      </c>
      <c r="B124" s="425" t="s">
        <v>933</v>
      </c>
      <c r="C124" s="77" t="s">
        <v>52</v>
      </c>
      <c r="D124" s="70">
        <v>41302</v>
      </c>
      <c r="E124" s="69">
        <v>4422</v>
      </c>
      <c r="F124" s="139">
        <v>471.2</v>
      </c>
      <c r="G124" s="183">
        <f t="shared" si="11"/>
        <v>20836.464</v>
      </c>
      <c r="H124" s="267"/>
      <c r="I124" s="344">
        <v>41313</v>
      </c>
      <c r="J124" s="315">
        <v>456.3</v>
      </c>
      <c r="K124" s="185">
        <f t="shared" si="12"/>
        <v>20177.585999999999</v>
      </c>
      <c r="L124" s="973">
        <f t="shared" ref="L124:L129" si="13">SUM(K124-G124)</f>
        <v>-658.87800000000061</v>
      </c>
      <c r="M124" s="157">
        <v>1.5712900000000001</v>
      </c>
      <c r="N124" s="272">
        <f t="shared" ref="N124:N129" si="14">SUM(K124-G124)*M124</f>
        <v>-1035.2884126200011</v>
      </c>
      <c r="O124" s="267"/>
      <c r="P124" s="267"/>
    </row>
    <row r="125" spans="1:16" s="106" customFormat="1" ht="15" customHeight="1" x14ac:dyDescent="0.25">
      <c r="A125" s="2" t="s">
        <v>956</v>
      </c>
      <c r="B125" s="425" t="s">
        <v>955</v>
      </c>
      <c r="C125" s="77" t="s">
        <v>52</v>
      </c>
      <c r="D125" s="70">
        <v>41309</v>
      </c>
      <c r="E125" s="69">
        <v>5883</v>
      </c>
      <c r="F125" s="139">
        <v>357.1</v>
      </c>
      <c r="G125" s="183">
        <f t="shared" si="11"/>
        <v>21008.193000000003</v>
      </c>
      <c r="H125" s="267"/>
      <c r="I125" s="344">
        <v>41309</v>
      </c>
      <c r="J125" s="315">
        <v>346.1</v>
      </c>
      <c r="K125" s="185">
        <f t="shared" si="12"/>
        <v>20361.063000000002</v>
      </c>
      <c r="L125" s="973">
        <f t="shared" si="13"/>
        <v>-647.13000000000102</v>
      </c>
      <c r="M125" s="157">
        <v>1.5696699999999999</v>
      </c>
      <c r="N125" s="272">
        <f t="shared" si="14"/>
        <v>-1015.7805471000015</v>
      </c>
      <c r="O125" s="267"/>
      <c r="P125" s="267"/>
    </row>
    <row r="126" spans="1:16" s="108" customFormat="1" ht="15" customHeight="1" x14ac:dyDescent="0.25">
      <c r="A126" s="77" t="s">
        <v>811</v>
      </c>
      <c r="B126" s="578" t="s">
        <v>812</v>
      </c>
      <c r="C126" s="73" t="s">
        <v>52</v>
      </c>
      <c r="D126" s="133">
        <v>41187</v>
      </c>
      <c r="E126" s="147">
        <v>1214</v>
      </c>
      <c r="F126" s="148">
        <v>1776</v>
      </c>
      <c r="G126" s="183">
        <f t="shared" si="11"/>
        <v>21560.639999999999</v>
      </c>
      <c r="H126" s="267"/>
      <c r="I126" s="344">
        <v>41316</v>
      </c>
      <c r="J126" s="355">
        <v>2120</v>
      </c>
      <c r="K126" s="185">
        <f t="shared" si="12"/>
        <v>25736.799999999999</v>
      </c>
      <c r="L126" s="973">
        <f t="shared" si="13"/>
        <v>4176.16</v>
      </c>
      <c r="M126" s="157">
        <v>1.57968</v>
      </c>
      <c r="N126" s="272">
        <f t="shared" si="14"/>
        <v>6596.9964288000001</v>
      </c>
      <c r="O126" s="107"/>
      <c r="P126" s="107"/>
    </row>
    <row r="127" spans="1:16" s="108" customFormat="1" ht="15" customHeight="1" x14ac:dyDescent="0.25">
      <c r="A127" s="77" t="s">
        <v>801</v>
      </c>
      <c r="B127" s="578" t="s">
        <v>802</v>
      </c>
      <c r="C127" s="77" t="s">
        <v>52</v>
      </c>
      <c r="D127" s="133">
        <v>41159</v>
      </c>
      <c r="E127" s="147">
        <v>3413</v>
      </c>
      <c r="F127" s="148">
        <v>330.4</v>
      </c>
      <c r="G127" s="183">
        <f t="shared" ref="G127:G134" si="15">SUM(E127*F127)/100</f>
        <v>11276.552</v>
      </c>
      <c r="H127" s="267"/>
      <c r="I127" s="344">
        <v>41346</v>
      </c>
      <c r="J127" s="355">
        <v>427.1</v>
      </c>
      <c r="K127" s="185">
        <f t="shared" ref="K127:K134" si="16">SUM(E127*J127)/100</f>
        <v>14576.923000000001</v>
      </c>
      <c r="L127" s="973">
        <f t="shared" si="13"/>
        <v>3300.371000000001</v>
      </c>
      <c r="M127" s="157">
        <v>1.4901599999999999</v>
      </c>
      <c r="N127" s="272">
        <f t="shared" si="14"/>
        <v>4918.0808493600016</v>
      </c>
      <c r="O127" s="107"/>
      <c r="P127" s="107"/>
    </row>
    <row r="128" spans="1:16" s="106" customFormat="1" ht="15" customHeight="1" x14ac:dyDescent="0.25">
      <c r="A128" s="2" t="s">
        <v>957</v>
      </c>
      <c r="B128" s="425" t="s">
        <v>954</v>
      </c>
      <c r="C128" s="77" t="s">
        <v>52</v>
      </c>
      <c r="D128" s="70">
        <v>41312</v>
      </c>
      <c r="E128" s="69">
        <v>1632</v>
      </c>
      <c r="F128" s="139">
        <v>817.5</v>
      </c>
      <c r="G128" s="183">
        <f t="shared" si="15"/>
        <v>13341.6</v>
      </c>
      <c r="H128" s="267"/>
      <c r="I128" s="344">
        <v>41319</v>
      </c>
      <c r="J128" s="315">
        <v>787.5</v>
      </c>
      <c r="K128" s="185">
        <f t="shared" si="16"/>
        <v>12852</v>
      </c>
      <c r="L128" s="973">
        <f t="shared" si="13"/>
        <v>-489.60000000000036</v>
      </c>
      <c r="M128" s="157">
        <v>1.55402</v>
      </c>
      <c r="N128" s="272">
        <f t="shared" si="14"/>
        <v>-760.84819200000049</v>
      </c>
      <c r="O128" s="267"/>
      <c r="P128" s="267"/>
    </row>
    <row r="129" spans="1:16" s="108" customFormat="1" ht="15" customHeight="1" x14ac:dyDescent="0.25">
      <c r="A129" s="77" t="s">
        <v>832</v>
      </c>
      <c r="B129" s="578" t="s">
        <v>833</v>
      </c>
      <c r="C129" s="77" t="s">
        <v>52</v>
      </c>
      <c r="D129" s="133">
        <v>41292</v>
      </c>
      <c r="E129" s="147">
        <v>3245</v>
      </c>
      <c r="F129" s="148">
        <v>576.9</v>
      </c>
      <c r="G129" s="183">
        <f t="shared" si="15"/>
        <v>18720.404999999999</v>
      </c>
      <c r="H129" s="267"/>
      <c r="I129" s="344">
        <v>41323</v>
      </c>
      <c r="J129" s="355">
        <v>579.20000000000005</v>
      </c>
      <c r="K129" s="185">
        <f t="shared" si="16"/>
        <v>18795.04</v>
      </c>
      <c r="L129" s="973">
        <f t="shared" si="13"/>
        <v>74.635000000002037</v>
      </c>
      <c r="M129" s="157">
        <v>1.5503499999999999</v>
      </c>
      <c r="N129" s="272">
        <f t="shared" si="14"/>
        <v>115.71037225000315</v>
      </c>
      <c r="O129" s="107"/>
      <c r="P129" s="107"/>
    </row>
    <row r="130" spans="1:16" s="108" customFormat="1" ht="15" customHeight="1" x14ac:dyDescent="0.25">
      <c r="A130" s="77" t="s">
        <v>819</v>
      </c>
      <c r="B130" s="578" t="s">
        <v>820</v>
      </c>
      <c r="C130" s="77" t="s">
        <v>52</v>
      </c>
      <c r="D130" s="133">
        <v>41264</v>
      </c>
      <c r="E130" s="147">
        <v>3214</v>
      </c>
      <c r="F130" s="148">
        <v>564.51</v>
      </c>
      <c r="G130" s="183">
        <f t="shared" si="15"/>
        <v>18143.3514</v>
      </c>
      <c r="H130" s="267"/>
      <c r="I130" s="344">
        <v>41331</v>
      </c>
      <c r="J130" s="355">
        <v>566.79999999999995</v>
      </c>
      <c r="K130" s="185">
        <f t="shared" si="16"/>
        <v>18216.952000000001</v>
      </c>
      <c r="L130" s="973">
        <f t="shared" ref="L130:L136" si="17">SUM(K130-G130)</f>
        <v>73.600600000001577</v>
      </c>
      <c r="M130" s="157">
        <v>1.51627</v>
      </c>
      <c r="N130" s="272">
        <f t="shared" ref="N130:N136" si="18">SUM(K130-G130)*M130</f>
        <v>111.59838176200239</v>
      </c>
      <c r="O130" s="107"/>
      <c r="P130" s="107"/>
    </row>
    <row r="131" spans="1:16" s="106" customFormat="1" ht="15" customHeight="1" x14ac:dyDescent="0.25">
      <c r="A131" s="2" t="s">
        <v>972</v>
      </c>
      <c r="B131" s="425" t="s">
        <v>973</v>
      </c>
      <c r="C131" s="77" t="s">
        <v>52</v>
      </c>
      <c r="D131" s="70">
        <v>41316</v>
      </c>
      <c r="E131" s="69">
        <v>7831</v>
      </c>
      <c r="F131" s="139">
        <v>100.2</v>
      </c>
      <c r="G131" s="183">
        <f t="shared" si="15"/>
        <v>7846.6620000000003</v>
      </c>
      <c r="H131" s="267"/>
      <c r="I131" s="344">
        <v>41332</v>
      </c>
      <c r="J131" s="315">
        <v>95.13</v>
      </c>
      <c r="K131" s="185">
        <f t="shared" si="16"/>
        <v>7449.6302999999989</v>
      </c>
      <c r="L131" s="973">
        <f t="shared" si="17"/>
        <v>-397.03170000000136</v>
      </c>
      <c r="M131" s="157">
        <v>1.5122599999999999</v>
      </c>
      <c r="N131" s="272">
        <f t="shared" si="18"/>
        <v>-600.41515864200198</v>
      </c>
      <c r="O131" s="267"/>
      <c r="P131" s="267"/>
    </row>
    <row r="132" spans="1:16" s="106" customFormat="1" ht="15" customHeight="1" x14ac:dyDescent="0.25">
      <c r="A132" s="2" t="s">
        <v>1042</v>
      </c>
      <c r="B132" s="425" t="s">
        <v>1039</v>
      </c>
      <c r="C132" s="77" t="s">
        <v>52</v>
      </c>
      <c r="D132" s="70">
        <v>41330</v>
      </c>
      <c r="E132" s="69">
        <v>15000</v>
      </c>
      <c r="F132" s="139">
        <v>126.97</v>
      </c>
      <c r="G132" s="183">
        <f t="shared" si="15"/>
        <v>19045.5</v>
      </c>
      <c r="H132" s="267"/>
      <c r="I132" s="344">
        <v>41330</v>
      </c>
      <c r="J132" s="315">
        <v>125.03</v>
      </c>
      <c r="K132" s="185">
        <f t="shared" si="16"/>
        <v>18754.5</v>
      </c>
      <c r="L132" s="973">
        <f t="shared" si="17"/>
        <v>-291</v>
      </c>
      <c r="M132" s="157">
        <v>1.5076499999999999</v>
      </c>
      <c r="N132" s="272">
        <f t="shared" si="18"/>
        <v>-438.72614999999996</v>
      </c>
      <c r="O132" s="267"/>
      <c r="P132" s="267"/>
    </row>
    <row r="133" spans="1:16" s="108" customFormat="1" ht="15" customHeight="1" x14ac:dyDescent="0.25">
      <c r="A133" s="77" t="s">
        <v>703</v>
      </c>
      <c r="B133" s="578" t="s">
        <v>704</v>
      </c>
      <c r="C133" s="77" t="s">
        <v>52</v>
      </c>
      <c r="D133" s="133">
        <v>41180</v>
      </c>
      <c r="E133" s="147">
        <v>26747</v>
      </c>
      <c r="F133" s="148">
        <v>138</v>
      </c>
      <c r="G133" s="183">
        <f t="shared" si="15"/>
        <v>36910.86</v>
      </c>
      <c r="H133" s="267"/>
      <c r="I133" s="344">
        <v>41339</v>
      </c>
      <c r="J133" s="355">
        <v>148</v>
      </c>
      <c r="K133" s="185">
        <f t="shared" si="16"/>
        <v>39585.56</v>
      </c>
      <c r="L133" s="973">
        <f t="shared" si="17"/>
        <v>2674.6999999999971</v>
      </c>
      <c r="M133" s="157">
        <v>1.5124599999999999</v>
      </c>
      <c r="N133" s="272">
        <f t="shared" si="18"/>
        <v>4045.3767619999953</v>
      </c>
      <c r="O133" s="107"/>
      <c r="P133" s="107"/>
    </row>
    <row r="134" spans="1:16" s="108" customFormat="1" ht="15" customHeight="1" x14ac:dyDescent="0.25">
      <c r="A134" s="77" t="s">
        <v>815</v>
      </c>
      <c r="B134" s="578" t="s">
        <v>816</v>
      </c>
      <c r="C134" s="73" t="s">
        <v>52</v>
      </c>
      <c r="D134" s="133">
        <v>41250</v>
      </c>
      <c r="E134" s="147">
        <v>8962</v>
      </c>
      <c r="F134" s="148">
        <v>257.5</v>
      </c>
      <c r="G134" s="183">
        <f t="shared" si="15"/>
        <v>23077.15</v>
      </c>
      <c r="H134" s="267"/>
      <c r="I134" s="344">
        <v>41339</v>
      </c>
      <c r="J134" s="355">
        <v>285.2</v>
      </c>
      <c r="K134" s="185">
        <f t="shared" si="16"/>
        <v>25559.624</v>
      </c>
      <c r="L134" s="973">
        <f t="shared" si="17"/>
        <v>2482.4739999999983</v>
      </c>
      <c r="M134" s="157">
        <v>1.5124599999999999</v>
      </c>
      <c r="N134" s="272">
        <f t="shared" si="18"/>
        <v>3754.6426260399971</v>
      </c>
      <c r="O134" s="107"/>
      <c r="P134" s="107"/>
    </row>
    <row r="135" spans="1:16" s="108" customFormat="1" ht="15" customHeight="1" x14ac:dyDescent="0.25">
      <c r="A135" s="77" t="s">
        <v>821</v>
      </c>
      <c r="B135" s="578" t="s">
        <v>822</v>
      </c>
      <c r="C135" s="77" t="s">
        <v>52</v>
      </c>
      <c r="D135" s="133">
        <v>41264</v>
      </c>
      <c r="E135" s="147">
        <v>21440</v>
      </c>
      <c r="F135" s="148">
        <v>48.79</v>
      </c>
      <c r="G135" s="183">
        <f t="shared" ref="G135:G143" si="19">SUM(E135*F135)/100</f>
        <v>10460.575999999999</v>
      </c>
      <c r="H135" s="267"/>
      <c r="I135" s="344">
        <v>41344</v>
      </c>
      <c r="J135" s="355">
        <v>49.23</v>
      </c>
      <c r="K135" s="185">
        <f t="shared" ref="K135:K143" si="20">SUM(E135*J135)/100</f>
        <v>10554.912</v>
      </c>
      <c r="L135" s="973">
        <f t="shared" si="17"/>
        <v>94.33600000000115</v>
      </c>
      <c r="M135" s="157">
        <v>1.49194</v>
      </c>
      <c r="N135" s="272">
        <f t="shared" si="18"/>
        <v>140.74365184000172</v>
      </c>
      <c r="O135" s="107"/>
      <c r="P135" s="107"/>
    </row>
    <row r="136" spans="1:16" s="106" customFormat="1" ht="15" customHeight="1" x14ac:dyDescent="0.25">
      <c r="A136" s="2" t="s">
        <v>1067</v>
      </c>
      <c r="B136" s="425" t="s">
        <v>1068</v>
      </c>
      <c r="C136" s="77" t="s">
        <v>52</v>
      </c>
      <c r="D136" s="70">
        <v>41338</v>
      </c>
      <c r="E136" s="69">
        <v>24359</v>
      </c>
      <c r="F136" s="139">
        <v>134.1</v>
      </c>
      <c r="G136" s="183">
        <f t="shared" si="19"/>
        <v>32665.418999999998</v>
      </c>
      <c r="H136" s="267"/>
      <c r="I136" s="344">
        <v>41348</v>
      </c>
      <c r="J136" s="315">
        <v>130.9</v>
      </c>
      <c r="K136" s="185">
        <f t="shared" si="20"/>
        <v>31885.931</v>
      </c>
      <c r="L136" s="973">
        <f t="shared" si="17"/>
        <v>-779.48799999999756</v>
      </c>
      <c r="M136" s="157">
        <v>1.5081500000000001</v>
      </c>
      <c r="N136" s="272">
        <f t="shared" si="18"/>
        <v>-1175.5848271999964</v>
      </c>
      <c r="O136" s="267"/>
      <c r="P136" s="267"/>
    </row>
    <row r="137" spans="1:16" s="106" customFormat="1" ht="15" customHeight="1" x14ac:dyDescent="0.25">
      <c r="A137" s="2" t="s">
        <v>1074</v>
      </c>
      <c r="B137" s="425" t="s">
        <v>1073</v>
      </c>
      <c r="C137" s="77" t="s">
        <v>52</v>
      </c>
      <c r="D137" s="70">
        <v>41338</v>
      </c>
      <c r="E137" s="69">
        <v>6163</v>
      </c>
      <c r="F137" s="139">
        <v>300.2</v>
      </c>
      <c r="G137" s="183">
        <f t="shared" si="19"/>
        <v>18501.325999999997</v>
      </c>
      <c r="H137" s="267"/>
      <c r="I137" s="344">
        <v>41352</v>
      </c>
      <c r="J137" s="315">
        <v>290.2</v>
      </c>
      <c r="K137" s="185">
        <f t="shared" si="20"/>
        <v>17885.025999999998</v>
      </c>
      <c r="L137" s="973">
        <f t="shared" ref="L137:L143" si="21">SUM(K137-G137)</f>
        <v>-616.29999999999927</v>
      </c>
      <c r="M137" s="157">
        <v>1.51047</v>
      </c>
      <c r="N137" s="272">
        <f t="shared" ref="N137:N143" si="22">SUM(K137-G137)*M137</f>
        <v>-930.90266099999894</v>
      </c>
      <c r="O137" s="267"/>
      <c r="P137" s="267"/>
    </row>
    <row r="138" spans="1:16" s="106" customFormat="1" ht="15" customHeight="1" x14ac:dyDescent="0.25">
      <c r="A138" s="2" t="s">
        <v>1066</v>
      </c>
      <c r="B138" s="425" t="s">
        <v>1065</v>
      </c>
      <c r="C138" s="77" t="s">
        <v>52</v>
      </c>
      <c r="D138" s="70">
        <v>41337</v>
      </c>
      <c r="E138" s="69">
        <v>4520</v>
      </c>
      <c r="F138" s="139">
        <v>510</v>
      </c>
      <c r="G138" s="183">
        <f t="shared" si="19"/>
        <v>23052</v>
      </c>
      <c r="H138" s="267"/>
      <c r="I138" s="344">
        <v>41352</v>
      </c>
      <c r="J138" s="315">
        <v>495</v>
      </c>
      <c r="K138" s="185">
        <f t="shared" si="20"/>
        <v>22374</v>
      </c>
      <c r="L138" s="973">
        <f t="shared" si="21"/>
        <v>-678</v>
      </c>
      <c r="M138" s="157">
        <v>1.51047</v>
      </c>
      <c r="N138" s="272">
        <f t="shared" si="22"/>
        <v>-1024.0986599999999</v>
      </c>
      <c r="O138" s="267"/>
      <c r="P138" s="267"/>
    </row>
    <row r="139" spans="1:16" s="106" customFormat="1" ht="15" customHeight="1" x14ac:dyDescent="0.25">
      <c r="A139" s="2" t="s">
        <v>1089</v>
      </c>
      <c r="B139" s="425" t="s">
        <v>1090</v>
      </c>
      <c r="C139" s="77" t="s">
        <v>52</v>
      </c>
      <c r="D139" s="70">
        <v>41347</v>
      </c>
      <c r="E139" s="69">
        <v>895</v>
      </c>
      <c r="F139" s="139">
        <v>1472</v>
      </c>
      <c r="G139" s="183">
        <f t="shared" si="19"/>
        <v>13174.4</v>
      </c>
      <c r="H139" s="267"/>
      <c r="I139" s="344">
        <v>41354</v>
      </c>
      <c r="J139" s="315">
        <v>1395</v>
      </c>
      <c r="K139" s="185">
        <f t="shared" si="20"/>
        <v>12485.25</v>
      </c>
      <c r="L139" s="973">
        <f t="shared" si="21"/>
        <v>-689.14999999999964</v>
      </c>
      <c r="M139" s="157">
        <v>1.50976</v>
      </c>
      <c r="N139" s="272">
        <f t="shared" si="22"/>
        <v>-1040.4511039999995</v>
      </c>
      <c r="O139" s="267"/>
      <c r="P139" s="267"/>
    </row>
    <row r="140" spans="1:16" s="106" customFormat="1" ht="15" customHeight="1" x14ac:dyDescent="0.25">
      <c r="A140" s="2" t="s">
        <v>1005</v>
      </c>
      <c r="B140" s="425" t="s">
        <v>1006</v>
      </c>
      <c r="C140" s="77" t="s">
        <v>52</v>
      </c>
      <c r="D140" s="70">
        <v>41324</v>
      </c>
      <c r="E140" s="69">
        <v>4142</v>
      </c>
      <c r="F140" s="139">
        <v>347.7</v>
      </c>
      <c r="G140" s="183">
        <f t="shared" si="19"/>
        <v>14401.733999999999</v>
      </c>
      <c r="H140" s="267"/>
      <c r="I140" s="344">
        <v>41354</v>
      </c>
      <c r="J140" s="315">
        <v>331.5</v>
      </c>
      <c r="K140" s="185">
        <f t="shared" si="20"/>
        <v>13730.73</v>
      </c>
      <c r="L140" s="973">
        <f t="shared" si="21"/>
        <v>-671.003999999999</v>
      </c>
      <c r="M140" s="157">
        <v>1.50976</v>
      </c>
      <c r="N140" s="272">
        <f t="shared" si="22"/>
        <v>-1013.0549990399985</v>
      </c>
      <c r="O140" s="267"/>
      <c r="P140" s="267"/>
    </row>
    <row r="141" spans="1:16" s="106" customFormat="1" ht="15" customHeight="1" x14ac:dyDescent="0.25">
      <c r="A141" s="2" t="s">
        <v>1106</v>
      </c>
      <c r="B141" s="425" t="s">
        <v>1107</v>
      </c>
      <c r="C141" s="77" t="s">
        <v>52</v>
      </c>
      <c r="D141" s="70">
        <v>41355</v>
      </c>
      <c r="E141" s="69">
        <v>1717</v>
      </c>
      <c r="F141" s="139">
        <v>1024</v>
      </c>
      <c r="G141" s="183">
        <f t="shared" si="19"/>
        <v>17582.080000000002</v>
      </c>
      <c r="H141" s="267"/>
      <c r="I141" s="332">
        <v>41360</v>
      </c>
      <c r="J141" s="315">
        <v>984</v>
      </c>
      <c r="K141" s="185">
        <f t="shared" si="20"/>
        <v>16895.28</v>
      </c>
      <c r="L141" s="973">
        <f t="shared" si="21"/>
        <v>-686.80000000000291</v>
      </c>
      <c r="M141" s="157">
        <v>1.5376000000000001</v>
      </c>
      <c r="N141" s="272">
        <f t="shared" si="22"/>
        <v>-1056.0236800000046</v>
      </c>
      <c r="O141" s="267"/>
      <c r="P141" s="267"/>
    </row>
    <row r="142" spans="1:16" s="108" customFormat="1" ht="15" customHeight="1" x14ac:dyDescent="0.25">
      <c r="A142" s="77" t="s">
        <v>807</v>
      </c>
      <c r="B142" s="578" t="s">
        <v>808</v>
      </c>
      <c r="C142" s="77" t="s">
        <v>52</v>
      </c>
      <c r="D142" s="133">
        <v>41165</v>
      </c>
      <c r="E142" s="147">
        <v>1615</v>
      </c>
      <c r="F142" s="148">
        <v>1190.1500000000001</v>
      </c>
      <c r="G142" s="183">
        <f t="shared" si="19"/>
        <v>19220.922500000001</v>
      </c>
      <c r="H142" s="267"/>
      <c r="I142" s="332">
        <v>41360</v>
      </c>
      <c r="J142" s="355">
        <v>1357</v>
      </c>
      <c r="K142" s="185">
        <f t="shared" si="20"/>
        <v>21915.55</v>
      </c>
      <c r="L142" s="973">
        <f t="shared" si="21"/>
        <v>2694.6274999999987</v>
      </c>
      <c r="M142" s="157">
        <v>1.5376000000000001</v>
      </c>
      <c r="N142" s="272">
        <f t="shared" si="22"/>
        <v>4143.259243999998</v>
      </c>
      <c r="O142" s="350"/>
      <c r="P142" s="107"/>
    </row>
    <row r="143" spans="1:16" s="108" customFormat="1" ht="15" customHeight="1" x14ac:dyDescent="0.25">
      <c r="A143" s="77" t="s">
        <v>803</v>
      </c>
      <c r="B143" s="578" t="s">
        <v>804</v>
      </c>
      <c r="C143" s="77" t="s">
        <v>52</v>
      </c>
      <c r="D143" s="133">
        <v>41159</v>
      </c>
      <c r="E143" s="147">
        <v>15620</v>
      </c>
      <c r="F143" s="148">
        <v>115.45</v>
      </c>
      <c r="G143" s="183">
        <f t="shared" si="19"/>
        <v>18033.29</v>
      </c>
      <c r="H143" s="267"/>
      <c r="I143" s="344">
        <v>41361</v>
      </c>
      <c r="J143" s="355">
        <v>138.19999999999999</v>
      </c>
      <c r="K143" s="185">
        <f t="shared" si="20"/>
        <v>21586.84</v>
      </c>
      <c r="L143" s="973">
        <f t="shared" si="21"/>
        <v>3553.5499999999993</v>
      </c>
      <c r="M143" s="157">
        <v>1.51294</v>
      </c>
      <c r="N143" s="272">
        <f t="shared" si="22"/>
        <v>5376.3079369999987</v>
      </c>
      <c r="O143" s="107"/>
      <c r="P143" s="107"/>
    </row>
    <row r="144" spans="1:16" s="108" customFormat="1" ht="15" customHeight="1" x14ac:dyDescent="0.25">
      <c r="A144" s="77" t="s">
        <v>691</v>
      </c>
      <c r="B144" s="578" t="s">
        <v>692</v>
      </c>
      <c r="C144" s="77" t="s">
        <v>52</v>
      </c>
      <c r="D144" s="133">
        <v>41159</v>
      </c>
      <c r="E144" s="147">
        <v>763</v>
      </c>
      <c r="F144" s="148">
        <v>1883</v>
      </c>
      <c r="G144" s="183">
        <f t="shared" ref="G144:G150" si="23">SUM(E144*F144)/100</f>
        <v>14367.29</v>
      </c>
      <c r="H144" s="267"/>
      <c r="I144" s="344">
        <v>41369</v>
      </c>
      <c r="J144" s="355">
        <v>2146</v>
      </c>
      <c r="K144" s="185">
        <f t="shared" ref="K144:K150" si="24">SUM(E144*J144)/100</f>
        <v>16373.98</v>
      </c>
      <c r="L144" s="973">
        <f t="shared" ref="L144:L150" si="25">SUM(K144-G144)</f>
        <v>2006.6899999999987</v>
      </c>
      <c r="M144" s="157">
        <v>1.5232000000000001</v>
      </c>
      <c r="N144" s="272">
        <f t="shared" ref="N144:N150" si="26">SUM(K144-G144)*M144</f>
        <v>3056.5902079999983</v>
      </c>
      <c r="O144" s="107"/>
      <c r="P144" s="107"/>
    </row>
    <row r="145" spans="1:16" s="108" customFormat="1" ht="15" customHeight="1" x14ac:dyDescent="0.25">
      <c r="A145" s="77" t="s">
        <v>825</v>
      </c>
      <c r="B145" s="578" t="s">
        <v>826</v>
      </c>
      <c r="C145" s="77" t="s">
        <v>52</v>
      </c>
      <c r="D145" s="133">
        <v>41278</v>
      </c>
      <c r="E145" s="147">
        <v>4661</v>
      </c>
      <c r="F145" s="148">
        <v>330.3</v>
      </c>
      <c r="G145" s="183">
        <f t="shared" si="23"/>
        <v>15395.283000000001</v>
      </c>
      <c r="H145" s="267"/>
      <c r="I145" s="344">
        <v>41369</v>
      </c>
      <c r="J145" s="355">
        <v>348.6</v>
      </c>
      <c r="K145" s="185">
        <f t="shared" si="24"/>
        <v>16248.246000000001</v>
      </c>
      <c r="L145" s="973">
        <f t="shared" si="25"/>
        <v>852.96299999999974</v>
      </c>
      <c r="M145" s="157">
        <v>1.5232000000000001</v>
      </c>
      <c r="N145" s="272">
        <f t="shared" si="26"/>
        <v>1299.2332415999997</v>
      </c>
      <c r="O145" s="107"/>
      <c r="P145" s="107"/>
    </row>
    <row r="146" spans="1:16" s="108" customFormat="1" ht="15" customHeight="1" x14ac:dyDescent="0.25">
      <c r="A146" s="77" t="s">
        <v>830</v>
      </c>
      <c r="B146" s="578" t="s">
        <v>831</v>
      </c>
      <c r="C146" s="77" t="s">
        <v>52</v>
      </c>
      <c r="D146" s="133">
        <v>41285</v>
      </c>
      <c r="E146" s="147">
        <v>5021</v>
      </c>
      <c r="F146" s="148">
        <v>535.5</v>
      </c>
      <c r="G146" s="183">
        <f t="shared" si="23"/>
        <v>26887.455000000002</v>
      </c>
      <c r="H146" s="267"/>
      <c r="I146" s="344">
        <v>41369</v>
      </c>
      <c r="J146" s="355">
        <v>571.4</v>
      </c>
      <c r="K146" s="185">
        <f t="shared" si="24"/>
        <v>28689.993999999999</v>
      </c>
      <c r="L146" s="973">
        <f t="shared" si="25"/>
        <v>1802.538999999997</v>
      </c>
      <c r="M146" s="157">
        <v>1.5232000000000001</v>
      </c>
      <c r="N146" s="272">
        <f t="shared" si="26"/>
        <v>2745.6274047999955</v>
      </c>
      <c r="O146" s="107"/>
      <c r="P146" s="107"/>
    </row>
    <row r="147" spans="1:16" s="106" customFormat="1" ht="15" customHeight="1" x14ac:dyDescent="0.25">
      <c r="A147" s="2" t="s">
        <v>742</v>
      </c>
      <c r="B147" s="425" t="s">
        <v>743</v>
      </c>
      <c r="C147" s="77" t="s">
        <v>52</v>
      </c>
      <c r="D147" s="70">
        <v>41302</v>
      </c>
      <c r="E147" s="69">
        <v>5235</v>
      </c>
      <c r="F147" s="139">
        <v>535.6</v>
      </c>
      <c r="G147" s="183">
        <f t="shared" si="23"/>
        <v>28038.66</v>
      </c>
      <c r="H147" s="267"/>
      <c r="I147" s="344">
        <v>41369</v>
      </c>
      <c r="J147" s="315">
        <v>556.6</v>
      </c>
      <c r="K147" s="185">
        <f t="shared" si="24"/>
        <v>29138.01</v>
      </c>
      <c r="L147" s="973">
        <f t="shared" si="25"/>
        <v>1099.3499999999985</v>
      </c>
      <c r="M147" s="157">
        <v>1.5232000000000001</v>
      </c>
      <c r="N147" s="272">
        <f t="shared" si="26"/>
        <v>1674.5299199999979</v>
      </c>
      <c r="O147" s="267"/>
      <c r="P147" s="267"/>
    </row>
    <row r="148" spans="1:16" s="106" customFormat="1" ht="15" customHeight="1" x14ac:dyDescent="0.25">
      <c r="A148" s="2" t="s">
        <v>992</v>
      </c>
      <c r="B148" s="425" t="s">
        <v>993</v>
      </c>
      <c r="C148" s="77" t="s">
        <v>52</v>
      </c>
      <c r="D148" s="70">
        <v>41320</v>
      </c>
      <c r="E148" s="69">
        <v>14123</v>
      </c>
      <c r="F148" s="139">
        <v>94.55</v>
      </c>
      <c r="G148" s="183">
        <f t="shared" si="23"/>
        <v>13353.296499999999</v>
      </c>
      <c r="H148" s="267"/>
      <c r="I148" s="344">
        <v>41369</v>
      </c>
      <c r="J148" s="315">
        <v>92.4</v>
      </c>
      <c r="K148" s="185">
        <f t="shared" si="24"/>
        <v>13049.652000000002</v>
      </c>
      <c r="L148" s="973">
        <f t="shared" si="25"/>
        <v>-303.6444999999967</v>
      </c>
      <c r="M148" s="157">
        <v>1.5232000000000001</v>
      </c>
      <c r="N148" s="272">
        <f t="shared" si="26"/>
        <v>-462.51130239999497</v>
      </c>
      <c r="O148" s="267"/>
      <c r="P148" s="267"/>
    </row>
    <row r="149" spans="1:16" s="106" customFormat="1" ht="15" customHeight="1" x14ac:dyDescent="0.25">
      <c r="A149" s="2" t="s">
        <v>1041</v>
      </c>
      <c r="B149" s="425" t="s">
        <v>1040</v>
      </c>
      <c r="C149" s="77" t="s">
        <v>52</v>
      </c>
      <c r="D149" s="70">
        <v>41330</v>
      </c>
      <c r="E149" s="69">
        <v>3390</v>
      </c>
      <c r="F149" s="139">
        <v>501.8</v>
      </c>
      <c r="G149" s="183">
        <f t="shared" si="23"/>
        <v>17011.02</v>
      </c>
      <c r="H149" s="267"/>
      <c r="I149" s="344">
        <v>41369</v>
      </c>
      <c r="J149" s="315">
        <v>493.4</v>
      </c>
      <c r="K149" s="185">
        <f t="shared" si="24"/>
        <v>16726.259999999998</v>
      </c>
      <c r="L149" s="973">
        <f t="shared" si="25"/>
        <v>-284.76000000000204</v>
      </c>
      <c r="M149" s="157">
        <v>1.5232000000000001</v>
      </c>
      <c r="N149" s="272">
        <f t="shared" si="26"/>
        <v>-433.74643200000315</v>
      </c>
      <c r="O149" s="267"/>
      <c r="P149" s="267"/>
    </row>
    <row r="150" spans="1:16" s="106" customFormat="1" ht="15" customHeight="1" x14ac:dyDescent="0.25">
      <c r="A150" s="2" t="s">
        <v>1101</v>
      </c>
      <c r="B150" s="425" t="s">
        <v>1102</v>
      </c>
      <c r="C150" s="77" t="s">
        <v>52</v>
      </c>
      <c r="D150" s="70">
        <v>41354</v>
      </c>
      <c r="E150" s="69">
        <v>6245</v>
      </c>
      <c r="F150" s="139">
        <v>274.89999999999998</v>
      </c>
      <c r="G150" s="183">
        <f t="shared" si="23"/>
        <v>17167.504999999997</v>
      </c>
      <c r="H150" s="267"/>
      <c r="I150" s="344">
        <v>41369</v>
      </c>
      <c r="J150" s="315">
        <v>263.89999999999998</v>
      </c>
      <c r="K150" s="185">
        <f t="shared" si="24"/>
        <v>16480.554999999997</v>
      </c>
      <c r="L150" s="973">
        <f t="shared" si="25"/>
        <v>-686.95000000000073</v>
      </c>
      <c r="M150" s="157">
        <v>1.5232000000000001</v>
      </c>
      <c r="N150" s="272">
        <f t="shared" si="26"/>
        <v>-1046.3622400000013</v>
      </c>
      <c r="O150" s="267"/>
      <c r="P150" s="267"/>
    </row>
    <row r="151" spans="1:16" s="106" customFormat="1" ht="15" customHeight="1" x14ac:dyDescent="0.25">
      <c r="A151" s="2" t="s">
        <v>732</v>
      </c>
      <c r="B151" s="425" t="s">
        <v>733</v>
      </c>
      <c r="C151" s="77" t="s">
        <v>52</v>
      </c>
      <c r="D151" s="70">
        <v>41320</v>
      </c>
      <c r="E151" s="69">
        <v>3836</v>
      </c>
      <c r="F151" s="139">
        <v>450.7</v>
      </c>
      <c r="G151" s="183">
        <f t="shared" ref="G151:G156" si="27">SUM(E151*F151)/100</f>
        <v>17288.851999999999</v>
      </c>
      <c r="H151" s="267"/>
      <c r="I151" s="344">
        <v>41372</v>
      </c>
      <c r="J151" s="315">
        <v>465.5</v>
      </c>
      <c r="K151" s="185">
        <f t="shared" ref="K151:K156" si="28">SUM(E151*J151)/100</f>
        <v>17856.580000000002</v>
      </c>
      <c r="L151" s="973">
        <f t="shared" ref="L151:L156" si="29">SUM(K151-G151)</f>
        <v>567.72800000000279</v>
      </c>
      <c r="M151" s="157">
        <v>1.53094</v>
      </c>
      <c r="N151" s="272">
        <f t="shared" ref="N151:N156" si="30">SUM(K151-G151)*M151</f>
        <v>869.15750432000425</v>
      </c>
      <c r="O151" s="267"/>
      <c r="P151" s="267"/>
    </row>
    <row r="152" spans="1:16" s="106" customFormat="1" ht="15" customHeight="1" x14ac:dyDescent="0.25">
      <c r="A152" s="2" t="s">
        <v>1071</v>
      </c>
      <c r="B152" s="425" t="s">
        <v>1072</v>
      </c>
      <c r="C152" s="77" t="s">
        <v>52</v>
      </c>
      <c r="D152" s="70">
        <v>41338</v>
      </c>
      <c r="E152" s="69">
        <v>1130</v>
      </c>
      <c r="F152" s="139">
        <v>1235</v>
      </c>
      <c r="G152" s="183">
        <f t="shared" si="27"/>
        <v>13955.5</v>
      </c>
      <c r="H152" s="267"/>
      <c r="I152" s="344">
        <v>41373</v>
      </c>
      <c r="J152" s="315">
        <v>1235</v>
      </c>
      <c r="K152" s="185">
        <f t="shared" si="28"/>
        <v>13955.5</v>
      </c>
      <c r="L152" s="973">
        <f t="shared" si="29"/>
        <v>0</v>
      </c>
      <c r="M152" s="157">
        <v>1.5252399999999999</v>
      </c>
      <c r="N152" s="272">
        <f t="shared" si="30"/>
        <v>0</v>
      </c>
      <c r="O152" s="267"/>
      <c r="P152" s="267"/>
    </row>
    <row r="153" spans="1:16" s="106" customFormat="1" ht="15" customHeight="1" x14ac:dyDescent="0.25">
      <c r="A153" s="2" t="s">
        <v>991</v>
      </c>
      <c r="B153" s="425" t="s">
        <v>994</v>
      </c>
      <c r="C153" s="77" t="s">
        <v>52</v>
      </c>
      <c r="D153" s="70">
        <v>41320</v>
      </c>
      <c r="E153" s="69">
        <v>706</v>
      </c>
      <c r="F153" s="139">
        <v>2551</v>
      </c>
      <c r="G153" s="183">
        <f t="shared" si="27"/>
        <v>18010.060000000001</v>
      </c>
      <c r="H153" s="267"/>
      <c r="I153" s="344">
        <v>41376</v>
      </c>
      <c r="J153" s="315">
        <v>2613</v>
      </c>
      <c r="K153" s="185">
        <f t="shared" si="28"/>
        <v>18447.78</v>
      </c>
      <c r="L153" s="973">
        <f t="shared" si="29"/>
        <v>437.71999999999753</v>
      </c>
      <c r="M153" s="157">
        <v>1.53837</v>
      </c>
      <c r="N153" s="272">
        <f t="shared" si="30"/>
        <v>673.37531639999622</v>
      </c>
      <c r="O153" s="267"/>
      <c r="P153" s="267"/>
    </row>
    <row r="154" spans="1:16" s="108" customFormat="1" ht="15" customHeight="1" x14ac:dyDescent="0.25">
      <c r="A154" s="77" t="s">
        <v>799</v>
      </c>
      <c r="B154" s="578" t="s">
        <v>800</v>
      </c>
      <c r="C154" s="77" t="s">
        <v>52</v>
      </c>
      <c r="D154" s="133">
        <v>41152</v>
      </c>
      <c r="E154" s="147">
        <v>1971</v>
      </c>
      <c r="F154" s="148">
        <v>910</v>
      </c>
      <c r="G154" s="183">
        <f t="shared" si="27"/>
        <v>17936.099999999999</v>
      </c>
      <c r="H154" s="267"/>
      <c r="I154" s="344">
        <v>41383</v>
      </c>
      <c r="J154" s="355">
        <v>1047</v>
      </c>
      <c r="K154" s="185">
        <f t="shared" si="28"/>
        <v>20636.37</v>
      </c>
      <c r="L154" s="973">
        <f t="shared" si="29"/>
        <v>2700.2700000000004</v>
      </c>
      <c r="M154" s="157">
        <v>1.52776</v>
      </c>
      <c r="N154" s="272">
        <f t="shared" si="30"/>
        <v>4125.3644952000004</v>
      </c>
      <c r="O154" s="107"/>
      <c r="P154" s="107"/>
    </row>
    <row r="155" spans="1:16" s="349" customFormat="1" ht="15" customHeight="1" x14ac:dyDescent="0.25">
      <c r="A155" s="348" t="s">
        <v>827</v>
      </c>
      <c r="B155" s="512" t="s">
        <v>828</v>
      </c>
      <c r="C155" s="348" t="s">
        <v>52</v>
      </c>
      <c r="D155" s="338">
        <v>41285</v>
      </c>
      <c r="E155" s="351">
        <v>2119</v>
      </c>
      <c r="F155" s="339">
        <v>790.4</v>
      </c>
      <c r="G155" s="352">
        <f t="shared" si="27"/>
        <v>16748.575999999997</v>
      </c>
      <c r="H155" s="350"/>
      <c r="I155" s="344">
        <v>41383</v>
      </c>
      <c r="J155" s="355">
        <v>840.3</v>
      </c>
      <c r="K155" s="333">
        <f t="shared" si="28"/>
        <v>17805.956999999999</v>
      </c>
      <c r="L155" s="973">
        <f t="shared" si="29"/>
        <v>1057.3810000000012</v>
      </c>
      <c r="M155" s="157">
        <v>1.52776</v>
      </c>
      <c r="N155" s="272">
        <f t="shared" si="30"/>
        <v>1615.4243965600019</v>
      </c>
    </row>
    <row r="156" spans="1:16" s="350" customFormat="1" ht="15" customHeight="1" x14ac:dyDescent="0.25">
      <c r="A156" s="346" t="s">
        <v>953</v>
      </c>
      <c r="B156" s="427" t="s">
        <v>702</v>
      </c>
      <c r="C156" s="348" t="s">
        <v>52</v>
      </c>
      <c r="D156" s="313">
        <v>41311</v>
      </c>
      <c r="E156" s="348">
        <v>2612</v>
      </c>
      <c r="F156" s="315">
        <v>474.4</v>
      </c>
      <c r="G156" s="352">
        <f t="shared" si="27"/>
        <v>12391.328000000001</v>
      </c>
      <c r="I156" s="344">
        <v>41390</v>
      </c>
      <c r="J156" s="315">
        <v>485</v>
      </c>
      <c r="K156" s="333">
        <f t="shared" si="28"/>
        <v>12668.2</v>
      </c>
      <c r="L156" s="973">
        <f t="shared" si="29"/>
        <v>276.87199999999939</v>
      </c>
      <c r="M156" s="157">
        <v>1</v>
      </c>
      <c r="N156" s="272">
        <f t="shared" si="30"/>
        <v>276.87199999999939</v>
      </c>
    </row>
    <row r="157" spans="1:16" s="349" customFormat="1" ht="15" customHeight="1" x14ac:dyDescent="0.25">
      <c r="A157" s="348" t="s">
        <v>805</v>
      </c>
      <c r="B157" s="512" t="s">
        <v>806</v>
      </c>
      <c r="C157" s="348" t="s">
        <v>52</v>
      </c>
      <c r="D157" s="338">
        <v>41159</v>
      </c>
      <c r="E157" s="351">
        <v>527</v>
      </c>
      <c r="F157" s="339">
        <v>3676</v>
      </c>
      <c r="G157" s="352">
        <f t="shared" ref="G157:G169" si="31">SUM(E157*F157)/100</f>
        <v>19372.52</v>
      </c>
      <c r="H157" s="350"/>
      <c r="I157" s="344">
        <v>41432</v>
      </c>
      <c r="J157" s="355">
        <v>4482</v>
      </c>
      <c r="K157" s="333">
        <f t="shared" ref="K157:K169" si="32">SUM(E157*J157)/100</f>
        <v>23620.14</v>
      </c>
      <c r="L157" s="973">
        <f t="shared" ref="L157:L169" si="33">SUM(K157-G157)</f>
        <v>4247.619999999999</v>
      </c>
      <c r="M157" s="157">
        <v>1.5539000000000001</v>
      </c>
      <c r="N157" s="272">
        <f t="shared" ref="N157:N169" si="34">SUM(K157-G157)*M157</f>
        <v>6600.3767179999986</v>
      </c>
      <c r="O157" s="350"/>
    </row>
    <row r="158" spans="1:16" s="349" customFormat="1" ht="15" customHeight="1" x14ac:dyDescent="0.25">
      <c r="A158" s="348" t="s">
        <v>809</v>
      </c>
      <c r="B158" s="512" t="s">
        <v>810</v>
      </c>
      <c r="C158" s="348" t="s">
        <v>52</v>
      </c>
      <c r="D158" s="338">
        <v>41165</v>
      </c>
      <c r="E158" s="351">
        <v>32554</v>
      </c>
      <c r="F158" s="339">
        <v>98.25</v>
      </c>
      <c r="G158" s="352">
        <f t="shared" si="31"/>
        <v>31984.305</v>
      </c>
      <c r="H158" s="350"/>
      <c r="I158" s="344">
        <v>41449</v>
      </c>
      <c r="J158" s="355">
        <v>125.8</v>
      </c>
      <c r="K158" s="333">
        <f t="shared" si="32"/>
        <v>40952.932000000001</v>
      </c>
      <c r="L158" s="973">
        <f t="shared" si="33"/>
        <v>8968.6270000000004</v>
      </c>
      <c r="M158" s="157">
        <v>1.5376000000000001</v>
      </c>
      <c r="N158" s="272">
        <f t="shared" si="34"/>
        <v>13790.160875200001</v>
      </c>
      <c r="O158" s="350"/>
    </row>
    <row r="159" spans="1:16" s="349" customFormat="1" ht="15" customHeight="1" x14ac:dyDescent="0.25">
      <c r="A159" s="348" t="s">
        <v>817</v>
      </c>
      <c r="B159" s="512" t="s">
        <v>818</v>
      </c>
      <c r="C159" s="71" t="s">
        <v>52</v>
      </c>
      <c r="D159" s="338">
        <v>41250</v>
      </c>
      <c r="E159" s="351">
        <v>872</v>
      </c>
      <c r="F159" s="339">
        <v>1626</v>
      </c>
      <c r="G159" s="352">
        <f t="shared" si="31"/>
        <v>14178.72</v>
      </c>
      <c r="H159" s="350"/>
      <c r="I159" s="344">
        <v>41430</v>
      </c>
      <c r="J159" s="355">
        <v>2298</v>
      </c>
      <c r="K159" s="333">
        <f t="shared" si="32"/>
        <v>20038.560000000001</v>
      </c>
      <c r="L159" s="973">
        <f t="shared" si="33"/>
        <v>5859.840000000002</v>
      </c>
      <c r="M159" s="157">
        <v>1.5379</v>
      </c>
      <c r="N159" s="272">
        <f t="shared" si="34"/>
        <v>9011.8479360000038</v>
      </c>
      <c r="O159" s="350"/>
    </row>
    <row r="160" spans="1:16" s="349" customFormat="1" ht="15" customHeight="1" x14ac:dyDescent="0.25">
      <c r="A160" s="348" t="s">
        <v>718</v>
      </c>
      <c r="B160" s="512" t="s">
        <v>719</v>
      </c>
      <c r="C160" s="348" t="s">
        <v>52</v>
      </c>
      <c r="D160" s="338">
        <v>41264</v>
      </c>
      <c r="E160" s="351">
        <v>8040</v>
      </c>
      <c r="F160" s="339">
        <v>382.9</v>
      </c>
      <c r="G160" s="352">
        <f t="shared" si="31"/>
        <v>30785.16</v>
      </c>
      <c r="H160" s="350"/>
      <c r="I160" s="344">
        <v>41430</v>
      </c>
      <c r="J160" s="355">
        <v>441.7</v>
      </c>
      <c r="K160" s="333">
        <f t="shared" si="32"/>
        <v>35512.68</v>
      </c>
      <c r="L160" s="973">
        <f t="shared" si="33"/>
        <v>4727.5200000000004</v>
      </c>
      <c r="M160" s="157">
        <v>1.5512999999999999</v>
      </c>
      <c r="N160" s="272">
        <f t="shared" si="34"/>
        <v>7333.8017760000002</v>
      </c>
      <c r="O160" s="350"/>
    </row>
    <row r="161" spans="1:26" s="349" customFormat="1" ht="15" customHeight="1" x14ac:dyDescent="0.25">
      <c r="A161" s="348" t="s">
        <v>823</v>
      </c>
      <c r="B161" s="512" t="s">
        <v>824</v>
      </c>
      <c r="C161" s="348" t="s">
        <v>52</v>
      </c>
      <c r="D161" s="338">
        <v>41264</v>
      </c>
      <c r="E161" s="351">
        <v>8040</v>
      </c>
      <c r="F161" s="339">
        <v>292</v>
      </c>
      <c r="G161" s="352">
        <f t="shared" si="31"/>
        <v>23476.799999999999</v>
      </c>
      <c r="H161" s="350"/>
      <c r="I161" s="344">
        <v>41431</v>
      </c>
      <c r="J161" s="355">
        <v>333.1</v>
      </c>
      <c r="K161" s="333">
        <f t="shared" si="32"/>
        <v>26781.24</v>
      </c>
      <c r="L161" s="973">
        <f t="shared" si="33"/>
        <v>3304.4400000000023</v>
      </c>
      <c r="M161" s="157">
        <v>1.5512999999999999</v>
      </c>
      <c r="N161" s="272">
        <f t="shared" si="34"/>
        <v>5126.1777720000036</v>
      </c>
      <c r="O161" s="350"/>
    </row>
    <row r="162" spans="1:26" s="349" customFormat="1" ht="15" customHeight="1" x14ac:dyDescent="0.25">
      <c r="A162" s="348" t="s">
        <v>829</v>
      </c>
      <c r="B162" s="512" t="s">
        <v>503</v>
      </c>
      <c r="C162" s="348" t="s">
        <v>52</v>
      </c>
      <c r="D162" s="338">
        <v>41285</v>
      </c>
      <c r="E162" s="351">
        <v>1865</v>
      </c>
      <c r="F162" s="339">
        <v>905</v>
      </c>
      <c r="G162" s="352">
        <f t="shared" si="31"/>
        <v>16878.25</v>
      </c>
      <c r="H162" s="350"/>
      <c r="I162" s="344">
        <v>41418</v>
      </c>
      <c r="J162" s="355">
        <v>999.6</v>
      </c>
      <c r="K162" s="333">
        <f t="shared" si="32"/>
        <v>18642.54</v>
      </c>
      <c r="L162" s="973">
        <f t="shared" si="33"/>
        <v>1764.2900000000009</v>
      </c>
      <c r="M162" s="157">
        <v>1.5206999999999999</v>
      </c>
      <c r="N162" s="272">
        <f t="shared" si="34"/>
        <v>2682.9558030000012</v>
      </c>
      <c r="O162" s="350"/>
    </row>
    <row r="163" spans="1:26" s="349" customFormat="1" ht="15" customHeight="1" x14ac:dyDescent="0.25">
      <c r="A163" s="348" t="s">
        <v>834</v>
      </c>
      <c r="B163" s="512" t="s">
        <v>835</v>
      </c>
      <c r="C163" s="348" t="s">
        <v>52</v>
      </c>
      <c r="D163" s="338">
        <v>41292</v>
      </c>
      <c r="E163" s="351">
        <v>3309</v>
      </c>
      <c r="F163" s="339">
        <v>700</v>
      </c>
      <c r="G163" s="352">
        <f t="shared" si="31"/>
        <v>23163</v>
      </c>
      <c r="H163" s="350"/>
      <c r="I163" s="344">
        <v>41430</v>
      </c>
      <c r="J163" s="355">
        <v>759.5</v>
      </c>
      <c r="K163" s="333">
        <f t="shared" si="32"/>
        <v>25131.855</v>
      </c>
      <c r="L163" s="973">
        <f t="shared" si="33"/>
        <v>1968.8549999999996</v>
      </c>
      <c r="M163" s="157">
        <v>1.5188999999999999</v>
      </c>
      <c r="N163" s="272">
        <f t="shared" si="34"/>
        <v>2990.493859499999</v>
      </c>
      <c r="O163" s="350"/>
    </row>
    <row r="164" spans="1:26" s="349" customFormat="1" ht="15" customHeight="1" x14ac:dyDescent="0.25">
      <c r="A164" s="348" t="s">
        <v>836</v>
      </c>
      <c r="B164" s="512" t="s">
        <v>837</v>
      </c>
      <c r="C164" s="348" t="s">
        <v>52</v>
      </c>
      <c r="D164" s="338">
        <v>41299</v>
      </c>
      <c r="E164" s="351">
        <v>1319</v>
      </c>
      <c r="F164" s="339">
        <v>1228</v>
      </c>
      <c r="G164" s="352">
        <f t="shared" si="31"/>
        <v>16197.32</v>
      </c>
      <c r="H164" s="350"/>
      <c r="I164" s="344">
        <v>41394</v>
      </c>
      <c r="J164" s="355">
        <v>1286</v>
      </c>
      <c r="K164" s="333">
        <f t="shared" si="32"/>
        <v>16962.34</v>
      </c>
      <c r="L164" s="973">
        <f t="shared" si="33"/>
        <v>765.02000000000044</v>
      </c>
      <c r="M164" s="157">
        <v>1.5058</v>
      </c>
      <c r="N164" s="272">
        <f t="shared" si="34"/>
        <v>1151.9671160000007</v>
      </c>
      <c r="O164" s="350"/>
    </row>
    <row r="165" spans="1:26" s="350" customFormat="1" ht="15" customHeight="1" x14ac:dyDescent="0.25">
      <c r="A165" s="346" t="s">
        <v>1037</v>
      </c>
      <c r="B165" s="427" t="s">
        <v>1038</v>
      </c>
      <c r="C165" s="348" t="s">
        <v>52</v>
      </c>
      <c r="D165" s="313">
        <v>41330</v>
      </c>
      <c r="E165" s="348">
        <v>1937</v>
      </c>
      <c r="F165" s="315">
        <v>624</v>
      </c>
      <c r="G165" s="352">
        <f t="shared" si="31"/>
        <v>12086.88</v>
      </c>
      <c r="I165" s="344">
        <v>41424</v>
      </c>
      <c r="J165" s="315">
        <v>706.9</v>
      </c>
      <c r="K165" s="333">
        <f t="shared" si="32"/>
        <v>13692.653</v>
      </c>
      <c r="L165" s="973">
        <f t="shared" si="33"/>
        <v>1605.773000000001</v>
      </c>
      <c r="M165" s="157">
        <v>1.4771000000000001</v>
      </c>
      <c r="N165" s="272">
        <f t="shared" si="34"/>
        <v>2371.8872983000015</v>
      </c>
    </row>
    <row r="166" spans="1:26" s="350" customFormat="1" ht="15" customHeight="1" x14ac:dyDescent="0.25">
      <c r="A166" s="346" t="s">
        <v>1063</v>
      </c>
      <c r="B166" s="427" t="s">
        <v>1064</v>
      </c>
      <c r="C166" s="348" t="s">
        <v>52</v>
      </c>
      <c r="D166" s="313">
        <v>41337</v>
      </c>
      <c r="E166" s="348">
        <v>20954</v>
      </c>
      <c r="F166" s="315">
        <v>129.66</v>
      </c>
      <c r="G166" s="352">
        <f t="shared" si="31"/>
        <v>27168.956400000003</v>
      </c>
      <c r="I166" s="344">
        <v>41396</v>
      </c>
      <c r="J166" s="315">
        <v>131.19999999999999</v>
      </c>
      <c r="K166" s="333">
        <f t="shared" si="32"/>
        <v>27491.647999999997</v>
      </c>
      <c r="L166" s="973">
        <f t="shared" si="33"/>
        <v>322.69159999999465</v>
      </c>
      <c r="M166" s="157">
        <v>1.4833000000000001</v>
      </c>
      <c r="N166" s="272">
        <f t="shared" si="34"/>
        <v>478.64845027999206</v>
      </c>
    </row>
    <row r="167" spans="1:26" s="350" customFormat="1" ht="15" customHeight="1" x14ac:dyDescent="0.25">
      <c r="A167" s="346" t="s">
        <v>1070</v>
      </c>
      <c r="B167" s="427" t="s">
        <v>1069</v>
      </c>
      <c r="C167" s="348" t="s">
        <v>52</v>
      </c>
      <c r="D167" s="313">
        <v>41338</v>
      </c>
      <c r="E167" s="348">
        <v>1093</v>
      </c>
      <c r="F167" s="315">
        <v>1447</v>
      </c>
      <c r="G167" s="352">
        <f t="shared" si="31"/>
        <v>15815.71</v>
      </c>
      <c r="I167" s="344">
        <v>41400</v>
      </c>
      <c r="J167" s="315">
        <v>1447</v>
      </c>
      <c r="K167" s="333">
        <f t="shared" si="32"/>
        <v>15815.71</v>
      </c>
      <c r="L167" s="973">
        <f t="shared" si="33"/>
        <v>0</v>
      </c>
      <c r="M167" s="157">
        <v>1.4730000000000001</v>
      </c>
      <c r="N167" s="272">
        <f t="shared" si="34"/>
        <v>0</v>
      </c>
    </row>
    <row r="168" spans="1:26" s="350" customFormat="1" ht="15" customHeight="1" x14ac:dyDescent="0.25">
      <c r="A168" s="346" t="s">
        <v>1160</v>
      </c>
      <c r="B168" s="427" t="s">
        <v>1161</v>
      </c>
      <c r="C168" s="348" t="s">
        <v>52</v>
      </c>
      <c r="D168" s="313">
        <v>41388</v>
      </c>
      <c r="E168" s="348">
        <v>6393</v>
      </c>
      <c r="F168" s="315">
        <v>566.20000000000005</v>
      </c>
      <c r="G168" s="352">
        <f t="shared" si="31"/>
        <v>36197.165999999997</v>
      </c>
      <c r="I168" s="344">
        <v>41438</v>
      </c>
      <c r="J168" s="315">
        <v>688</v>
      </c>
      <c r="K168" s="333">
        <f t="shared" si="32"/>
        <v>43983.839999999997</v>
      </c>
      <c r="L168" s="973">
        <f t="shared" si="33"/>
        <v>7786.6739999999991</v>
      </c>
      <c r="M168" s="157">
        <v>1.4730000000000001</v>
      </c>
      <c r="N168" s="272">
        <f t="shared" si="34"/>
        <v>11469.770801999999</v>
      </c>
    </row>
    <row r="169" spans="1:26" s="350" customFormat="1" ht="15" customHeight="1" x14ac:dyDescent="0.25">
      <c r="A169" s="346" t="s">
        <v>1164</v>
      </c>
      <c r="B169" s="427" t="s">
        <v>1165</v>
      </c>
      <c r="C169" s="348" t="s">
        <v>52</v>
      </c>
      <c r="D169" s="313">
        <v>41388</v>
      </c>
      <c r="E169" s="348">
        <v>14182</v>
      </c>
      <c r="F169" s="315">
        <v>442.5</v>
      </c>
      <c r="G169" s="352">
        <f t="shared" si="31"/>
        <v>62755.35</v>
      </c>
      <c r="I169" s="344">
        <v>41489</v>
      </c>
      <c r="J169" s="315">
        <v>449.4</v>
      </c>
      <c r="K169" s="333">
        <f t="shared" si="32"/>
        <v>63733.907999999996</v>
      </c>
      <c r="L169" s="973">
        <f t="shared" si="33"/>
        <v>978.55799999999726</v>
      </c>
      <c r="M169" s="157">
        <v>1.4730000000000001</v>
      </c>
      <c r="N169" s="272">
        <f t="shared" si="34"/>
        <v>1441.415933999996</v>
      </c>
    </row>
    <row r="170" spans="1:26" s="350" customFormat="1" ht="15" customHeight="1" x14ac:dyDescent="0.25">
      <c r="A170" s="346" t="s">
        <v>1239</v>
      </c>
      <c r="B170" s="427" t="s">
        <v>1240</v>
      </c>
      <c r="C170" s="348" t="s">
        <v>52</v>
      </c>
      <c r="D170" s="338">
        <v>41414</v>
      </c>
      <c r="E170" s="351">
        <v>1351</v>
      </c>
      <c r="F170" s="315">
        <v>2640</v>
      </c>
      <c r="G170" s="352">
        <f t="shared" ref="G170:G179" si="35">SUM(E170*F170)/100</f>
        <v>35666.400000000001</v>
      </c>
      <c r="H170" s="317"/>
      <c r="I170" s="338">
        <v>41428</v>
      </c>
      <c r="J170" s="348">
        <v>2518</v>
      </c>
      <c r="K170" s="333">
        <f t="shared" ref="K170:K179" si="36">SUM(E170*J170)/100</f>
        <v>34018.18</v>
      </c>
      <c r="L170" s="973">
        <f t="shared" ref="L170:L181" si="37">SUM(K170-G170)</f>
        <v>-1648.2200000000012</v>
      </c>
      <c r="M170" s="157">
        <v>1.5195700000000001</v>
      </c>
      <c r="N170" s="272">
        <f t="shared" ref="N170:N181" si="38">SUM(K170-G170)*M170</f>
        <v>-2504.5856654000017</v>
      </c>
      <c r="O170" s="351"/>
      <c r="P170" s="311" t="s">
        <v>3</v>
      </c>
      <c r="Q170" s="346" t="s">
        <v>3</v>
      </c>
      <c r="R170" s="348"/>
      <c r="S170" s="348"/>
      <c r="T170" s="313"/>
      <c r="U170" s="348"/>
      <c r="V170" s="315"/>
      <c r="W170" s="352"/>
      <c r="Y170" s="317"/>
      <c r="Z170" s="351"/>
    </row>
    <row r="171" spans="1:26" s="350" customFormat="1" ht="15" customHeight="1" x14ac:dyDescent="0.25">
      <c r="A171" s="346" t="s">
        <v>1241</v>
      </c>
      <c r="B171" s="427" t="s">
        <v>1242</v>
      </c>
      <c r="C171" s="348" t="s">
        <v>52</v>
      </c>
      <c r="D171" s="338">
        <v>41415</v>
      </c>
      <c r="E171" s="351">
        <v>1642</v>
      </c>
      <c r="F171" s="315">
        <v>3456</v>
      </c>
      <c r="G171" s="352">
        <f t="shared" si="35"/>
        <v>56747.519999999997</v>
      </c>
      <c r="H171" s="317"/>
      <c r="I171" s="338">
        <v>41430</v>
      </c>
      <c r="J171" s="348">
        <v>3356</v>
      </c>
      <c r="K171" s="333">
        <f t="shared" si="36"/>
        <v>55105.52</v>
      </c>
      <c r="L171" s="973">
        <f t="shared" si="37"/>
        <v>-1642</v>
      </c>
      <c r="M171" s="157">
        <v>1.5310299999999999</v>
      </c>
      <c r="N171" s="272">
        <f t="shared" si="38"/>
        <v>-2513.9512599999998</v>
      </c>
      <c r="O171" s="351"/>
      <c r="P171" s="311" t="s">
        <v>3</v>
      </c>
      <c r="Q171" s="351" t="s">
        <v>3</v>
      </c>
      <c r="R171" s="351"/>
      <c r="S171" s="351"/>
      <c r="T171" s="351"/>
      <c r="U171" s="351"/>
      <c r="V171" s="351"/>
      <c r="W171" s="351"/>
      <c r="X171" s="351"/>
      <c r="Y171" s="351"/>
      <c r="Z171" s="351"/>
    </row>
    <row r="172" spans="1:26" s="350" customFormat="1" ht="15" customHeight="1" x14ac:dyDescent="0.25">
      <c r="A172" s="346" t="s">
        <v>1243</v>
      </c>
      <c r="B172" s="427" t="s">
        <v>759</v>
      </c>
      <c r="C172" s="348" t="s">
        <v>52</v>
      </c>
      <c r="D172" s="338">
        <v>41442</v>
      </c>
      <c r="E172" s="351">
        <v>25473</v>
      </c>
      <c r="F172" s="315">
        <v>138</v>
      </c>
      <c r="G172" s="352">
        <f t="shared" si="35"/>
        <v>35152.74</v>
      </c>
      <c r="H172" s="317"/>
      <c r="I172" s="338">
        <v>41449</v>
      </c>
      <c r="J172" s="348">
        <v>131.6</v>
      </c>
      <c r="K172" s="333">
        <f t="shared" si="36"/>
        <v>33522.468000000001</v>
      </c>
      <c r="L172" s="973">
        <f t="shared" si="37"/>
        <v>-1630.2719999999972</v>
      </c>
      <c r="M172" s="157">
        <v>1.53799</v>
      </c>
      <c r="N172" s="272">
        <f t="shared" si="38"/>
        <v>-2507.3420332799956</v>
      </c>
      <c r="O172" s="351"/>
      <c r="P172" s="311" t="s">
        <v>3</v>
      </c>
      <c r="Q172" s="351" t="s">
        <v>3</v>
      </c>
      <c r="R172" s="351"/>
      <c r="S172" s="351"/>
      <c r="T172" s="351"/>
      <c r="U172" s="351"/>
      <c r="V172" s="351"/>
      <c r="W172" s="351"/>
      <c r="X172" s="351"/>
      <c r="Y172" s="351"/>
      <c r="Z172" s="351"/>
    </row>
    <row r="173" spans="1:26" s="350" customFormat="1" ht="15" customHeight="1" x14ac:dyDescent="0.25">
      <c r="A173" s="346" t="s">
        <v>1244</v>
      </c>
      <c r="B173" s="427" t="s">
        <v>1245</v>
      </c>
      <c r="C173" s="348" t="s">
        <v>52</v>
      </c>
      <c r="D173" s="338">
        <v>41480</v>
      </c>
      <c r="E173" s="351">
        <v>12284</v>
      </c>
      <c r="F173" s="315">
        <v>297.60000000000002</v>
      </c>
      <c r="G173" s="352">
        <f t="shared" si="35"/>
        <v>36557.184000000001</v>
      </c>
      <c r="H173" s="317"/>
      <c r="I173" s="338">
        <v>41492</v>
      </c>
      <c r="J173" s="348">
        <v>284.3</v>
      </c>
      <c r="K173" s="333">
        <f t="shared" si="36"/>
        <v>34923.412000000004</v>
      </c>
      <c r="L173" s="973">
        <f t="shared" si="37"/>
        <v>-1633.7719999999972</v>
      </c>
      <c r="M173" s="157">
        <v>1.53532</v>
      </c>
      <c r="N173" s="272">
        <f t="shared" si="38"/>
        <v>-2508.3628270399959</v>
      </c>
      <c r="O173" s="351"/>
      <c r="P173" s="311" t="s">
        <v>3</v>
      </c>
      <c r="Q173" s="351" t="s">
        <v>3</v>
      </c>
      <c r="R173" s="351"/>
      <c r="S173" s="351"/>
      <c r="T173" s="351"/>
      <c r="U173" s="351"/>
      <c r="V173" s="351"/>
      <c r="W173" s="351"/>
      <c r="X173" s="351"/>
      <c r="Y173" s="351"/>
      <c r="Z173" s="351"/>
    </row>
    <row r="174" spans="1:26" s="350" customFormat="1" ht="15" customHeight="1" x14ac:dyDescent="0.25">
      <c r="A174" s="346" t="s">
        <v>836</v>
      </c>
      <c r="B174" s="427" t="s">
        <v>837</v>
      </c>
      <c r="C174" s="348" t="s">
        <v>52</v>
      </c>
      <c r="D174" s="338">
        <v>41484</v>
      </c>
      <c r="E174" s="351">
        <v>2814</v>
      </c>
      <c r="F174" s="315">
        <v>1407</v>
      </c>
      <c r="G174" s="352">
        <f t="shared" si="35"/>
        <v>39592.980000000003</v>
      </c>
      <c r="H174" s="317"/>
      <c r="I174" s="367">
        <v>41488</v>
      </c>
      <c r="J174" s="348">
        <v>1349</v>
      </c>
      <c r="K174" s="333">
        <f t="shared" si="36"/>
        <v>37960.86</v>
      </c>
      <c r="L174" s="973">
        <f t="shared" si="37"/>
        <v>-1632.1200000000026</v>
      </c>
      <c r="M174" s="157">
        <v>1.5118799999999999</v>
      </c>
      <c r="N174" s="272">
        <f t="shared" si="38"/>
        <v>-2467.5695856000038</v>
      </c>
      <c r="O174" s="351"/>
      <c r="P174" s="311" t="s">
        <v>3</v>
      </c>
      <c r="Q174" s="351" t="s">
        <v>3</v>
      </c>
      <c r="R174" s="351"/>
      <c r="S174" s="351"/>
      <c r="T174" s="351"/>
      <c r="U174" s="351"/>
      <c r="V174" s="351"/>
      <c r="W174" s="351"/>
      <c r="X174" s="351"/>
      <c r="Y174" s="351"/>
      <c r="Z174" s="351"/>
    </row>
    <row r="175" spans="1:26" s="394" customFormat="1" ht="15" customHeight="1" x14ac:dyDescent="0.25">
      <c r="A175" s="384" t="s">
        <v>1296</v>
      </c>
      <c r="B175" s="579" t="s">
        <v>1297</v>
      </c>
      <c r="C175" s="385" t="s">
        <v>52</v>
      </c>
      <c r="D175" s="386">
        <v>41516</v>
      </c>
      <c r="E175" s="387">
        <v>65338</v>
      </c>
      <c r="F175" s="388">
        <v>115.64</v>
      </c>
      <c r="G175" s="389">
        <f t="shared" si="35"/>
        <v>75556.863200000007</v>
      </c>
      <c r="H175" s="390"/>
      <c r="I175" s="395">
        <v>41541</v>
      </c>
      <c r="J175" s="388">
        <v>114.7</v>
      </c>
      <c r="K175" s="391">
        <f t="shared" si="36"/>
        <v>74942.686000000002</v>
      </c>
      <c r="L175" s="974">
        <f t="shared" si="37"/>
        <v>-614.17720000000554</v>
      </c>
      <c r="M175" s="392">
        <v>1.60405</v>
      </c>
      <c r="N175" s="393">
        <f t="shared" si="38"/>
        <v>-985.17093766000892</v>
      </c>
      <c r="O175" s="390"/>
      <c r="P175" s="390"/>
    </row>
    <row r="176" spans="1:26" s="106" customFormat="1" ht="15" customHeight="1" x14ac:dyDescent="0.25">
      <c r="A176" s="312" t="s">
        <v>1317</v>
      </c>
      <c r="B176" s="425" t="s">
        <v>1318</v>
      </c>
      <c r="C176" s="314" t="s">
        <v>52</v>
      </c>
      <c r="D176" s="313">
        <v>41519</v>
      </c>
      <c r="E176" s="348">
        <v>11325</v>
      </c>
      <c r="F176" s="315">
        <v>268.3</v>
      </c>
      <c r="G176" s="352">
        <f t="shared" si="35"/>
        <v>30384.974999999999</v>
      </c>
      <c r="H176" s="350"/>
      <c r="I176" s="299">
        <v>41540</v>
      </c>
      <c r="J176" s="315">
        <v>256.3</v>
      </c>
      <c r="K176" s="333">
        <f t="shared" si="36"/>
        <v>29025.974999999999</v>
      </c>
      <c r="L176" s="973">
        <f t="shared" si="37"/>
        <v>-1359</v>
      </c>
      <c r="M176" s="157">
        <v>1.6004</v>
      </c>
      <c r="N176" s="272">
        <f t="shared" si="38"/>
        <v>-2174.9436000000001</v>
      </c>
      <c r="O176" s="350"/>
      <c r="P176" s="350"/>
    </row>
    <row r="177" spans="1:16" s="106" customFormat="1" ht="15" customHeight="1" x14ac:dyDescent="0.25">
      <c r="A177" s="312" t="s">
        <v>1328</v>
      </c>
      <c r="B177" s="425" t="s">
        <v>1329</v>
      </c>
      <c r="C177" s="314" t="s">
        <v>52</v>
      </c>
      <c r="D177" s="313">
        <v>41527</v>
      </c>
      <c r="E177" s="348">
        <v>1907</v>
      </c>
      <c r="F177" s="315">
        <v>1639</v>
      </c>
      <c r="G177" s="352">
        <f t="shared" si="35"/>
        <v>31255.73</v>
      </c>
      <c r="H177" s="350"/>
      <c r="I177" s="299">
        <v>41544</v>
      </c>
      <c r="J177" s="315">
        <v>1529</v>
      </c>
      <c r="K177" s="333">
        <f t="shared" si="36"/>
        <v>29158.03</v>
      </c>
      <c r="L177" s="973">
        <f t="shared" si="37"/>
        <v>-2097.7000000000007</v>
      </c>
      <c r="M177" s="157">
        <v>1.6039000000000001</v>
      </c>
      <c r="N177" s="272">
        <f t="shared" si="38"/>
        <v>-3364.5010300000013</v>
      </c>
      <c r="O177" s="350"/>
      <c r="P177" s="350"/>
    </row>
    <row r="178" spans="1:16" s="108" customFormat="1" ht="15" customHeight="1" x14ac:dyDescent="0.25">
      <c r="A178" s="77" t="s">
        <v>813</v>
      </c>
      <c r="B178" s="425" t="s">
        <v>814</v>
      </c>
      <c r="C178" s="73" t="s">
        <v>52</v>
      </c>
      <c r="D178" s="313">
        <v>41187</v>
      </c>
      <c r="E178" s="348">
        <v>4104</v>
      </c>
      <c r="F178" s="358">
        <v>556.19000000000005</v>
      </c>
      <c r="G178" s="352">
        <f t="shared" si="35"/>
        <v>22826.037600000003</v>
      </c>
      <c r="H178" s="359"/>
      <c r="I178" s="299">
        <v>41549</v>
      </c>
      <c r="J178" s="355">
        <v>831</v>
      </c>
      <c r="K178" s="333">
        <f t="shared" si="36"/>
        <v>34104.239999999998</v>
      </c>
      <c r="L178" s="973">
        <f t="shared" si="37"/>
        <v>11278.202399999995</v>
      </c>
      <c r="M178" s="157">
        <v>1.6192899999999999</v>
      </c>
      <c r="N178" s="272">
        <f t="shared" si="38"/>
        <v>18262.680364295989</v>
      </c>
      <c r="O178" s="107"/>
      <c r="P178" s="107"/>
    </row>
    <row r="179" spans="1:16" s="106" customFormat="1" ht="15" customHeight="1" x14ac:dyDescent="0.25">
      <c r="A179" s="2" t="s">
        <v>1163</v>
      </c>
      <c r="B179" s="425" t="s">
        <v>1162</v>
      </c>
      <c r="C179" s="77" t="s">
        <v>52</v>
      </c>
      <c r="D179" s="313">
        <v>41387</v>
      </c>
      <c r="E179" s="348">
        <v>13333</v>
      </c>
      <c r="F179" s="315">
        <v>303.3</v>
      </c>
      <c r="G179" s="352">
        <f t="shared" si="35"/>
        <v>40438.989000000001</v>
      </c>
      <c r="H179" s="359"/>
      <c r="I179" s="299">
        <v>41549</v>
      </c>
      <c r="J179" s="315">
        <v>378.9</v>
      </c>
      <c r="K179" s="333">
        <f t="shared" si="36"/>
        <v>50518.736999999994</v>
      </c>
      <c r="L179" s="973">
        <f t="shared" si="37"/>
        <v>10079.747999999992</v>
      </c>
      <c r="M179" s="157">
        <v>1.6192899999999999</v>
      </c>
      <c r="N179" s="272">
        <f t="shared" si="38"/>
        <v>16322.035138919986</v>
      </c>
      <c r="O179" s="267"/>
      <c r="P179" s="267"/>
    </row>
    <row r="180" spans="1:16" s="106" customFormat="1" ht="15" customHeight="1" x14ac:dyDescent="0.25">
      <c r="A180" s="312" t="s">
        <v>1283</v>
      </c>
      <c r="B180" s="480" t="s">
        <v>1090</v>
      </c>
      <c r="C180" s="187" t="s">
        <v>52</v>
      </c>
      <c r="D180" s="188">
        <v>41509</v>
      </c>
      <c r="E180" s="186">
        <v>1755</v>
      </c>
      <c r="F180" s="189">
        <v>1602</v>
      </c>
      <c r="G180" s="352">
        <f t="shared" ref="G180:G186" si="39">SUM(E180*F180)/100</f>
        <v>28115.1</v>
      </c>
      <c r="H180" s="350"/>
      <c r="I180" s="299">
        <v>41556</v>
      </c>
      <c r="J180" s="189">
        <v>1575</v>
      </c>
      <c r="K180" s="333">
        <f t="shared" ref="K180:K186" si="40">SUM(E180*J180)/100</f>
        <v>27641.25</v>
      </c>
      <c r="L180" s="973">
        <f t="shared" si="37"/>
        <v>-473.84999999999854</v>
      </c>
      <c r="M180" s="190">
        <v>1.6081099999999999</v>
      </c>
      <c r="N180" s="272">
        <f t="shared" si="38"/>
        <v>-762.00292349999768</v>
      </c>
      <c r="O180" s="350"/>
      <c r="P180" s="350"/>
    </row>
    <row r="181" spans="1:16" s="106" customFormat="1" ht="15" customHeight="1" x14ac:dyDescent="0.25">
      <c r="A181" s="312" t="s">
        <v>1412</v>
      </c>
      <c r="B181" s="425" t="s">
        <v>1413</v>
      </c>
      <c r="C181" s="314" t="s">
        <v>52</v>
      </c>
      <c r="D181" s="313">
        <v>41563</v>
      </c>
      <c r="E181" s="348">
        <v>3560</v>
      </c>
      <c r="F181" s="315">
        <v>835.5</v>
      </c>
      <c r="G181" s="352">
        <f t="shared" si="39"/>
        <v>29743.8</v>
      </c>
      <c r="H181" s="350"/>
      <c r="I181" s="299">
        <v>793.5</v>
      </c>
      <c r="J181" s="315">
        <v>807</v>
      </c>
      <c r="K181" s="333">
        <f t="shared" si="40"/>
        <v>28729.200000000001</v>
      </c>
      <c r="L181" s="973">
        <f t="shared" si="37"/>
        <v>-1014.5999999999985</v>
      </c>
      <c r="M181" s="190">
        <v>1.6164000000000001</v>
      </c>
      <c r="N181" s="272">
        <f t="shared" si="38"/>
        <v>-1639.9994399999978</v>
      </c>
      <c r="O181" s="350"/>
      <c r="P181" s="350"/>
    </row>
    <row r="182" spans="1:16" s="106" customFormat="1" ht="15" customHeight="1" x14ac:dyDescent="0.25">
      <c r="A182" s="318" t="s">
        <v>724</v>
      </c>
      <c r="B182" s="436" t="s">
        <v>725</v>
      </c>
      <c r="C182" s="309" t="s">
        <v>77</v>
      </c>
      <c r="D182" s="310">
        <v>41549</v>
      </c>
      <c r="E182" s="78">
        <v>1506</v>
      </c>
      <c r="F182" s="316">
        <v>1497</v>
      </c>
      <c r="G182" s="184">
        <f t="shared" si="39"/>
        <v>22544.82</v>
      </c>
      <c r="H182" s="349"/>
      <c r="I182" s="299">
        <v>41575</v>
      </c>
      <c r="J182" s="316">
        <v>1599</v>
      </c>
      <c r="K182" s="328">
        <f t="shared" si="40"/>
        <v>24080.94</v>
      </c>
      <c r="L182" s="135">
        <f>SUM(G182-K182)</f>
        <v>-1536.119999999999</v>
      </c>
      <c r="M182" s="331">
        <v>1.6162000000000001</v>
      </c>
      <c r="N182" s="273">
        <f>SUM(G182-K182)*M182</f>
        <v>-2482.6771439999984</v>
      </c>
      <c r="O182" s="350"/>
      <c r="P182" s="350"/>
    </row>
    <row r="183" spans="1:16" s="106" customFormat="1" ht="15" customHeight="1" x14ac:dyDescent="0.25">
      <c r="A183" s="312" t="s">
        <v>1335</v>
      </c>
      <c r="B183" s="425" t="s">
        <v>1338</v>
      </c>
      <c r="C183" s="314" t="s">
        <v>52</v>
      </c>
      <c r="D183" s="313">
        <v>41535</v>
      </c>
      <c r="E183" s="348">
        <v>7215</v>
      </c>
      <c r="F183" s="315">
        <v>409</v>
      </c>
      <c r="G183" s="352">
        <f t="shared" si="39"/>
        <v>29509.35</v>
      </c>
      <c r="H183" s="350"/>
      <c r="I183" s="299">
        <v>41578</v>
      </c>
      <c r="J183" s="315">
        <v>422.07</v>
      </c>
      <c r="K183" s="333">
        <f t="shared" si="40"/>
        <v>30452.350499999997</v>
      </c>
      <c r="L183" s="973">
        <f t="shared" ref="L183:L190" si="41">SUM(K183-G183)</f>
        <v>943.00049999999828</v>
      </c>
      <c r="M183" s="190">
        <v>1.6035999999999999</v>
      </c>
      <c r="N183" s="272">
        <f t="shared" ref="N183:N190" si="42">SUM(K183-G183)*M183</f>
        <v>1512.1956017999971</v>
      </c>
      <c r="O183" s="350"/>
      <c r="P183" s="350"/>
    </row>
    <row r="184" spans="1:16" s="106" customFormat="1" ht="15" customHeight="1" x14ac:dyDescent="0.25">
      <c r="A184" s="312" t="s">
        <v>817</v>
      </c>
      <c r="B184" s="480" t="s">
        <v>818</v>
      </c>
      <c r="C184" s="187" t="s">
        <v>52</v>
      </c>
      <c r="D184" s="188">
        <v>41575</v>
      </c>
      <c r="E184" s="186">
        <v>1301</v>
      </c>
      <c r="F184" s="189">
        <v>2704</v>
      </c>
      <c r="G184" s="352">
        <f t="shared" si="39"/>
        <v>35179.040000000001</v>
      </c>
      <c r="H184" s="350"/>
      <c r="I184" s="298">
        <v>41578</v>
      </c>
      <c r="J184" s="189">
        <v>2574</v>
      </c>
      <c r="K184" s="333">
        <f t="shared" si="40"/>
        <v>33487.74</v>
      </c>
      <c r="L184" s="973">
        <f t="shared" si="41"/>
        <v>-1691.3000000000029</v>
      </c>
      <c r="M184" s="190">
        <v>1.6035999999999999</v>
      </c>
      <c r="N184" s="272">
        <f t="shared" si="42"/>
        <v>-2712.1686800000043</v>
      </c>
      <c r="O184" s="350"/>
      <c r="P184" s="350"/>
    </row>
    <row r="185" spans="1:16" s="106" customFormat="1" ht="15" customHeight="1" x14ac:dyDescent="0.25">
      <c r="A185" s="312" t="s">
        <v>821</v>
      </c>
      <c r="B185" s="480" t="s">
        <v>822</v>
      </c>
      <c r="C185" s="187" t="s">
        <v>52</v>
      </c>
      <c r="D185" s="188">
        <v>41456</v>
      </c>
      <c r="E185" s="186">
        <v>44814</v>
      </c>
      <c r="F185" s="189">
        <v>64.599999999999994</v>
      </c>
      <c r="G185" s="352">
        <f t="shared" si="39"/>
        <v>28949.843999999997</v>
      </c>
      <c r="H185" s="359"/>
      <c r="I185" s="298">
        <v>41586</v>
      </c>
      <c r="J185" s="189">
        <v>73.239999999999995</v>
      </c>
      <c r="K185" s="333">
        <f t="shared" si="40"/>
        <v>32821.7736</v>
      </c>
      <c r="L185" s="973">
        <f t="shared" si="41"/>
        <v>3871.9296000000031</v>
      </c>
      <c r="M185" s="190">
        <v>1.6164000000000001</v>
      </c>
      <c r="N185" s="272">
        <f t="shared" si="42"/>
        <v>6258.5870054400057</v>
      </c>
      <c r="O185" s="350"/>
      <c r="P185" s="350"/>
    </row>
    <row r="186" spans="1:16" s="106" customFormat="1" ht="15" customHeight="1" x14ac:dyDescent="0.25">
      <c r="A186" s="312" t="s">
        <v>1411</v>
      </c>
      <c r="B186" s="480" t="s">
        <v>1410</v>
      </c>
      <c r="C186" s="187" t="s">
        <v>52</v>
      </c>
      <c r="D186" s="188">
        <v>41561</v>
      </c>
      <c r="E186" s="186">
        <v>1870</v>
      </c>
      <c r="F186" s="189">
        <v>1748</v>
      </c>
      <c r="G186" s="352">
        <f t="shared" si="39"/>
        <v>32687.599999999999</v>
      </c>
      <c r="H186" s="350"/>
      <c r="I186" s="298">
        <v>41591</v>
      </c>
      <c r="J186" s="189">
        <v>1682</v>
      </c>
      <c r="K186" s="333">
        <f t="shared" si="40"/>
        <v>31453.4</v>
      </c>
      <c r="L186" s="973">
        <f t="shared" si="41"/>
        <v>-1234.1999999999971</v>
      </c>
      <c r="M186" s="190">
        <v>1.6164000000000001</v>
      </c>
      <c r="N186" s="272">
        <f t="shared" si="42"/>
        <v>-1994.9608799999953</v>
      </c>
      <c r="O186" s="350"/>
      <c r="P186" s="350"/>
    </row>
    <row r="187" spans="1:16" s="106" customFormat="1" ht="15" customHeight="1" x14ac:dyDescent="0.25">
      <c r="A187" s="528" t="s">
        <v>1408</v>
      </c>
      <c r="B187" s="372" t="s">
        <v>1409</v>
      </c>
      <c r="C187" s="529" t="s">
        <v>52</v>
      </c>
      <c r="D187" s="530">
        <v>41562</v>
      </c>
      <c r="E187" s="531">
        <v>35600</v>
      </c>
      <c r="F187" s="532">
        <v>94.75</v>
      </c>
      <c r="G187" s="533">
        <f>SUM(E187*F187)/100</f>
        <v>33731</v>
      </c>
      <c r="H187" s="534"/>
      <c r="I187" s="567">
        <v>41607</v>
      </c>
      <c r="J187" s="532">
        <v>96</v>
      </c>
      <c r="K187" s="535">
        <f>SUM(E187*J187)/100</f>
        <v>34176</v>
      </c>
      <c r="L187" s="975">
        <f t="shared" si="41"/>
        <v>445</v>
      </c>
      <c r="M187" s="537">
        <v>1.6367</v>
      </c>
      <c r="N187" s="538">
        <f t="shared" si="42"/>
        <v>728.33150000000001</v>
      </c>
      <c r="O187" s="267"/>
      <c r="P187" s="267"/>
    </row>
    <row r="188" spans="1:16" s="106" customFormat="1" ht="15" customHeight="1" x14ac:dyDescent="0.25">
      <c r="A188" s="528" t="s">
        <v>1458</v>
      </c>
      <c r="B188" s="551" t="s">
        <v>1459</v>
      </c>
      <c r="C188" s="552" t="s">
        <v>52</v>
      </c>
      <c r="D188" s="553">
        <v>41591</v>
      </c>
      <c r="E188" s="554">
        <v>17278</v>
      </c>
      <c r="F188" s="555">
        <v>408.2</v>
      </c>
      <c r="G188" s="533">
        <f>SUM(E188*F188)/100</f>
        <v>70528.796000000002</v>
      </c>
      <c r="H188" s="534"/>
      <c r="I188" s="568">
        <v>41610</v>
      </c>
      <c r="J188" s="555">
        <v>394.4</v>
      </c>
      <c r="K188" s="535">
        <f>SUM(E188*J188)/100</f>
        <v>68144.431999999986</v>
      </c>
      <c r="L188" s="975">
        <f t="shared" si="41"/>
        <v>-2384.3640000000159</v>
      </c>
      <c r="M188" s="537">
        <v>1.6342000000000001</v>
      </c>
      <c r="N188" s="538">
        <f t="shared" si="42"/>
        <v>-3896.5276488000263</v>
      </c>
      <c r="O188" s="350"/>
      <c r="P188" s="350"/>
    </row>
    <row r="189" spans="1:16" s="106" customFormat="1" ht="15" customHeight="1" x14ac:dyDescent="0.25">
      <c r="A189" s="528" t="s">
        <v>1422</v>
      </c>
      <c r="B189" s="372" t="s">
        <v>808</v>
      </c>
      <c r="C189" s="529" t="s">
        <v>52</v>
      </c>
      <c r="D189" s="530">
        <v>41568</v>
      </c>
      <c r="E189" s="531">
        <v>3918</v>
      </c>
      <c r="F189" s="532">
        <v>1544</v>
      </c>
      <c r="G189" s="533">
        <f>SUM(E189*F189)/100</f>
        <v>60493.919999999998</v>
      </c>
      <c r="H189" s="534"/>
      <c r="I189" s="567">
        <v>41611</v>
      </c>
      <c r="J189" s="532">
        <v>1502</v>
      </c>
      <c r="K189" s="535">
        <f>SUM(E189*J189)/100</f>
        <v>58848.36</v>
      </c>
      <c r="L189" s="975">
        <f t="shared" si="41"/>
        <v>-1645.5599999999977</v>
      </c>
      <c r="M189" s="537">
        <v>1.639</v>
      </c>
      <c r="N189" s="538">
        <f t="shared" si="42"/>
        <v>-2697.0728399999962</v>
      </c>
      <c r="O189" s="350"/>
      <c r="P189" s="350"/>
    </row>
    <row r="190" spans="1:16" s="106" customFormat="1" ht="15" customHeight="1" x14ac:dyDescent="0.25">
      <c r="A190" s="528" t="s">
        <v>1315</v>
      </c>
      <c r="B190" s="372" t="s">
        <v>1316</v>
      </c>
      <c r="C190" s="529" t="s">
        <v>52</v>
      </c>
      <c r="D190" s="530">
        <v>41523</v>
      </c>
      <c r="E190" s="531">
        <v>9707</v>
      </c>
      <c r="F190" s="532">
        <v>226.28</v>
      </c>
      <c r="G190" s="533">
        <f>SUM(E190*F190)/100</f>
        <v>21964.999599999999</v>
      </c>
      <c r="H190" s="534"/>
      <c r="I190" s="567">
        <v>41612</v>
      </c>
      <c r="J190" s="532">
        <v>241.2</v>
      </c>
      <c r="K190" s="535">
        <f>SUM(E190*J190)/100</f>
        <v>23413.284</v>
      </c>
      <c r="L190" s="975">
        <f t="shared" si="41"/>
        <v>1448.2844000000005</v>
      </c>
      <c r="M190" s="537">
        <v>1.6377999999999999</v>
      </c>
      <c r="N190" s="538">
        <f t="shared" si="42"/>
        <v>2372.0001903200005</v>
      </c>
      <c r="O190" s="350"/>
      <c r="P190" s="350"/>
    </row>
    <row r="191" spans="1:16" s="106" customFormat="1" ht="15" customHeight="1" x14ac:dyDescent="0.25">
      <c r="A191" s="528" t="s">
        <v>1481</v>
      </c>
      <c r="B191" s="551" t="s">
        <v>1482</v>
      </c>
      <c r="C191" s="552" t="s">
        <v>52</v>
      </c>
      <c r="D191" s="553">
        <v>41603</v>
      </c>
      <c r="E191" s="554">
        <v>8332</v>
      </c>
      <c r="F191" s="555">
        <v>927</v>
      </c>
      <c r="G191" s="533">
        <f t="shared" ref="G191:G200" si="43">SUM(E191*F191)/100</f>
        <v>77237.64</v>
      </c>
      <c r="H191" s="534"/>
      <c r="I191" s="568">
        <v>41620</v>
      </c>
      <c r="J191" s="555">
        <v>905.5</v>
      </c>
      <c r="K191" s="535">
        <f t="shared" ref="K191:K200" si="44">SUM(E191*J191)/100</f>
        <v>75446.259999999995</v>
      </c>
      <c r="L191" s="975">
        <f t="shared" ref="L191:L200" si="45">SUM(K191-G191)</f>
        <v>-1791.3800000000047</v>
      </c>
      <c r="M191" s="537">
        <v>1.6338999999999999</v>
      </c>
      <c r="N191" s="538">
        <f t="shared" ref="N191:N200" si="46">SUM(K191-G191)*M191</f>
        <v>-2926.9357820000073</v>
      </c>
      <c r="O191" s="350"/>
      <c r="P191" s="350"/>
    </row>
    <row r="192" spans="1:16" s="106" customFormat="1" ht="15" customHeight="1" x14ac:dyDescent="0.25">
      <c r="A192" s="528" t="s">
        <v>1416</v>
      </c>
      <c r="B192" s="372" t="s">
        <v>1417</v>
      </c>
      <c r="C192" s="529" t="s">
        <v>52</v>
      </c>
      <c r="D192" s="530">
        <v>41563</v>
      </c>
      <c r="E192" s="531">
        <v>3323</v>
      </c>
      <c r="F192" s="532">
        <v>1178.7</v>
      </c>
      <c r="G192" s="533">
        <f t="shared" si="43"/>
        <v>39168.201000000001</v>
      </c>
      <c r="H192" s="534"/>
      <c r="I192" s="567">
        <v>41620</v>
      </c>
      <c r="J192" s="532">
        <v>1210</v>
      </c>
      <c r="K192" s="535">
        <f t="shared" si="44"/>
        <v>40208.300000000003</v>
      </c>
      <c r="L192" s="975">
        <f t="shared" si="45"/>
        <v>1040.099000000002</v>
      </c>
      <c r="M192" s="537">
        <v>1.6338999999999999</v>
      </c>
      <c r="N192" s="538">
        <f t="shared" si="46"/>
        <v>1699.4177561000031</v>
      </c>
      <c r="O192" s="350"/>
      <c r="P192" s="350"/>
    </row>
    <row r="193" spans="1:26" s="106" customFormat="1" ht="15" customHeight="1" x14ac:dyDescent="0.25">
      <c r="A193" s="528" t="s">
        <v>1330</v>
      </c>
      <c r="B193" s="372" t="s">
        <v>831</v>
      </c>
      <c r="C193" s="529" t="s">
        <v>52</v>
      </c>
      <c r="D193" s="530">
        <v>41527</v>
      </c>
      <c r="E193" s="531">
        <v>13111</v>
      </c>
      <c r="F193" s="532">
        <v>608</v>
      </c>
      <c r="G193" s="533">
        <f t="shared" si="43"/>
        <v>79714.880000000005</v>
      </c>
      <c r="H193" s="534"/>
      <c r="I193" s="567">
        <v>41624</v>
      </c>
      <c r="J193" s="532">
        <v>668</v>
      </c>
      <c r="K193" s="535">
        <f t="shared" si="44"/>
        <v>87581.48</v>
      </c>
      <c r="L193" s="975">
        <f t="shared" si="45"/>
        <v>7866.5999999999913</v>
      </c>
      <c r="M193" s="537">
        <v>1.6296999999999999</v>
      </c>
      <c r="N193" s="538">
        <f t="shared" si="46"/>
        <v>12820.198019999985</v>
      </c>
      <c r="O193" s="350"/>
      <c r="P193" s="350"/>
      <c r="Q193" s="157" t="s">
        <v>3</v>
      </c>
    </row>
    <row r="194" spans="1:26" s="106" customFormat="1" ht="15" customHeight="1" x14ac:dyDescent="0.25">
      <c r="A194" s="528" t="s">
        <v>1423</v>
      </c>
      <c r="B194" s="526" t="s">
        <v>1424</v>
      </c>
      <c r="C194" s="529" t="s">
        <v>52</v>
      </c>
      <c r="D194" s="530">
        <v>41568</v>
      </c>
      <c r="E194" s="531">
        <v>20572</v>
      </c>
      <c r="F194" s="532">
        <v>131.1</v>
      </c>
      <c r="G194" s="533">
        <f t="shared" si="43"/>
        <v>26969.891999999996</v>
      </c>
      <c r="H194" s="534"/>
      <c r="I194" s="567">
        <v>41659</v>
      </c>
      <c r="J194" s="532">
        <v>130.88999999999999</v>
      </c>
      <c r="K194" s="535">
        <f t="shared" si="44"/>
        <v>26926.690799999997</v>
      </c>
      <c r="L194" s="975">
        <f t="shared" si="45"/>
        <v>-43.201199999999517</v>
      </c>
      <c r="M194" s="537">
        <v>1.6415</v>
      </c>
      <c r="N194" s="538">
        <f t="shared" si="46"/>
        <v>-70.914769799999206</v>
      </c>
      <c r="O194" s="350"/>
      <c r="P194" s="350"/>
    </row>
    <row r="195" spans="1:26" s="106" customFormat="1" ht="15" customHeight="1" x14ac:dyDescent="0.25">
      <c r="A195" s="528" t="s">
        <v>1547</v>
      </c>
      <c r="B195" s="527" t="s">
        <v>741</v>
      </c>
      <c r="C195" s="552" t="s">
        <v>52</v>
      </c>
      <c r="D195" s="553">
        <v>41655</v>
      </c>
      <c r="E195" s="554">
        <v>20235</v>
      </c>
      <c r="F195" s="555">
        <v>596.5</v>
      </c>
      <c r="G195" s="533">
        <f t="shared" si="43"/>
        <v>120701.77499999999</v>
      </c>
      <c r="H195" s="534"/>
      <c r="I195" s="568">
        <v>41662</v>
      </c>
      <c r="J195" s="555">
        <v>579.5</v>
      </c>
      <c r="K195" s="535">
        <f t="shared" si="44"/>
        <v>117261.825</v>
      </c>
      <c r="L195" s="975">
        <f t="shared" si="45"/>
        <v>-3439.9499999999971</v>
      </c>
      <c r="M195" s="537">
        <v>1.6629</v>
      </c>
      <c r="N195" s="538">
        <f t="shared" si="46"/>
        <v>-5720.2928549999951</v>
      </c>
      <c r="O195" s="350"/>
      <c r="P195" s="350"/>
    </row>
    <row r="196" spans="1:26" s="106" customFormat="1" ht="15" customHeight="1" x14ac:dyDescent="0.25">
      <c r="A196" s="528" t="s">
        <v>1549</v>
      </c>
      <c r="B196" s="527" t="s">
        <v>1548</v>
      </c>
      <c r="C196" s="552" t="s">
        <v>52</v>
      </c>
      <c r="D196" s="553">
        <v>41654</v>
      </c>
      <c r="E196" s="554">
        <v>43000</v>
      </c>
      <c r="F196" s="555">
        <v>382.9</v>
      </c>
      <c r="G196" s="533">
        <f t="shared" si="43"/>
        <v>164646.99999999997</v>
      </c>
      <c r="H196" s="534"/>
      <c r="I196" s="568">
        <v>41663</v>
      </c>
      <c r="J196" s="555">
        <v>374.9</v>
      </c>
      <c r="K196" s="535">
        <f t="shared" si="44"/>
        <v>161206.99999999997</v>
      </c>
      <c r="L196" s="975">
        <f t="shared" si="45"/>
        <v>-3440</v>
      </c>
      <c r="M196" s="537">
        <v>1.6483000000000001</v>
      </c>
      <c r="N196" s="538">
        <f t="shared" si="46"/>
        <v>-5670.152</v>
      </c>
      <c r="O196" s="350"/>
      <c r="P196" s="350"/>
    </row>
    <row r="197" spans="1:26" s="106" customFormat="1" ht="15" customHeight="1" x14ac:dyDescent="0.25">
      <c r="A197" s="528" t="s">
        <v>1542</v>
      </c>
      <c r="B197" s="527" t="s">
        <v>1544</v>
      </c>
      <c r="C197" s="552" t="s">
        <v>52</v>
      </c>
      <c r="D197" s="553">
        <v>41649</v>
      </c>
      <c r="E197" s="554">
        <v>18117</v>
      </c>
      <c r="F197" s="555">
        <v>544</v>
      </c>
      <c r="G197" s="533">
        <f t="shared" si="43"/>
        <v>98556.479999999996</v>
      </c>
      <c r="H197" s="534"/>
      <c r="I197" s="568">
        <v>41663</v>
      </c>
      <c r="J197" s="555">
        <v>527</v>
      </c>
      <c r="K197" s="535">
        <f t="shared" si="44"/>
        <v>95476.59</v>
      </c>
      <c r="L197" s="975">
        <f t="shared" si="45"/>
        <v>-3079.8899999999994</v>
      </c>
      <c r="M197" s="537">
        <v>1.6483000000000001</v>
      </c>
      <c r="N197" s="538">
        <f t="shared" si="46"/>
        <v>-5076.5826869999992</v>
      </c>
      <c r="O197" s="350"/>
      <c r="P197" s="350"/>
    </row>
    <row r="198" spans="1:26" s="106" customFormat="1" ht="15" customHeight="1" x14ac:dyDescent="0.25">
      <c r="A198" s="528" t="s">
        <v>1373</v>
      </c>
      <c r="B198" s="526" t="s">
        <v>1374</v>
      </c>
      <c r="C198" s="529" t="s">
        <v>52</v>
      </c>
      <c r="D198" s="530">
        <v>41557</v>
      </c>
      <c r="E198" s="531">
        <v>55257</v>
      </c>
      <c r="F198" s="532">
        <v>101.27</v>
      </c>
      <c r="G198" s="533">
        <f t="shared" si="43"/>
        <v>55958.763899999998</v>
      </c>
      <c r="H198" s="534"/>
      <c r="I198" s="567">
        <v>41666</v>
      </c>
      <c r="J198" s="532">
        <v>101.89</v>
      </c>
      <c r="K198" s="535">
        <f t="shared" si="44"/>
        <v>56301.357300000003</v>
      </c>
      <c r="L198" s="975">
        <f t="shared" si="45"/>
        <v>342.5934000000052</v>
      </c>
      <c r="M198" s="537">
        <v>1.657</v>
      </c>
      <c r="N198" s="538">
        <f t="shared" si="46"/>
        <v>567.67726380000863</v>
      </c>
      <c r="O198" s="1"/>
      <c r="P198" s="307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s="106" customFormat="1" ht="15" customHeight="1" x14ac:dyDescent="0.25">
      <c r="A199" s="528" t="s">
        <v>1406</v>
      </c>
      <c r="B199" s="526" t="s">
        <v>1407</v>
      </c>
      <c r="C199" s="529" t="s">
        <v>52</v>
      </c>
      <c r="D199" s="530">
        <v>41564</v>
      </c>
      <c r="E199" s="531">
        <v>37382</v>
      </c>
      <c r="F199" s="532">
        <v>103</v>
      </c>
      <c r="G199" s="533">
        <f t="shared" si="43"/>
        <v>38503.46</v>
      </c>
      <c r="H199" s="534"/>
      <c r="I199" s="567">
        <v>41666</v>
      </c>
      <c r="J199" s="532">
        <v>105.6</v>
      </c>
      <c r="K199" s="535">
        <f t="shared" si="44"/>
        <v>39475.392</v>
      </c>
      <c r="L199" s="975">
        <f t="shared" si="45"/>
        <v>971.9320000000007</v>
      </c>
      <c r="M199" s="537">
        <v>1.657</v>
      </c>
      <c r="N199" s="538">
        <f t="shared" si="46"/>
        <v>1610.4913240000012</v>
      </c>
      <c r="O199" s="350"/>
      <c r="P199" s="350"/>
    </row>
    <row r="200" spans="1:26" s="106" customFormat="1" ht="15" customHeight="1" x14ac:dyDescent="0.25">
      <c r="A200" s="528" t="s">
        <v>1336</v>
      </c>
      <c r="B200" s="526" t="s">
        <v>1337</v>
      </c>
      <c r="C200" s="529" t="s">
        <v>52</v>
      </c>
      <c r="D200" s="530">
        <v>41533</v>
      </c>
      <c r="E200" s="531">
        <v>10307</v>
      </c>
      <c r="F200" s="532">
        <v>454</v>
      </c>
      <c r="G200" s="533">
        <f t="shared" si="43"/>
        <v>46793.78</v>
      </c>
      <c r="H200" s="534"/>
      <c r="I200" s="567">
        <v>41666</v>
      </c>
      <c r="J200" s="532">
        <v>473.2</v>
      </c>
      <c r="K200" s="535">
        <f t="shared" si="44"/>
        <v>48772.723999999995</v>
      </c>
      <c r="L200" s="975">
        <f t="shared" si="45"/>
        <v>1978.9439999999959</v>
      </c>
      <c r="M200" s="537">
        <v>1.657</v>
      </c>
      <c r="N200" s="538">
        <f t="shared" si="46"/>
        <v>3279.1102079999932</v>
      </c>
      <c r="O200" s="350"/>
      <c r="P200" s="350"/>
    </row>
    <row r="201" spans="1:26" s="106" customFormat="1" ht="15" customHeight="1" x14ac:dyDescent="0.25">
      <c r="A201" s="528" t="s">
        <v>784</v>
      </c>
      <c r="B201" s="526" t="s">
        <v>785</v>
      </c>
      <c r="C201" s="529" t="s">
        <v>52</v>
      </c>
      <c r="D201" s="530">
        <v>41575</v>
      </c>
      <c r="E201" s="531">
        <v>6506</v>
      </c>
      <c r="F201" s="532">
        <v>873</v>
      </c>
      <c r="G201" s="533">
        <f t="shared" ref="G201:G208" si="47">SUM(E201*F201)/100</f>
        <v>56797.38</v>
      </c>
      <c r="H201" s="534"/>
      <c r="I201" s="567">
        <v>41670</v>
      </c>
      <c r="J201" s="532">
        <v>883</v>
      </c>
      <c r="K201" s="535">
        <f t="shared" ref="K201:K208" si="48">SUM(E201*J201)/100</f>
        <v>57447.98</v>
      </c>
      <c r="L201" s="975">
        <f t="shared" ref="L201:L208" si="49">SUM(K201-G201)</f>
        <v>650.60000000000582</v>
      </c>
      <c r="M201" s="537">
        <v>1.6454</v>
      </c>
      <c r="N201" s="538">
        <f t="shared" ref="N201:N208" si="50">SUM(K201-G201)*M201</f>
        <v>1070.4972400000095</v>
      </c>
      <c r="O201" s="350"/>
      <c r="P201" s="350"/>
    </row>
    <row r="202" spans="1:26" s="106" customFormat="1" ht="15" customHeight="1" x14ac:dyDescent="0.25">
      <c r="A202" s="528" t="s">
        <v>1545</v>
      </c>
      <c r="B202" s="527" t="s">
        <v>1543</v>
      </c>
      <c r="C202" s="552" t="s">
        <v>52</v>
      </c>
      <c r="D202" s="553">
        <v>41653</v>
      </c>
      <c r="E202" s="554">
        <v>23888</v>
      </c>
      <c r="F202" s="555">
        <v>418.1</v>
      </c>
      <c r="G202" s="533">
        <f t="shared" si="47"/>
        <v>99875.728000000003</v>
      </c>
      <c r="H202" s="534"/>
      <c r="I202" s="568">
        <v>41670</v>
      </c>
      <c r="J202" s="555">
        <v>403.7</v>
      </c>
      <c r="K202" s="535">
        <f t="shared" si="48"/>
        <v>96435.856</v>
      </c>
      <c r="L202" s="975">
        <f t="shared" si="49"/>
        <v>-3439.872000000003</v>
      </c>
      <c r="M202" s="537">
        <v>1.6454</v>
      </c>
      <c r="N202" s="538">
        <f t="shared" si="50"/>
        <v>-5659.9653888000048</v>
      </c>
      <c r="O202" s="350"/>
      <c r="P202" s="350"/>
    </row>
    <row r="203" spans="1:26" s="106" customFormat="1" ht="15" customHeight="1" x14ac:dyDescent="0.25">
      <c r="A203" s="528" t="s">
        <v>1484</v>
      </c>
      <c r="B203" s="527" t="s">
        <v>1483</v>
      </c>
      <c r="C203" s="552" t="s">
        <v>52</v>
      </c>
      <c r="D203" s="553">
        <v>41604</v>
      </c>
      <c r="E203" s="554">
        <v>1736</v>
      </c>
      <c r="F203" s="555">
        <v>3551</v>
      </c>
      <c r="G203" s="533">
        <f t="shared" si="47"/>
        <v>61645.36</v>
      </c>
      <c r="H203" s="534"/>
      <c r="I203" s="568">
        <v>41675</v>
      </c>
      <c r="J203" s="555">
        <v>3686</v>
      </c>
      <c r="K203" s="535">
        <f t="shared" si="48"/>
        <v>63988.959999999999</v>
      </c>
      <c r="L203" s="975">
        <f t="shared" si="49"/>
        <v>2343.5999999999985</v>
      </c>
      <c r="M203" s="537">
        <v>1.6322000000000001</v>
      </c>
      <c r="N203" s="538">
        <f t="shared" si="50"/>
        <v>3825.2239199999976</v>
      </c>
      <c r="O203" s="350"/>
      <c r="P203" s="350"/>
    </row>
    <row r="204" spans="1:26" s="106" customFormat="1" ht="15" customHeight="1" x14ac:dyDescent="0.25">
      <c r="A204" s="528" t="s">
        <v>1404</v>
      </c>
      <c r="B204" s="526" t="s">
        <v>1405</v>
      </c>
      <c r="C204" s="529" t="s">
        <v>52</v>
      </c>
      <c r="D204" s="530">
        <v>41563</v>
      </c>
      <c r="E204" s="531">
        <v>2076</v>
      </c>
      <c r="F204" s="532">
        <v>1073</v>
      </c>
      <c r="G204" s="533">
        <f t="shared" si="47"/>
        <v>22275.48</v>
      </c>
      <c r="H204" s="534"/>
      <c r="I204" s="567">
        <v>41675</v>
      </c>
      <c r="J204" s="532">
        <v>1381</v>
      </c>
      <c r="K204" s="535">
        <f t="shared" si="48"/>
        <v>28669.56</v>
      </c>
      <c r="L204" s="975">
        <f t="shared" si="49"/>
        <v>6394.0800000000017</v>
      </c>
      <c r="M204" s="537">
        <v>1.6322000000000001</v>
      </c>
      <c r="N204" s="538">
        <f t="shared" si="50"/>
        <v>10436.417376000003</v>
      </c>
      <c r="O204" s="350"/>
      <c r="P204" s="350"/>
    </row>
    <row r="205" spans="1:26" s="106" customFormat="1" ht="15" customHeight="1" x14ac:dyDescent="0.25">
      <c r="A205" s="528" t="s">
        <v>1550</v>
      </c>
      <c r="B205" s="527" t="s">
        <v>1551</v>
      </c>
      <c r="C205" s="552" t="s">
        <v>52</v>
      </c>
      <c r="D205" s="553">
        <v>41654</v>
      </c>
      <c r="E205" s="554">
        <v>6615</v>
      </c>
      <c r="F205" s="555">
        <v>825</v>
      </c>
      <c r="G205" s="533">
        <f t="shared" si="47"/>
        <v>54573.75</v>
      </c>
      <c r="H205" s="534"/>
      <c r="I205" s="568">
        <v>41683</v>
      </c>
      <c r="J205" s="555">
        <v>773</v>
      </c>
      <c r="K205" s="535">
        <f t="shared" si="48"/>
        <v>51133.95</v>
      </c>
      <c r="L205" s="975">
        <f t="shared" si="49"/>
        <v>-3439.8000000000029</v>
      </c>
      <c r="M205" s="537">
        <v>1.6655</v>
      </c>
      <c r="N205" s="538">
        <f t="shared" si="50"/>
        <v>-5728.9869000000044</v>
      </c>
      <c r="O205" s="350"/>
      <c r="P205" s="350"/>
    </row>
    <row r="206" spans="1:26" ht="14.25" customHeight="1" x14ac:dyDescent="0.25">
      <c r="A206" s="528" t="s">
        <v>836</v>
      </c>
      <c r="B206" s="581" t="s">
        <v>837</v>
      </c>
      <c r="C206" s="552" t="s">
        <v>52</v>
      </c>
      <c r="D206" s="553">
        <v>41280</v>
      </c>
      <c r="E206" s="554">
        <v>15400</v>
      </c>
      <c r="F206" s="779">
        <v>1323</v>
      </c>
      <c r="G206" s="533">
        <f t="shared" si="47"/>
        <v>203742</v>
      </c>
      <c r="H206" s="534"/>
      <c r="I206" s="568">
        <v>41701</v>
      </c>
      <c r="J206" s="779">
        <v>1401</v>
      </c>
      <c r="K206" s="535">
        <f t="shared" si="48"/>
        <v>215754</v>
      </c>
      <c r="L206" s="975">
        <f t="shared" si="49"/>
        <v>12012</v>
      </c>
      <c r="M206" s="537">
        <v>1.6662999999999999</v>
      </c>
      <c r="N206" s="538">
        <f t="shared" si="50"/>
        <v>20015.595599999997</v>
      </c>
      <c r="O206" s="350"/>
      <c r="P206" s="350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</row>
    <row r="207" spans="1:26" s="106" customFormat="1" ht="15" customHeight="1" x14ac:dyDescent="0.25">
      <c r="A207" s="528" t="s">
        <v>1574</v>
      </c>
      <c r="B207" s="527" t="s">
        <v>1575</v>
      </c>
      <c r="C207" s="552" t="s">
        <v>52</v>
      </c>
      <c r="D207" s="553">
        <v>41682</v>
      </c>
      <c r="E207" s="554">
        <v>4008</v>
      </c>
      <c r="F207" s="779">
        <v>633</v>
      </c>
      <c r="G207" s="533">
        <f t="shared" si="47"/>
        <v>25370.639999999999</v>
      </c>
      <c r="H207" s="534"/>
      <c r="I207" s="568">
        <v>41701</v>
      </c>
      <c r="J207" s="779">
        <v>599</v>
      </c>
      <c r="K207" s="535">
        <f t="shared" si="48"/>
        <v>24007.919999999998</v>
      </c>
      <c r="L207" s="975">
        <f t="shared" si="49"/>
        <v>-1362.7200000000012</v>
      </c>
      <c r="M207" s="537">
        <v>1.6662999999999999</v>
      </c>
      <c r="N207" s="538">
        <f t="shared" si="50"/>
        <v>-2270.7003360000017</v>
      </c>
      <c r="O207" s="350"/>
      <c r="P207" s="350"/>
    </row>
    <row r="208" spans="1:26" s="106" customFormat="1" ht="15" customHeight="1" x14ac:dyDescent="0.25">
      <c r="A208" s="528" t="s">
        <v>1573</v>
      </c>
      <c r="B208" s="527" t="s">
        <v>1576</v>
      </c>
      <c r="C208" s="552" t="s">
        <v>52</v>
      </c>
      <c r="D208" s="553">
        <v>41680</v>
      </c>
      <c r="E208" s="554">
        <v>2889</v>
      </c>
      <c r="F208" s="779">
        <v>857</v>
      </c>
      <c r="G208" s="533">
        <f t="shared" si="47"/>
        <v>24758.73</v>
      </c>
      <c r="H208" s="534"/>
      <c r="I208" s="568">
        <v>41702</v>
      </c>
      <c r="J208" s="779">
        <v>869</v>
      </c>
      <c r="K208" s="535">
        <f t="shared" si="48"/>
        <v>25105.41</v>
      </c>
      <c r="L208" s="975">
        <f t="shared" si="49"/>
        <v>346.68000000000029</v>
      </c>
      <c r="M208" s="537">
        <v>1.6659999999999999</v>
      </c>
      <c r="N208" s="538">
        <f t="shared" si="50"/>
        <v>577.56888000000049</v>
      </c>
      <c r="O208" s="350"/>
      <c r="P208" s="350"/>
    </row>
    <row r="209" spans="1:26" s="106" customFormat="1" ht="15" customHeight="1" x14ac:dyDescent="0.25">
      <c r="A209" s="528" t="s">
        <v>1414</v>
      </c>
      <c r="B209" s="526" t="s">
        <v>1415</v>
      </c>
      <c r="C209" s="529" t="s">
        <v>52</v>
      </c>
      <c r="D209" s="530">
        <v>41563</v>
      </c>
      <c r="E209" s="531">
        <v>14106</v>
      </c>
      <c r="F209" s="781">
        <v>305.3</v>
      </c>
      <c r="G209" s="533">
        <f t="shared" ref="G209:G214" si="51">SUM(E209*F209)/100</f>
        <v>43065.617999999995</v>
      </c>
      <c r="H209" s="534"/>
      <c r="I209" s="567">
        <v>41708</v>
      </c>
      <c r="J209" s="781">
        <v>324.7</v>
      </c>
      <c r="K209" s="535">
        <f t="shared" ref="K209:K214" si="52">SUM(E209*J209)/100</f>
        <v>45802.182000000001</v>
      </c>
      <c r="L209" s="975">
        <f>SUM(K209-G209)</f>
        <v>2736.5640000000058</v>
      </c>
      <c r="M209" s="537">
        <v>1.6637999999999999</v>
      </c>
      <c r="N209" s="538">
        <f>SUM(K209-G209)*M209</f>
        <v>4553.0951832000092</v>
      </c>
      <c r="O209" s="350"/>
      <c r="P209" s="350"/>
    </row>
    <row r="210" spans="1:26" s="106" customFormat="1" ht="15" customHeight="1" x14ac:dyDescent="0.25">
      <c r="A210" s="528" t="s">
        <v>1583</v>
      </c>
      <c r="B210" s="527" t="s">
        <v>1584</v>
      </c>
      <c r="C210" s="552" t="s">
        <v>52</v>
      </c>
      <c r="D210" s="553">
        <v>41694</v>
      </c>
      <c r="E210" s="554">
        <v>6585</v>
      </c>
      <c r="F210" s="779">
        <v>1349</v>
      </c>
      <c r="G210" s="533">
        <f t="shared" si="51"/>
        <v>88831.65</v>
      </c>
      <c r="H210" s="534"/>
      <c r="I210" s="568">
        <v>41708</v>
      </c>
      <c r="J210" s="779">
        <v>1325</v>
      </c>
      <c r="K210" s="535">
        <f t="shared" si="52"/>
        <v>87251.25</v>
      </c>
      <c r="L210" s="975">
        <f>SUM(K210-G210)</f>
        <v>-1580.3999999999942</v>
      </c>
      <c r="M210" s="537">
        <v>1.6637999999999999</v>
      </c>
      <c r="N210" s="538">
        <f>SUM(K210-G210)*M210</f>
        <v>-2629.4695199999901</v>
      </c>
      <c r="O210" s="350"/>
      <c r="P210" s="350"/>
    </row>
    <row r="211" spans="1:26" s="106" customFormat="1" ht="15" customHeight="1" x14ac:dyDescent="0.25">
      <c r="A211" s="528" t="s">
        <v>1495</v>
      </c>
      <c r="B211" s="527" t="s">
        <v>1496</v>
      </c>
      <c r="C211" s="552" t="s">
        <v>52</v>
      </c>
      <c r="D211" s="553">
        <v>41612</v>
      </c>
      <c r="E211" s="554">
        <v>11080</v>
      </c>
      <c r="F211" s="779">
        <v>823</v>
      </c>
      <c r="G211" s="533">
        <f t="shared" si="51"/>
        <v>91188.4</v>
      </c>
      <c r="H211" s="534"/>
      <c r="I211" s="568">
        <v>41710</v>
      </c>
      <c r="J211" s="779">
        <v>915.5</v>
      </c>
      <c r="K211" s="535">
        <f t="shared" si="52"/>
        <v>101437.4</v>
      </c>
      <c r="L211" s="975">
        <f>SUM(K211-G211)</f>
        <v>10249</v>
      </c>
      <c r="M211" s="537">
        <v>1.6620999999999999</v>
      </c>
      <c r="N211" s="538">
        <f>SUM(K211-G211)*M211</f>
        <v>17034.8629</v>
      </c>
      <c r="O211" s="350"/>
      <c r="P211" s="350"/>
    </row>
    <row r="212" spans="1:26" s="106" customFormat="1" ht="15" customHeight="1" x14ac:dyDescent="0.25">
      <c r="A212" s="528" t="s">
        <v>811</v>
      </c>
      <c r="B212" s="527" t="s">
        <v>812</v>
      </c>
      <c r="C212" s="552" t="s">
        <v>52</v>
      </c>
      <c r="D212" s="553">
        <v>41689</v>
      </c>
      <c r="E212" s="554">
        <v>4829</v>
      </c>
      <c r="F212" s="779">
        <v>2459</v>
      </c>
      <c r="G212" s="533">
        <f t="shared" si="51"/>
        <v>118745.11</v>
      </c>
      <c r="H212" s="534"/>
      <c r="I212" s="568">
        <v>41722</v>
      </c>
      <c r="J212" s="779">
        <v>2639</v>
      </c>
      <c r="K212" s="535">
        <f t="shared" si="52"/>
        <v>127437.31</v>
      </c>
      <c r="L212" s="975">
        <f>SUM(K212-G212)</f>
        <v>8692.1999999999971</v>
      </c>
      <c r="M212" s="537">
        <v>1.6496</v>
      </c>
      <c r="N212" s="538">
        <f>SUM(K212-G212)*M212</f>
        <v>14338.653119999995</v>
      </c>
      <c r="O212" s="350"/>
      <c r="P212" s="350"/>
    </row>
    <row r="213" spans="1:26" s="108" customFormat="1" ht="15" customHeight="1" x14ac:dyDescent="0.25">
      <c r="A213" s="557" t="s">
        <v>1616</v>
      </c>
      <c r="B213" s="566" t="s">
        <v>1617</v>
      </c>
      <c r="C213" s="558" t="s">
        <v>77</v>
      </c>
      <c r="D213" s="559">
        <v>41722</v>
      </c>
      <c r="E213" s="560">
        <v>1</v>
      </c>
      <c r="F213" s="780">
        <v>1120</v>
      </c>
      <c r="G213" s="561">
        <f t="shared" si="51"/>
        <v>11.2</v>
      </c>
      <c r="H213" s="562"/>
      <c r="I213" s="568">
        <v>41725</v>
      </c>
      <c r="J213" s="780">
        <v>1214</v>
      </c>
      <c r="K213" s="563">
        <f t="shared" si="52"/>
        <v>12.14</v>
      </c>
      <c r="L213" s="976">
        <f>SUM(G213-K213)</f>
        <v>-0.94000000000000128</v>
      </c>
      <c r="M213" s="564">
        <v>1.6606000000000001</v>
      </c>
      <c r="N213" s="565">
        <f>SUM(G213-K213)*M213</f>
        <v>-1.5609640000000022</v>
      </c>
      <c r="O213" s="349"/>
      <c r="P213" s="349"/>
    </row>
    <row r="214" spans="1:26" s="106" customFormat="1" ht="15" customHeight="1" x14ac:dyDescent="0.25">
      <c r="A214" s="557" t="s">
        <v>1598</v>
      </c>
      <c r="B214" s="566" t="s">
        <v>1599</v>
      </c>
      <c r="C214" s="558" t="s">
        <v>77</v>
      </c>
      <c r="D214" s="559">
        <v>41710</v>
      </c>
      <c r="E214" s="560">
        <v>16542</v>
      </c>
      <c r="F214" s="780">
        <v>359.6</v>
      </c>
      <c r="G214" s="561">
        <f t="shared" si="51"/>
        <v>59485.031999999999</v>
      </c>
      <c r="H214" s="562"/>
      <c r="I214" s="568">
        <v>41731</v>
      </c>
      <c r="J214" s="780">
        <v>368.9</v>
      </c>
      <c r="K214" s="563">
        <f t="shared" si="52"/>
        <v>61023.437999999995</v>
      </c>
      <c r="L214" s="976">
        <f>SUM(G214-K214)</f>
        <v>-1538.4059999999954</v>
      </c>
      <c r="M214" s="564">
        <v>1.6623000000000001</v>
      </c>
      <c r="N214" s="565">
        <f>SUM(G214-K214)*M214</f>
        <v>-2557.2922937999924</v>
      </c>
      <c r="O214" s="349"/>
      <c r="P214" s="349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</row>
    <row r="215" spans="1:26" s="108" customFormat="1" ht="15" customHeight="1" x14ac:dyDescent="0.25">
      <c r="A215" s="528" t="s">
        <v>1241</v>
      </c>
      <c r="B215" s="527" t="s">
        <v>1242</v>
      </c>
      <c r="C215" s="552" t="s">
        <v>52</v>
      </c>
      <c r="D215" s="553">
        <v>41653</v>
      </c>
      <c r="E215" s="554">
        <v>3071</v>
      </c>
      <c r="F215" s="779">
        <v>3725.5</v>
      </c>
      <c r="G215" s="533">
        <f t="shared" ref="G215:G220" si="53">SUM(E215*F215)/100</f>
        <v>114410.105</v>
      </c>
      <c r="H215" s="534"/>
      <c r="I215" s="568">
        <v>41737</v>
      </c>
      <c r="J215" s="779">
        <v>3832</v>
      </c>
      <c r="K215" s="535">
        <f t="shared" ref="K215:K220" si="54">SUM(E215*J215)/100</f>
        <v>117680.72</v>
      </c>
      <c r="L215" s="975">
        <f>SUM(K215-G215)</f>
        <v>3270.6150000000052</v>
      </c>
      <c r="M215" s="537">
        <v>1.6745000000000001</v>
      </c>
      <c r="N215" s="538">
        <f>SUM(K215-G215)*M215</f>
        <v>5476.6448175000087</v>
      </c>
      <c r="O215" s="350"/>
      <c r="P215" s="350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</row>
    <row r="216" spans="1:26" s="106" customFormat="1" ht="15" customHeight="1" x14ac:dyDescent="0.25">
      <c r="A216" s="557" t="s">
        <v>712</v>
      </c>
      <c r="B216" s="566" t="s">
        <v>713</v>
      </c>
      <c r="C216" s="558" t="s">
        <v>77</v>
      </c>
      <c r="D216" s="559">
        <v>41737</v>
      </c>
      <c r="E216" s="560">
        <v>3158</v>
      </c>
      <c r="F216" s="780">
        <v>2680</v>
      </c>
      <c r="G216" s="561">
        <f t="shared" si="53"/>
        <v>84634.4</v>
      </c>
      <c r="H216" s="562"/>
      <c r="I216" s="568">
        <v>41752</v>
      </c>
      <c r="J216" s="780">
        <v>2806</v>
      </c>
      <c r="K216" s="563">
        <f t="shared" si="54"/>
        <v>88613.48</v>
      </c>
      <c r="L216" s="976">
        <f>SUM(G216-K216)</f>
        <v>-3979.0800000000017</v>
      </c>
      <c r="M216" s="564">
        <v>1.6778</v>
      </c>
      <c r="N216" s="565">
        <f>SUM(G216-K216)*M216</f>
        <v>-6676.1004240000029</v>
      </c>
      <c r="O216" s="349"/>
      <c r="P216" s="349"/>
      <c r="Q216" s="808"/>
      <c r="R216" s="108"/>
      <c r="S216" s="108"/>
      <c r="T216" s="108"/>
      <c r="U216" s="108"/>
      <c r="V216" s="108"/>
      <c r="W216" s="108"/>
      <c r="X216" s="108"/>
      <c r="Y216" s="108"/>
      <c r="Z216" s="108"/>
    </row>
    <row r="217" spans="1:26" s="108" customFormat="1" ht="15" customHeight="1" x14ac:dyDescent="0.25">
      <c r="A217" s="557" t="s">
        <v>786</v>
      </c>
      <c r="B217" s="566" t="s">
        <v>787</v>
      </c>
      <c r="C217" s="558" t="s">
        <v>77</v>
      </c>
      <c r="D217" s="559">
        <v>41737</v>
      </c>
      <c r="E217" s="560">
        <v>15308</v>
      </c>
      <c r="F217" s="780">
        <v>499.5</v>
      </c>
      <c r="G217" s="561">
        <f t="shared" si="53"/>
        <v>76463.460000000006</v>
      </c>
      <c r="H217" s="562"/>
      <c r="I217" s="568">
        <v>41753</v>
      </c>
      <c r="J217" s="780">
        <v>525.5</v>
      </c>
      <c r="K217" s="563">
        <f t="shared" si="54"/>
        <v>80443.539999999994</v>
      </c>
      <c r="L217" s="976">
        <f>SUM(G217-K217)</f>
        <v>-3980.0799999999872</v>
      </c>
      <c r="M217" s="564">
        <v>1.6808000000000001</v>
      </c>
      <c r="N217" s="565">
        <f>SUM(G217-K217)*M217</f>
        <v>-6689.7184639999787</v>
      </c>
      <c r="O217" s="349"/>
      <c r="P217" s="349"/>
    </row>
    <row r="218" spans="1:26" s="106" customFormat="1" ht="15" customHeight="1" x14ac:dyDescent="0.25">
      <c r="A218" s="528" t="s">
        <v>1439</v>
      </c>
      <c r="B218" s="526" t="s">
        <v>1440</v>
      </c>
      <c r="C218" s="529" t="s">
        <v>52</v>
      </c>
      <c r="D218" s="530">
        <v>41577</v>
      </c>
      <c r="E218" s="531">
        <v>13012</v>
      </c>
      <c r="F218" s="781">
        <v>344.6</v>
      </c>
      <c r="G218" s="533">
        <f t="shared" si="53"/>
        <v>44839.351999999999</v>
      </c>
      <c r="H218" s="534"/>
      <c r="I218" s="567">
        <v>41760</v>
      </c>
      <c r="J218" s="781">
        <v>369.3</v>
      </c>
      <c r="K218" s="535">
        <f t="shared" si="54"/>
        <v>48053.316000000006</v>
      </c>
      <c r="L218" s="975">
        <f>SUM(K218-G218)</f>
        <v>3213.9640000000072</v>
      </c>
      <c r="M218" s="537">
        <v>1.6889000000000001</v>
      </c>
      <c r="N218" s="538">
        <f>SUM(K218-G218)*M218</f>
        <v>5428.0637996000123</v>
      </c>
      <c r="O218" s="350"/>
      <c r="P218" s="350"/>
    </row>
    <row r="219" spans="1:26" s="106" customFormat="1" ht="15" customHeight="1" x14ac:dyDescent="0.25">
      <c r="A219" s="557" t="s">
        <v>1596</v>
      </c>
      <c r="B219" s="566" t="s">
        <v>1597</v>
      </c>
      <c r="C219" s="558" t="s">
        <v>77</v>
      </c>
      <c r="D219" s="559">
        <v>41709</v>
      </c>
      <c r="E219" s="560">
        <v>2186</v>
      </c>
      <c r="F219" s="780">
        <v>1360</v>
      </c>
      <c r="G219" s="561">
        <f t="shared" si="53"/>
        <v>29729.599999999999</v>
      </c>
      <c r="H219" s="562"/>
      <c r="I219" s="568">
        <v>41765</v>
      </c>
      <c r="J219" s="780">
        <v>1376</v>
      </c>
      <c r="K219" s="563">
        <f t="shared" si="54"/>
        <v>30079.360000000001</v>
      </c>
      <c r="L219" s="976">
        <f>SUM(G219-K219)</f>
        <v>-349.76000000000204</v>
      </c>
      <c r="M219" s="564">
        <v>1.6973</v>
      </c>
      <c r="N219" s="565">
        <f>SUM(G219-K219)*M219</f>
        <v>-593.64764800000341</v>
      </c>
      <c r="O219" s="349"/>
      <c r="P219" s="349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</row>
    <row r="220" spans="1:26" s="108" customFormat="1" ht="15" customHeight="1" x14ac:dyDescent="0.25">
      <c r="A220" s="528" t="s">
        <v>1674</v>
      </c>
      <c r="B220" s="527" t="s">
        <v>1671</v>
      </c>
      <c r="C220" s="552" t="s">
        <v>52</v>
      </c>
      <c r="D220" s="553">
        <v>41751</v>
      </c>
      <c r="E220" s="554">
        <v>4892</v>
      </c>
      <c r="F220" s="779">
        <v>963.5</v>
      </c>
      <c r="G220" s="533">
        <f t="shared" si="53"/>
        <v>47134.42</v>
      </c>
      <c r="H220" s="534"/>
      <c r="I220" s="568">
        <v>41773</v>
      </c>
      <c r="J220" s="779">
        <v>886</v>
      </c>
      <c r="K220" s="535">
        <f t="shared" si="54"/>
        <v>43343.12</v>
      </c>
      <c r="L220" s="975">
        <f>SUM(K220-G220)</f>
        <v>-3791.2999999999956</v>
      </c>
      <c r="M220" s="537">
        <v>1.677</v>
      </c>
      <c r="N220" s="538">
        <f>SUM(K220-G220)*M220</f>
        <v>-6358.0100999999931</v>
      </c>
      <c r="O220" s="350"/>
      <c r="P220" s="350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</row>
    <row r="221" spans="1:26" s="106" customFormat="1" ht="15" customHeight="1" x14ac:dyDescent="0.25">
      <c r="A221" s="528" t="s">
        <v>1669</v>
      </c>
      <c r="B221" s="527" t="s">
        <v>1670</v>
      </c>
      <c r="C221" s="552" t="s">
        <v>52</v>
      </c>
      <c r="D221" s="553">
        <v>41752</v>
      </c>
      <c r="E221" s="554">
        <v>5015</v>
      </c>
      <c r="F221" s="779">
        <v>2646</v>
      </c>
      <c r="G221" s="533">
        <f t="shared" ref="G221:G226" si="55">SUM(E221*F221)/100</f>
        <v>132696.9</v>
      </c>
      <c r="H221" s="534"/>
      <c r="I221" s="568">
        <v>41775</v>
      </c>
      <c r="J221" s="779">
        <v>2559</v>
      </c>
      <c r="K221" s="535">
        <f t="shared" ref="K221:K226" si="56">SUM(E221*J221)/100</f>
        <v>128333.85</v>
      </c>
      <c r="L221" s="975">
        <f>SUM(K221-G221)</f>
        <v>-4363.0499999999884</v>
      </c>
      <c r="M221" s="537">
        <v>1.6813</v>
      </c>
      <c r="N221" s="538">
        <f>SUM(K221-G221)*M221</f>
        <v>-7335.5959649999804</v>
      </c>
      <c r="O221" s="350"/>
      <c r="P221" s="350"/>
    </row>
    <row r="222" spans="1:26" s="108" customFormat="1" ht="15" customHeight="1" x14ac:dyDescent="0.25">
      <c r="A222" s="528" t="s">
        <v>1706</v>
      </c>
      <c r="B222" s="527" t="s">
        <v>1707</v>
      </c>
      <c r="C222" s="552" t="s">
        <v>52</v>
      </c>
      <c r="D222" s="553">
        <v>41778</v>
      </c>
      <c r="E222" s="554">
        <v>11000</v>
      </c>
      <c r="F222" s="779">
        <v>319.60000000000002</v>
      </c>
      <c r="G222" s="533">
        <f t="shared" si="55"/>
        <v>35156.000000000007</v>
      </c>
      <c r="H222" s="534"/>
      <c r="I222" s="568">
        <v>41779</v>
      </c>
      <c r="J222" s="779">
        <v>305.60000000000002</v>
      </c>
      <c r="K222" s="535">
        <f t="shared" si="56"/>
        <v>33616.000000000007</v>
      </c>
      <c r="L222" s="975">
        <f>SUM(K222-G222)</f>
        <v>-1540</v>
      </c>
      <c r="M222" s="537">
        <v>1.6838</v>
      </c>
      <c r="N222" s="538">
        <f>SUM(K222-G222)*M222</f>
        <v>-2593.0520000000001</v>
      </c>
      <c r="O222" s="350"/>
      <c r="P222" s="350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</row>
    <row r="223" spans="1:26" s="108" customFormat="1" ht="15" customHeight="1" x14ac:dyDescent="0.25">
      <c r="A223" s="557" t="s">
        <v>1698</v>
      </c>
      <c r="B223" s="566" t="s">
        <v>1699</v>
      </c>
      <c r="C223" s="558" t="s">
        <v>77</v>
      </c>
      <c r="D223" s="559">
        <v>41775</v>
      </c>
      <c r="E223" s="560">
        <v>29346</v>
      </c>
      <c r="F223" s="780">
        <v>233.9</v>
      </c>
      <c r="G223" s="561">
        <f t="shared" si="55"/>
        <v>68640.294000000009</v>
      </c>
      <c r="H223" s="562"/>
      <c r="I223" s="568">
        <v>41787</v>
      </c>
      <c r="J223" s="780">
        <v>246.7</v>
      </c>
      <c r="K223" s="563">
        <f t="shared" si="56"/>
        <v>72396.581999999995</v>
      </c>
      <c r="L223" s="976">
        <f>SUM(G223-K223)</f>
        <v>-3756.2879999999859</v>
      </c>
      <c r="M223" s="564">
        <v>1.6713</v>
      </c>
      <c r="N223" s="565">
        <f>SUM(G223-K223)*M223</f>
        <v>-6277.8841343999766</v>
      </c>
      <c r="O223" s="349"/>
      <c r="P223" s="349"/>
    </row>
    <row r="224" spans="1:26" s="106" customFormat="1" ht="15" customHeight="1" x14ac:dyDescent="0.25">
      <c r="A224" s="557" t="s">
        <v>1600</v>
      </c>
      <c r="B224" s="566" t="s">
        <v>1601</v>
      </c>
      <c r="C224" s="558" t="s">
        <v>77</v>
      </c>
      <c r="D224" s="559">
        <v>41710</v>
      </c>
      <c r="E224" s="560">
        <v>5089</v>
      </c>
      <c r="F224" s="780">
        <v>526.5</v>
      </c>
      <c r="G224" s="561">
        <f t="shared" si="55"/>
        <v>26793.584999999999</v>
      </c>
      <c r="H224" s="562"/>
      <c r="I224" s="568">
        <v>41787</v>
      </c>
      <c r="J224" s="780">
        <v>367.1</v>
      </c>
      <c r="K224" s="563">
        <f t="shared" si="56"/>
        <v>18681.719000000001</v>
      </c>
      <c r="L224" s="976">
        <f>SUM(G224-K224)</f>
        <v>8111.8659999999982</v>
      </c>
      <c r="M224" s="564">
        <v>1.6713</v>
      </c>
      <c r="N224" s="538">
        <f>SUM(G224-K224)*M224</f>
        <v>13557.361645799998</v>
      </c>
      <c r="O224" s="349"/>
      <c r="P224" s="349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</row>
    <row r="225" spans="1:26" s="106" customFormat="1" ht="15" customHeight="1" x14ac:dyDescent="0.25">
      <c r="A225" s="528" t="s">
        <v>1693</v>
      </c>
      <c r="B225" s="527" t="s">
        <v>737</v>
      </c>
      <c r="C225" s="552" t="s">
        <v>52</v>
      </c>
      <c r="D225" s="553">
        <v>41774</v>
      </c>
      <c r="E225" s="554">
        <v>17350</v>
      </c>
      <c r="F225" s="779">
        <v>860.5</v>
      </c>
      <c r="G225" s="533">
        <f t="shared" si="55"/>
        <v>149296.75</v>
      </c>
      <c r="H225" s="534"/>
      <c r="I225" s="568">
        <v>41794</v>
      </c>
      <c r="J225" s="779">
        <v>848</v>
      </c>
      <c r="K225" s="535">
        <f t="shared" si="56"/>
        <v>147128</v>
      </c>
      <c r="L225" s="975">
        <f t="shared" ref="L225:L230" si="57">SUM(K225-G225)</f>
        <v>-2168.75</v>
      </c>
      <c r="M225" s="537">
        <v>1.6737</v>
      </c>
      <c r="N225" s="538">
        <f t="shared" ref="N225:N230" si="58">SUM(K225-G225)*M225</f>
        <v>-3629.836875</v>
      </c>
      <c r="O225" s="350"/>
      <c r="P225" s="350"/>
    </row>
    <row r="226" spans="1:26" s="106" customFormat="1" ht="15" customHeight="1" x14ac:dyDescent="0.25">
      <c r="A226" s="528" t="s">
        <v>1696</v>
      </c>
      <c r="B226" s="527" t="s">
        <v>1697</v>
      </c>
      <c r="C226" s="552" t="s">
        <v>52</v>
      </c>
      <c r="D226" s="553">
        <v>41775</v>
      </c>
      <c r="E226" s="554">
        <v>4238</v>
      </c>
      <c r="F226" s="779">
        <v>2719</v>
      </c>
      <c r="G226" s="533">
        <f t="shared" si="55"/>
        <v>115231.22</v>
      </c>
      <c r="H226" s="534"/>
      <c r="I226" s="568">
        <v>41796</v>
      </c>
      <c r="J226" s="779">
        <v>2629</v>
      </c>
      <c r="K226" s="535">
        <f t="shared" si="56"/>
        <v>111417.02</v>
      </c>
      <c r="L226" s="975">
        <f t="shared" si="57"/>
        <v>-3814.1999999999971</v>
      </c>
      <c r="M226" s="537">
        <v>1.6798999999999999</v>
      </c>
      <c r="N226" s="538">
        <f t="shared" si="58"/>
        <v>-6407.4745799999946</v>
      </c>
      <c r="O226" s="350"/>
      <c r="P226" s="350"/>
    </row>
    <row r="227" spans="1:26" s="106" customFormat="1" ht="15" customHeight="1" x14ac:dyDescent="0.25">
      <c r="A227" s="528" t="s">
        <v>1690</v>
      </c>
      <c r="B227" s="527" t="s">
        <v>1691</v>
      </c>
      <c r="C227" s="552" t="s">
        <v>52</v>
      </c>
      <c r="D227" s="553">
        <v>41772</v>
      </c>
      <c r="E227" s="554">
        <v>23500</v>
      </c>
      <c r="F227" s="779">
        <v>257.25</v>
      </c>
      <c r="G227" s="533">
        <f t="shared" ref="G227:G232" si="59">SUM(E227*F227)/100</f>
        <v>60453.75</v>
      </c>
      <c r="H227" s="534"/>
      <c r="I227" s="568">
        <v>41803</v>
      </c>
      <c r="J227" s="779">
        <v>261</v>
      </c>
      <c r="K227" s="535">
        <f t="shared" ref="K227:K232" si="60">SUM(E227*J227)/100</f>
        <v>61335</v>
      </c>
      <c r="L227" s="975">
        <f t="shared" si="57"/>
        <v>881.25</v>
      </c>
      <c r="M227" s="537">
        <v>1.6959</v>
      </c>
      <c r="N227" s="538">
        <f t="shared" si="58"/>
        <v>1494.5118749999999</v>
      </c>
      <c r="O227" s="350"/>
      <c r="P227" s="350"/>
    </row>
    <row r="228" spans="1:26" s="106" customFormat="1" ht="15" customHeight="1" x14ac:dyDescent="0.25">
      <c r="A228" s="528" t="s">
        <v>712</v>
      </c>
      <c r="B228" s="527" t="s">
        <v>713</v>
      </c>
      <c r="C228" s="552" t="s">
        <v>52</v>
      </c>
      <c r="D228" s="553">
        <v>41809</v>
      </c>
      <c r="E228" s="554">
        <v>2956</v>
      </c>
      <c r="F228" s="779">
        <v>3099</v>
      </c>
      <c r="G228" s="533">
        <f t="shared" si="59"/>
        <v>91606.44</v>
      </c>
      <c r="H228" s="534"/>
      <c r="I228" s="568">
        <v>41830</v>
      </c>
      <c r="J228" s="779">
        <v>2961</v>
      </c>
      <c r="K228" s="535">
        <f t="shared" si="60"/>
        <v>87527.16</v>
      </c>
      <c r="L228" s="975">
        <f t="shared" si="57"/>
        <v>-4079.2799999999988</v>
      </c>
      <c r="M228" s="537">
        <v>1.7122999999999999</v>
      </c>
      <c r="N228" s="538">
        <f t="shared" si="58"/>
        <v>-6984.9511439999978</v>
      </c>
      <c r="O228" s="350"/>
      <c r="P228" s="350"/>
    </row>
    <row r="229" spans="1:26" s="108" customFormat="1" ht="15" customHeight="1" x14ac:dyDescent="0.25">
      <c r="A229" s="528" t="s">
        <v>1747</v>
      </c>
      <c r="B229" s="527" t="s">
        <v>1748</v>
      </c>
      <c r="C229" s="552" t="s">
        <v>52</v>
      </c>
      <c r="D229" s="553">
        <v>41809</v>
      </c>
      <c r="E229" s="554">
        <v>24025</v>
      </c>
      <c r="F229" s="779">
        <v>518</v>
      </c>
      <c r="G229" s="533">
        <f t="shared" si="59"/>
        <v>124449.5</v>
      </c>
      <c r="H229" s="534"/>
      <c r="I229" s="568">
        <v>41830</v>
      </c>
      <c r="J229" s="779">
        <v>509.4</v>
      </c>
      <c r="K229" s="535">
        <f t="shared" si="60"/>
        <v>122383.35</v>
      </c>
      <c r="L229" s="975">
        <f t="shared" si="57"/>
        <v>-2066.1499999999942</v>
      </c>
      <c r="M229" s="537">
        <v>1.7122999999999999</v>
      </c>
      <c r="N229" s="538">
        <f t="shared" si="58"/>
        <v>-3537.86864499999</v>
      </c>
      <c r="O229" s="350"/>
      <c r="P229" s="350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</row>
    <row r="230" spans="1:26" s="106" customFormat="1" ht="15" customHeight="1" x14ac:dyDescent="0.25">
      <c r="A230" s="528" t="s">
        <v>1709</v>
      </c>
      <c r="B230" s="527" t="s">
        <v>1710</v>
      </c>
      <c r="C230" s="552" t="s">
        <v>52</v>
      </c>
      <c r="D230" s="553">
        <v>41782</v>
      </c>
      <c r="E230" s="554">
        <v>3671</v>
      </c>
      <c r="F230" s="779">
        <v>3316</v>
      </c>
      <c r="G230" s="533">
        <f t="shared" si="59"/>
        <v>121730.36</v>
      </c>
      <c r="H230" s="534"/>
      <c r="I230" s="568">
        <v>41830</v>
      </c>
      <c r="J230" s="779">
        <v>3216</v>
      </c>
      <c r="K230" s="535">
        <f t="shared" si="60"/>
        <v>118059.36</v>
      </c>
      <c r="L230" s="975">
        <f t="shared" si="57"/>
        <v>-3671</v>
      </c>
      <c r="M230" s="537">
        <v>1.7122999999999999</v>
      </c>
      <c r="N230" s="538">
        <f t="shared" si="58"/>
        <v>-6285.8532999999998</v>
      </c>
      <c r="O230" s="350"/>
      <c r="P230" s="350"/>
    </row>
    <row r="231" spans="1:26" s="106" customFormat="1" ht="15" customHeight="1" x14ac:dyDescent="0.25">
      <c r="A231" s="528" t="s">
        <v>1784</v>
      </c>
      <c r="B231" s="527" t="s">
        <v>1675</v>
      </c>
      <c r="C231" s="552" t="s">
        <v>52</v>
      </c>
      <c r="D231" s="553">
        <v>41757</v>
      </c>
      <c r="E231" s="554">
        <v>20630</v>
      </c>
      <c r="F231" s="779">
        <v>519</v>
      </c>
      <c r="G231" s="533">
        <f t="shared" si="59"/>
        <v>107069.7</v>
      </c>
      <c r="H231" s="534"/>
      <c r="I231" s="568">
        <v>41852</v>
      </c>
      <c r="J231" s="779">
        <v>509.9</v>
      </c>
      <c r="K231" s="535">
        <f t="shared" si="60"/>
        <v>105192.37</v>
      </c>
      <c r="L231" s="975">
        <f>SUM(K231-G231)</f>
        <v>-1877.3300000000017</v>
      </c>
      <c r="M231" s="537">
        <v>1.6818</v>
      </c>
      <c r="N231" s="538">
        <f>SUM(K231-G231)*M231</f>
        <v>-3157.2935940000029</v>
      </c>
      <c r="O231" s="350"/>
      <c r="P231" s="350"/>
    </row>
    <row r="232" spans="1:26" s="108" customFormat="1" ht="15" customHeight="1" x14ac:dyDescent="0.25">
      <c r="A232" s="557" t="s">
        <v>1806</v>
      </c>
      <c r="B232" s="566" t="s">
        <v>1807</v>
      </c>
      <c r="C232" s="558" t="s">
        <v>77</v>
      </c>
      <c r="D232" s="559">
        <v>41891</v>
      </c>
      <c r="E232" s="560">
        <v>14550</v>
      </c>
      <c r="F232" s="780">
        <v>617</v>
      </c>
      <c r="G232" s="561">
        <f t="shared" si="59"/>
        <v>89773.5</v>
      </c>
      <c r="H232" s="562"/>
      <c r="I232" s="568">
        <v>41901</v>
      </c>
      <c r="J232" s="780">
        <v>647</v>
      </c>
      <c r="K232" s="563">
        <f t="shared" si="60"/>
        <v>94138.5</v>
      </c>
      <c r="L232" s="976">
        <f>SUM(G232-K232)</f>
        <v>-4365</v>
      </c>
      <c r="M232" s="564">
        <v>1.6613</v>
      </c>
      <c r="N232" s="565">
        <f>SUM(G232-K232)*M232</f>
        <v>-7251.5744999999997</v>
      </c>
      <c r="O232" s="349"/>
      <c r="P232" s="349"/>
    </row>
    <row r="233" spans="1:26" s="106" customFormat="1" ht="15" customHeight="1" x14ac:dyDescent="0.25">
      <c r="A233" s="528" t="s">
        <v>1243</v>
      </c>
      <c r="B233" s="527" t="s">
        <v>759</v>
      </c>
      <c r="C233" s="552" t="s">
        <v>52</v>
      </c>
      <c r="D233" s="553">
        <v>41884</v>
      </c>
      <c r="E233" s="554">
        <v>43780</v>
      </c>
      <c r="F233" s="779">
        <v>216.3</v>
      </c>
      <c r="G233" s="533">
        <f t="shared" ref="G233:G240" si="61">SUM(E233*F233)/100</f>
        <v>94696.14</v>
      </c>
      <c r="H233" s="534"/>
      <c r="I233" s="568">
        <v>41903</v>
      </c>
      <c r="J233" s="779">
        <v>207.9</v>
      </c>
      <c r="K233" s="535">
        <f t="shared" ref="K233:K240" si="62">SUM(E233*J233)/100</f>
        <v>91018.62</v>
      </c>
      <c r="L233" s="975">
        <f>SUM(K233-G233)</f>
        <v>-3677.5200000000041</v>
      </c>
      <c r="M233" s="537">
        <v>1.6571</v>
      </c>
      <c r="N233" s="538">
        <f>SUM(K233-G233)*M233</f>
        <v>-6094.0183920000072</v>
      </c>
      <c r="O233" s="350"/>
      <c r="P233" s="350"/>
    </row>
    <row r="234" spans="1:26" s="106" customFormat="1" ht="15" customHeight="1" x14ac:dyDescent="0.25">
      <c r="A234" s="528" t="s">
        <v>1063</v>
      </c>
      <c r="B234" s="527" t="s">
        <v>1843</v>
      </c>
      <c r="C234" s="552" t="s">
        <v>52</v>
      </c>
      <c r="D234" s="553">
        <v>41920</v>
      </c>
      <c r="E234" s="554">
        <v>122441</v>
      </c>
      <c r="F234" s="779">
        <v>142.4</v>
      </c>
      <c r="G234" s="533">
        <f t="shared" si="61"/>
        <v>174355.98400000003</v>
      </c>
      <c r="H234" s="534"/>
      <c r="I234" s="568">
        <v>41970</v>
      </c>
      <c r="J234" s="779">
        <v>147.30000000000001</v>
      </c>
      <c r="K234" s="535">
        <f t="shared" si="62"/>
        <v>180355.59299999999</v>
      </c>
      <c r="L234" s="975">
        <f>SUM(K234-G234)</f>
        <v>5999.6089999999676</v>
      </c>
      <c r="M234" s="537">
        <v>1.5722</v>
      </c>
      <c r="N234" s="538">
        <f>SUM(K234-G234)*M234</f>
        <v>9432.5852697999489</v>
      </c>
      <c r="O234" s="350"/>
      <c r="P234" s="350"/>
    </row>
    <row r="235" spans="1:26" s="106" customFormat="1" ht="15" customHeight="1" x14ac:dyDescent="0.25">
      <c r="A235" s="528" t="s">
        <v>1747</v>
      </c>
      <c r="B235" s="527" t="s">
        <v>1748</v>
      </c>
      <c r="C235" s="552" t="s">
        <v>52</v>
      </c>
      <c r="D235" s="553">
        <v>41941</v>
      </c>
      <c r="E235" s="554">
        <v>9583</v>
      </c>
      <c r="F235" s="779">
        <v>445.35</v>
      </c>
      <c r="G235" s="533">
        <f t="shared" si="61"/>
        <v>42677.890500000001</v>
      </c>
      <c r="H235" s="534"/>
      <c r="I235" s="568">
        <v>41971</v>
      </c>
      <c r="J235" s="779">
        <v>417.8</v>
      </c>
      <c r="K235" s="535">
        <f t="shared" si="62"/>
        <v>40037.773999999998</v>
      </c>
      <c r="L235" s="975">
        <f>SUM(K235-G235)</f>
        <v>-2640.1165000000037</v>
      </c>
      <c r="M235" s="537">
        <v>1.5643</v>
      </c>
      <c r="N235" s="538">
        <f>SUM(K235-G235)*M235</f>
        <v>-4129.9342409500059</v>
      </c>
      <c r="O235" s="350"/>
      <c r="P235" s="350"/>
    </row>
    <row r="236" spans="1:26" s="106" customFormat="1" ht="15" customHeight="1" x14ac:dyDescent="0.25">
      <c r="A236" s="528" t="s">
        <v>1874</v>
      </c>
      <c r="B236" s="527" t="s">
        <v>1875</v>
      </c>
      <c r="C236" s="552" t="s">
        <v>52</v>
      </c>
      <c r="D236" s="553">
        <v>41974</v>
      </c>
      <c r="E236" s="554">
        <v>12500</v>
      </c>
      <c r="F236" s="779">
        <v>475.4</v>
      </c>
      <c r="G236" s="533">
        <f t="shared" si="61"/>
        <v>59425</v>
      </c>
      <c r="H236" s="534"/>
      <c r="I236" s="568">
        <v>41981</v>
      </c>
      <c r="J236" s="779">
        <v>451.4</v>
      </c>
      <c r="K236" s="535">
        <f t="shared" si="62"/>
        <v>56425</v>
      </c>
      <c r="L236" s="975">
        <f>SUM(K236-G236)</f>
        <v>-3000</v>
      </c>
      <c r="M236" s="537">
        <v>1.5652999999999999</v>
      </c>
      <c r="N236" s="538">
        <f>SUM(K236-G236)*M236</f>
        <v>-4695.8999999999996</v>
      </c>
      <c r="O236" s="350"/>
      <c r="P236" s="350"/>
    </row>
    <row r="237" spans="1:26" s="106" customFormat="1" ht="15" customHeight="1" x14ac:dyDescent="0.25">
      <c r="A237" s="528" t="s">
        <v>1867</v>
      </c>
      <c r="B237" s="527" t="s">
        <v>1386</v>
      </c>
      <c r="C237" s="552" t="s">
        <v>52</v>
      </c>
      <c r="D237" s="553">
        <v>41971</v>
      </c>
      <c r="E237" s="554">
        <v>28500</v>
      </c>
      <c r="F237" s="779">
        <v>356</v>
      </c>
      <c r="G237" s="533">
        <f t="shared" si="61"/>
        <v>101460</v>
      </c>
      <c r="H237" s="534"/>
      <c r="I237" s="568">
        <v>41981</v>
      </c>
      <c r="J237" s="779">
        <v>344</v>
      </c>
      <c r="K237" s="535">
        <f t="shared" si="62"/>
        <v>98040</v>
      </c>
      <c r="L237" s="975">
        <f>SUM(K237-G237)</f>
        <v>-3420</v>
      </c>
      <c r="M237" s="537">
        <v>1.5652999999999999</v>
      </c>
      <c r="N237" s="538">
        <f>SUM(K237-G237)*M237</f>
        <v>-5353.326</v>
      </c>
      <c r="O237" s="350"/>
      <c r="P237" s="350"/>
    </row>
    <row r="238" spans="1:26" s="106" customFormat="1" ht="15" customHeight="1" x14ac:dyDescent="0.25">
      <c r="A238" s="557" t="s">
        <v>1411</v>
      </c>
      <c r="B238" s="566" t="s">
        <v>1410</v>
      </c>
      <c r="C238" s="558" t="s">
        <v>77</v>
      </c>
      <c r="D238" s="559">
        <v>41970</v>
      </c>
      <c r="E238" s="560">
        <v>4512</v>
      </c>
      <c r="F238" s="780">
        <v>1412</v>
      </c>
      <c r="G238" s="561">
        <f t="shared" si="61"/>
        <v>63709.440000000002</v>
      </c>
      <c r="H238" s="562"/>
      <c r="I238" s="568">
        <v>41984</v>
      </c>
      <c r="J238" s="780">
        <v>1490</v>
      </c>
      <c r="K238" s="563">
        <f t="shared" si="62"/>
        <v>67228.800000000003</v>
      </c>
      <c r="L238" s="976">
        <f>SUM(G238-K238)</f>
        <v>-3519.3600000000006</v>
      </c>
      <c r="M238" s="537">
        <v>1.5721000000000001</v>
      </c>
      <c r="N238" s="565">
        <f>SUM(G238-K238)*M238</f>
        <v>-5532.7858560000013</v>
      </c>
      <c r="O238" s="349"/>
      <c r="P238" s="349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</row>
    <row r="239" spans="1:26" s="108" customFormat="1" ht="15" customHeight="1" x14ac:dyDescent="0.25">
      <c r="A239" s="528" t="s">
        <v>1889</v>
      </c>
      <c r="B239" s="527" t="s">
        <v>1699</v>
      </c>
      <c r="C239" s="552" t="s">
        <v>52</v>
      </c>
      <c r="D239" s="553">
        <v>41983</v>
      </c>
      <c r="E239" s="554">
        <v>16450</v>
      </c>
      <c r="F239" s="779">
        <v>280.2</v>
      </c>
      <c r="G239" s="533">
        <f t="shared" si="61"/>
        <v>46092.9</v>
      </c>
      <c r="H239" s="534"/>
      <c r="I239" s="568">
        <v>41985</v>
      </c>
      <c r="J239" s="779">
        <v>268.2</v>
      </c>
      <c r="K239" s="535">
        <f t="shared" si="62"/>
        <v>44118.9</v>
      </c>
      <c r="L239" s="975">
        <f t="shared" ref="L239:L246" si="63">SUM(K239-G239)</f>
        <v>-1974</v>
      </c>
      <c r="M239" s="537">
        <v>1.5713999999999999</v>
      </c>
      <c r="N239" s="538">
        <f t="shared" ref="N239:N246" si="64">SUM(K239-G239)*M239</f>
        <v>-3101.9435999999996</v>
      </c>
      <c r="O239" s="350"/>
      <c r="P239" s="350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</row>
    <row r="240" spans="1:26" s="106" customFormat="1" ht="15" customHeight="1" x14ac:dyDescent="0.25">
      <c r="A240" s="528" t="s">
        <v>1866</v>
      </c>
      <c r="B240" s="527" t="s">
        <v>943</v>
      </c>
      <c r="C240" s="552" t="s">
        <v>52</v>
      </c>
      <c r="D240" s="553">
        <v>41967</v>
      </c>
      <c r="E240" s="554">
        <v>5027</v>
      </c>
      <c r="F240" s="779">
        <v>2139</v>
      </c>
      <c r="G240" s="533">
        <f t="shared" si="61"/>
        <v>107527.53</v>
      </c>
      <c r="H240" s="534"/>
      <c r="I240" s="568">
        <v>41985</v>
      </c>
      <c r="J240" s="779">
        <v>2114</v>
      </c>
      <c r="K240" s="535">
        <f t="shared" si="62"/>
        <v>106270.78</v>
      </c>
      <c r="L240" s="975">
        <f t="shared" si="63"/>
        <v>-1256.75</v>
      </c>
      <c r="M240" s="537">
        <v>1.5713999999999999</v>
      </c>
      <c r="N240" s="538">
        <f t="shared" si="64"/>
        <v>-1974.8569499999999</v>
      </c>
      <c r="O240" s="350"/>
      <c r="P240" s="350"/>
    </row>
    <row r="241" spans="1:16" s="106" customFormat="1" ht="15" customHeight="1" x14ac:dyDescent="0.25">
      <c r="A241" s="528" t="s">
        <v>829</v>
      </c>
      <c r="B241" s="527" t="s">
        <v>503</v>
      </c>
      <c r="C241" s="552" t="s">
        <v>52</v>
      </c>
      <c r="D241" s="553">
        <v>41970</v>
      </c>
      <c r="E241" s="554">
        <v>7298</v>
      </c>
      <c r="F241" s="779">
        <v>1526</v>
      </c>
      <c r="G241" s="533">
        <f t="shared" ref="G241:G246" si="65">SUM(E241*F241)/100</f>
        <v>111367.48</v>
      </c>
      <c r="H241" s="534"/>
      <c r="I241" s="568">
        <v>41988</v>
      </c>
      <c r="J241" s="779">
        <v>1458</v>
      </c>
      <c r="K241" s="535">
        <f t="shared" ref="K241:K246" si="66">SUM(E241*J241)/100</f>
        <v>106404.84</v>
      </c>
      <c r="L241" s="975">
        <f t="shared" si="63"/>
        <v>-4962.6399999999994</v>
      </c>
      <c r="M241" s="537">
        <v>1.5642</v>
      </c>
      <c r="N241" s="538">
        <f t="shared" si="64"/>
        <v>-7762.5614879999994</v>
      </c>
      <c r="O241" s="350"/>
      <c r="P241" s="350"/>
    </row>
    <row r="242" spans="1:16" s="106" customFormat="1" ht="15" customHeight="1" x14ac:dyDescent="0.25">
      <c r="A242" s="528" t="s">
        <v>1865</v>
      </c>
      <c r="B242" s="527" t="s">
        <v>1864</v>
      </c>
      <c r="C242" s="552" t="s">
        <v>52</v>
      </c>
      <c r="D242" s="553">
        <v>41970</v>
      </c>
      <c r="E242" s="554">
        <v>14140</v>
      </c>
      <c r="F242" s="779">
        <v>714</v>
      </c>
      <c r="G242" s="533">
        <f t="shared" si="65"/>
        <v>100959.6</v>
      </c>
      <c r="H242" s="534"/>
      <c r="I242" s="568">
        <v>41989</v>
      </c>
      <c r="J242" s="779">
        <v>682</v>
      </c>
      <c r="K242" s="535">
        <f t="shared" si="66"/>
        <v>96434.8</v>
      </c>
      <c r="L242" s="975">
        <f t="shared" si="63"/>
        <v>-4524.8000000000029</v>
      </c>
      <c r="M242" s="537">
        <v>1.5737000000000001</v>
      </c>
      <c r="N242" s="538">
        <f t="shared" si="64"/>
        <v>-7120.677760000005</v>
      </c>
      <c r="O242" s="350"/>
      <c r="P242" s="350"/>
    </row>
    <row r="243" spans="1:16" s="106" customFormat="1" ht="15" customHeight="1" x14ac:dyDescent="0.25">
      <c r="A243" s="528" t="s">
        <v>1899</v>
      </c>
      <c r="B243" s="527" t="s">
        <v>1900</v>
      </c>
      <c r="C243" s="552" t="s">
        <v>52</v>
      </c>
      <c r="D243" s="553">
        <v>41995</v>
      </c>
      <c r="E243" s="554">
        <v>18000</v>
      </c>
      <c r="F243" s="779">
        <v>54.5</v>
      </c>
      <c r="G243" s="533">
        <f t="shared" si="65"/>
        <v>9810</v>
      </c>
      <c r="H243" s="534"/>
      <c r="I243" s="568">
        <v>42016</v>
      </c>
      <c r="J243" s="779">
        <v>32</v>
      </c>
      <c r="K243" s="535">
        <f t="shared" si="66"/>
        <v>5760</v>
      </c>
      <c r="L243" s="975">
        <f t="shared" si="63"/>
        <v>-4050</v>
      </c>
      <c r="M243" s="537">
        <v>1.5162</v>
      </c>
      <c r="N243" s="538">
        <f t="shared" si="64"/>
        <v>-6140.61</v>
      </c>
      <c r="O243" s="350"/>
      <c r="P243" s="350"/>
    </row>
    <row r="244" spans="1:16" s="106" customFormat="1" ht="15" customHeight="1" x14ac:dyDescent="0.25">
      <c r="A244" s="528" t="s">
        <v>1902</v>
      </c>
      <c r="B244" s="527" t="s">
        <v>1901</v>
      </c>
      <c r="C244" s="552" t="s">
        <v>52</v>
      </c>
      <c r="D244" s="553">
        <v>41995</v>
      </c>
      <c r="E244" s="554">
        <v>14000</v>
      </c>
      <c r="F244" s="779">
        <v>46.6</v>
      </c>
      <c r="G244" s="533">
        <f t="shared" si="65"/>
        <v>6524</v>
      </c>
      <c r="H244" s="534"/>
      <c r="I244" s="568">
        <v>42016</v>
      </c>
      <c r="J244" s="779">
        <v>30.55</v>
      </c>
      <c r="K244" s="535">
        <f t="shared" si="66"/>
        <v>4277</v>
      </c>
      <c r="L244" s="975">
        <f t="shared" si="63"/>
        <v>-2247</v>
      </c>
      <c r="M244" s="537">
        <v>1.5162</v>
      </c>
      <c r="N244" s="538">
        <f t="shared" si="64"/>
        <v>-3406.9014000000002</v>
      </c>
      <c r="O244" s="350"/>
      <c r="P244" s="350"/>
    </row>
    <row r="245" spans="1:16" s="106" customFormat="1" ht="15" customHeight="1" x14ac:dyDescent="0.25">
      <c r="A245" s="528" t="s">
        <v>1914</v>
      </c>
      <c r="B245" s="527" t="s">
        <v>1915</v>
      </c>
      <c r="C245" s="552" t="s">
        <v>52</v>
      </c>
      <c r="D245" s="553">
        <v>42002</v>
      </c>
      <c r="E245" s="554">
        <v>7000</v>
      </c>
      <c r="F245" s="779">
        <v>621.20000000000005</v>
      </c>
      <c r="G245" s="533">
        <f t="shared" si="65"/>
        <v>43484</v>
      </c>
      <c r="H245" s="534"/>
      <c r="I245" s="568">
        <v>42011</v>
      </c>
      <c r="J245" s="779">
        <v>586.5</v>
      </c>
      <c r="K245" s="535">
        <f t="shared" si="66"/>
        <v>41055</v>
      </c>
      <c r="L245" s="975">
        <f t="shared" si="63"/>
        <v>-2429</v>
      </c>
      <c r="M245" s="537">
        <v>1.5103</v>
      </c>
      <c r="N245" s="538">
        <f t="shared" si="64"/>
        <v>-3668.5187000000001</v>
      </c>
      <c r="O245" s="350"/>
      <c r="P245" s="350"/>
    </row>
    <row r="246" spans="1:16" s="106" customFormat="1" ht="15" customHeight="1" x14ac:dyDescent="0.25">
      <c r="A246" s="528" t="s">
        <v>1908</v>
      </c>
      <c r="B246" s="527" t="s">
        <v>1909</v>
      </c>
      <c r="C246" s="552" t="s">
        <v>52</v>
      </c>
      <c r="D246" s="553">
        <v>41997</v>
      </c>
      <c r="E246" s="554">
        <v>23500</v>
      </c>
      <c r="F246" s="779">
        <v>249.3</v>
      </c>
      <c r="G246" s="533">
        <f t="shared" si="65"/>
        <v>58585.5</v>
      </c>
      <c r="H246" s="534"/>
      <c r="I246" s="568">
        <v>42010</v>
      </c>
      <c r="J246" s="779">
        <v>240.3</v>
      </c>
      <c r="K246" s="535">
        <f t="shared" si="66"/>
        <v>56470.5</v>
      </c>
      <c r="L246" s="975">
        <f t="shared" si="63"/>
        <v>-2115</v>
      </c>
      <c r="M246" s="537">
        <v>1.5133000000000001</v>
      </c>
      <c r="N246" s="538">
        <f t="shared" si="64"/>
        <v>-3200.6295</v>
      </c>
      <c r="O246" s="350"/>
      <c r="P246" s="350"/>
    </row>
    <row r="247" spans="1:16" s="106" customFormat="1" ht="15" customHeight="1" x14ac:dyDescent="0.25">
      <c r="A247" s="528" t="s">
        <v>1928</v>
      </c>
      <c r="B247" s="527" t="s">
        <v>1929</v>
      </c>
      <c r="C247" s="552" t="s">
        <v>52</v>
      </c>
      <c r="D247" s="553">
        <v>42017</v>
      </c>
      <c r="E247" s="554">
        <v>1835</v>
      </c>
      <c r="F247" s="779">
        <v>3580</v>
      </c>
      <c r="G247" s="533">
        <f t="shared" ref="G247:G252" si="67">SUM(E247*F247)/100</f>
        <v>65693</v>
      </c>
      <c r="H247" s="534"/>
      <c r="I247" s="568">
        <v>42041</v>
      </c>
      <c r="J247" s="779">
        <v>3632</v>
      </c>
      <c r="K247" s="535">
        <f t="shared" ref="K247:K252" si="68">SUM(E247*J247)/100</f>
        <v>66647.199999999997</v>
      </c>
      <c r="L247" s="975">
        <f>SUM(K247-G247)</f>
        <v>954.19999999999709</v>
      </c>
      <c r="M247" s="537">
        <v>1.5133000000000001</v>
      </c>
      <c r="N247" s="538">
        <f>SUM(K247-G247)*M247</f>
        <v>1443.9908599999958</v>
      </c>
      <c r="O247" s="350"/>
      <c r="P247" s="350"/>
    </row>
    <row r="248" spans="1:16" s="108" customFormat="1" ht="15" customHeight="1" x14ac:dyDescent="0.25">
      <c r="A248" s="557" t="s">
        <v>1844</v>
      </c>
      <c r="B248" s="566" t="s">
        <v>1551</v>
      </c>
      <c r="C248" s="558" t="s">
        <v>77</v>
      </c>
      <c r="D248" s="559">
        <v>41922</v>
      </c>
      <c r="E248" s="560">
        <v>10104</v>
      </c>
      <c r="F248" s="780">
        <v>607.65</v>
      </c>
      <c r="G248" s="561">
        <f t="shared" si="67"/>
        <v>61396.955999999998</v>
      </c>
      <c r="H248" s="562"/>
      <c r="I248" s="568">
        <v>42041</v>
      </c>
      <c r="J248" s="780">
        <v>382.8</v>
      </c>
      <c r="K248" s="563">
        <f t="shared" si="68"/>
        <v>38678.112000000001</v>
      </c>
      <c r="L248" s="976">
        <f>SUM(G248-K248)</f>
        <v>22718.843999999997</v>
      </c>
      <c r="M248" s="537">
        <v>1.5133000000000001</v>
      </c>
      <c r="N248" s="538">
        <f>SUM(G248-K248)*M248</f>
        <v>34380.426625200002</v>
      </c>
      <c r="O248" s="349"/>
      <c r="P248" s="349"/>
    </row>
    <row r="249" spans="1:16" s="106" customFormat="1" ht="15" customHeight="1" x14ac:dyDescent="0.25">
      <c r="A249" s="528" t="s">
        <v>1921</v>
      </c>
      <c r="B249" s="527" t="s">
        <v>1922</v>
      </c>
      <c r="C249" s="552" t="s">
        <v>52</v>
      </c>
      <c r="D249" s="553">
        <v>42010</v>
      </c>
      <c r="E249" s="554">
        <v>11022</v>
      </c>
      <c r="F249" s="779">
        <v>552</v>
      </c>
      <c r="G249" s="533">
        <f t="shared" si="67"/>
        <v>60841.440000000002</v>
      </c>
      <c r="H249" s="534"/>
      <c r="I249" s="568">
        <v>42044</v>
      </c>
      <c r="J249" s="779">
        <v>561</v>
      </c>
      <c r="K249" s="535">
        <f t="shared" si="68"/>
        <v>61833.42</v>
      </c>
      <c r="L249" s="975">
        <f t="shared" ref="L249:L259" si="69">SUM(K249-G249)</f>
        <v>991.97999999999593</v>
      </c>
      <c r="M249" s="537">
        <v>1.5383</v>
      </c>
      <c r="N249" s="538">
        <f t="shared" ref="N249:N259" si="70">SUM(K249-G249)*M249</f>
        <v>1525.9628339999938</v>
      </c>
      <c r="O249" s="350"/>
      <c r="P249" s="350"/>
    </row>
    <row r="250" spans="1:16" s="106" customFormat="1" ht="15" customHeight="1" x14ac:dyDescent="0.25">
      <c r="A250" s="528" t="s">
        <v>1911</v>
      </c>
      <c r="B250" s="527" t="s">
        <v>1617</v>
      </c>
      <c r="C250" s="552" t="s">
        <v>52</v>
      </c>
      <c r="D250" s="553">
        <v>41997</v>
      </c>
      <c r="E250" s="554">
        <v>6150</v>
      </c>
      <c r="F250" s="779">
        <v>1342</v>
      </c>
      <c r="G250" s="533">
        <f t="shared" si="67"/>
        <v>82533</v>
      </c>
      <c r="H250" s="534"/>
      <c r="I250" s="568">
        <v>42045</v>
      </c>
      <c r="J250" s="779">
        <v>1284</v>
      </c>
      <c r="K250" s="535">
        <f t="shared" si="68"/>
        <v>78966</v>
      </c>
      <c r="L250" s="975">
        <f t="shared" si="69"/>
        <v>-3567</v>
      </c>
      <c r="M250" s="537">
        <v>1.5383</v>
      </c>
      <c r="N250" s="538">
        <f t="shared" si="70"/>
        <v>-5487.1161000000002</v>
      </c>
      <c r="O250" s="350"/>
      <c r="P250" s="350"/>
    </row>
    <row r="251" spans="1:16" s="106" customFormat="1" ht="15" customHeight="1" x14ac:dyDescent="0.25">
      <c r="A251" s="528" t="s">
        <v>1934</v>
      </c>
      <c r="B251" s="527" t="s">
        <v>1935</v>
      </c>
      <c r="C251" s="552" t="s">
        <v>52</v>
      </c>
      <c r="D251" s="553">
        <v>42019</v>
      </c>
      <c r="E251" s="554">
        <v>3583</v>
      </c>
      <c r="F251" s="779">
        <v>1885</v>
      </c>
      <c r="G251" s="533">
        <f t="shared" si="67"/>
        <v>67539.55</v>
      </c>
      <c r="H251" s="534"/>
      <c r="I251" s="568">
        <v>42048</v>
      </c>
      <c r="J251" s="779">
        <v>1837</v>
      </c>
      <c r="K251" s="535">
        <f t="shared" si="68"/>
        <v>65819.710000000006</v>
      </c>
      <c r="L251" s="975">
        <f t="shared" si="69"/>
        <v>-1719.8399999999965</v>
      </c>
      <c r="M251" s="537">
        <v>1.5383</v>
      </c>
      <c r="N251" s="538">
        <f t="shared" si="70"/>
        <v>-2645.6298719999945</v>
      </c>
      <c r="O251" s="350"/>
      <c r="P251" s="350"/>
    </row>
    <row r="252" spans="1:16" s="106" customFormat="1" ht="15" customHeight="1" x14ac:dyDescent="0.25">
      <c r="A252" s="528" t="s">
        <v>1912</v>
      </c>
      <c r="B252" s="527" t="s">
        <v>1691</v>
      </c>
      <c r="C252" s="552" t="s">
        <v>52</v>
      </c>
      <c r="D252" s="553">
        <v>41997</v>
      </c>
      <c r="E252" s="554">
        <v>12690</v>
      </c>
      <c r="F252" s="779">
        <v>284</v>
      </c>
      <c r="G252" s="533">
        <f t="shared" si="67"/>
        <v>36039.599999999999</v>
      </c>
      <c r="H252" s="534"/>
      <c r="I252" s="568">
        <v>42048</v>
      </c>
      <c r="J252" s="779">
        <v>296.2</v>
      </c>
      <c r="K252" s="535">
        <f t="shared" si="68"/>
        <v>37587.78</v>
      </c>
      <c r="L252" s="975">
        <f t="shared" si="69"/>
        <v>1548.1800000000003</v>
      </c>
      <c r="M252" s="537">
        <v>1.5388999999999999</v>
      </c>
      <c r="N252" s="538">
        <f t="shared" si="70"/>
        <v>2382.4942020000003</v>
      </c>
      <c r="O252" s="350"/>
      <c r="P252" s="350"/>
    </row>
    <row r="253" spans="1:16" s="106" customFormat="1" ht="15" customHeight="1" x14ac:dyDescent="0.25">
      <c r="A253" s="528" t="s">
        <v>1941</v>
      </c>
      <c r="B253" s="527" t="s">
        <v>1940</v>
      </c>
      <c r="C253" s="552" t="s">
        <v>52</v>
      </c>
      <c r="D253" s="553">
        <v>42026</v>
      </c>
      <c r="E253" s="554">
        <v>16888</v>
      </c>
      <c r="F253" s="779">
        <v>493</v>
      </c>
      <c r="G253" s="533">
        <f t="shared" ref="G253:G259" si="71">SUM(E253*F253)/100</f>
        <v>83257.84</v>
      </c>
      <c r="H253" s="534"/>
      <c r="I253" s="568">
        <v>42065</v>
      </c>
      <c r="J253" s="779">
        <v>502.1</v>
      </c>
      <c r="K253" s="535">
        <f t="shared" ref="K253:K259" si="72">SUM(E253*J253)/100</f>
        <v>84794.648000000001</v>
      </c>
      <c r="L253" s="975">
        <f t="shared" si="69"/>
        <v>1536.8080000000045</v>
      </c>
      <c r="M253" s="537">
        <v>1.5431999999999999</v>
      </c>
      <c r="N253" s="538">
        <f t="shared" si="70"/>
        <v>2371.6021056000068</v>
      </c>
      <c r="O253" s="350"/>
      <c r="P253" s="350"/>
    </row>
    <row r="254" spans="1:16" s="106" customFormat="1" ht="15" customHeight="1" x14ac:dyDescent="0.25">
      <c r="A254" s="528" t="s">
        <v>1954</v>
      </c>
      <c r="B254" s="527" t="s">
        <v>1953</v>
      </c>
      <c r="C254" s="552" t="s">
        <v>52</v>
      </c>
      <c r="D254" s="553">
        <v>42032</v>
      </c>
      <c r="E254" s="554">
        <v>7784</v>
      </c>
      <c r="F254" s="779">
        <v>1135</v>
      </c>
      <c r="G254" s="533">
        <f t="shared" si="71"/>
        <v>88348.4</v>
      </c>
      <c r="H254" s="534"/>
      <c r="I254" s="568">
        <v>42065</v>
      </c>
      <c r="J254" s="779">
        <v>1081</v>
      </c>
      <c r="K254" s="535">
        <f t="shared" si="72"/>
        <v>84145.04</v>
      </c>
      <c r="L254" s="975">
        <f t="shared" si="69"/>
        <v>-4203.3600000000006</v>
      </c>
      <c r="M254" s="537">
        <v>1.5431999999999999</v>
      </c>
      <c r="N254" s="538">
        <f t="shared" si="70"/>
        <v>-6486.6251520000005</v>
      </c>
      <c r="O254" s="350"/>
      <c r="P254" s="350"/>
    </row>
    <row r="255" spans="1:16" s="106" customFormat="1" ht="15" customHeight="1" x14ac:dyDescent="0.25">
      <c r="A255" s="528" t="s">
        <v>790</v>
      </c>
      <c r="B255" s="527" t="s">
        <v>791</v>
      </c>
      <c r="C255" s="552" t="s">
        <v>52</v>
      </c>
      <c r="D255" s="553">
        <v>42048</v>
      </c>
      <c r="E255" s="554">
        <v>9113</v>
      </c>
      <c r="F255" s="779">
        <v>2360</v>
      </c>
      <c r="G255" s="533">
        <f t="shared" si="71"/>
        <v>215066.8</v>
      </c>
      <c r="H255" s="534"/>
      <c r="I255" s="568">
        <v>42066</v>
      </c>
      <c r="J255" s="779">
        <v>2302</v>
      </c>
      <c r="K255" s="535">
        <f t="shared" si="72"/>
        <v>209781.26</v>
      </c>
      <c r="L255" s="975">
        <f t="shared" si="69"/>
        <v>-5285.539999999979</v>
      </c>
      <c r="M255" s="537">
        <v>1.5431999999999999</v>
      </c>
      <c r="N255" s="538">
        <f t="shared" si="70"/>
        <v>-8156.6453279999669</v>
      </c>
      <c r="O255" s="350"/>
      <c r="P255" s="350"/>
    </row>
    <row r="256" spans="1:16" s="106" customFormat="1" ht="15" customHeight="1" x14ac:dyDescent="0.25">
      <c r="A256" s="528" t="s">
        <v>1908</v>
      </c>
      <c r="B256" s="527" t="s">
        <v>1909</v>
      </c>
      <c r="C256" s="552" t="s">
        <v>52</v>
      </c>
      <c r="D256" s="553">
        <v>42023</v>
      </c>
      <c r="E256" s="554">
        <v>17272</v>
      </c>
      <c r="F256" s="779">
        <v>253.8</v>
      </c>
      <c r="G256" s="533">
        <f t="shared" si="71"/>
        <v>43836.336000000003</v>
      </c>
      <c r="H256" s="534"/>
      <c r="I256" s="568">
        <v>42066</v>
      </c>
      <c r="J256" s="779">
        <v>271.60000000000002</v>
      </c>
      <c r="K256" s="535">
        <f t="shared" si="72"/>
        <v>46910.752</v>
      </c>
      <c r="L256" s="975">
        <f t="shared" si="69"/>
        <v>3074.4159999999974</v>
      </c>
      <c r="M256" s="537">
        <v>1.5431999999999999</v>
      </c>
      <c r="N256" s="538">
        <f t="shared" si="70"/>
        <v>4744.4387711999962</v>
      </c>
      <c r="O256" s="350"/>
      <c r="P256" s="350"/>
    </row>
    <row r="257" spans="1:16" s="106" customFormat="1" ht="15" customHeight="1" x14ac:dyDescent="0.25">
      <c r="A257" s="528" t="s">
        <v>1866</v>
      </c>
      <c r="B257" s="527" t="s">
        <v>943</v>
      </c>
      <c r="C257" s="552" t="s">
        <v>52</v>
      </c>
      <c r="D257" s="553">
        <v>42025</v>
      </c>
      <c r="E257" s="554">
        <v>5066</v>
      </c>
      <c r="F257" s="779">
        <v>2139</v>
      </c>
      <c r="G257" s="533">
        <f t="shared" si="71"/>
        <v>108361.74</v>
      </c>
      <c r="H257" s="534"/>
      <c r="I257" s="568">
        <v>42066</v>
      </c>
      <c r="J257" s="779">
        <v>2425</v>
      </c>
      <c r="K257" s="535">
        <f t="shared" si="72"/>
        <v>122850.5</v>
      </c>
      <c r="L257" s="975">
        <f t="shared" si="69"/>
        <v>14488.759999999995</v>
      </c>
      <c r="M257" s="537">
        <v>1.5431999999999999</v>
      </c>
      <c r="N257" s="538">
        <f t="shared" si="70"/>
        <v>22359.05443199999</v>
      </c>
      <c r="O257" s="350"/>
      <c r="P257" s="350"/>
    </row>
    <row r="258" spans="1:16" s="106" customFormat="1" ht="15" customHeight="1" x14ac:dyDescent="0.25">
      <c r="A258" s="528" t="s">
        <v>716</v>
      </c>
      <c r="B258" s="527" t="s">
        <v>717</v>
      </c>
      <c r="C258" s="552" t="s">
        <v>52</v>
      </c>
      <c r="D258" s="553">
        <v>42038</v>
      </c>
      <c r="E258" s="554">
        <v>14333</v>
      </c>
      <c r="F258" s="779">
        <v>158.69999999999999</v>
      </c>
      <c r="G258" s="533">
        <f t="shared" si="71"/>
        <v>22746.470999999998</v>
      </c>
      <c r="H258" s="534"/>
      <c r="I258" s="568">
        <v>42161</v>
      </c>
      <c r="J258" s="779">
        <v>160.78</v>
      </c>
      <c r="K258" s="535">
        <f t="shared" si="72"/>
        <v>23044.597400000002</v>
      </c>
      <c r="L258" s="975">
        <f t="shared" si="69"/>
        <v>298.12640000000465</v>
      </c>
      <c r="M258" s="537">
        <v>1.5431999999999999</v>
      </c>
      <c r="N258" s="538">
        <f t="shared" si="70"/>
        <v>460.06866048000717</v>
      </c>
      <c r="O258" s="350"/>
      <c r="P258" s="350"/>
    </row>
    <row r="259" spans="1:16" s="106" customFormat="1" ht="15" customHeight="1" x14ac:dyDescent="0.25">
      <c r="A259" s="528" t="s">
        <v>1910</v>
      </c>
      <c r="B259" s="527" t="s">
        <v>1903</v>
      </c>
      <c r="C259" s="552" t="s">
        <v>52</v>
      </c>
      <c r="D259" s="553">
        <v>41995</v>
      </c>
      <c r="E259" s="554">
        <v>7600</v>
      </c>
      <c r="F259" s="779">
        <v>206</v>
      </c>
      <c r="G259" s="533">
        <f t="shared" si="71"/>
        <v>15656</v>
      </c>
      <c r="H259" s="534"/>
      <c r="I259" s="568">
        <v>42161</v>
      </c>
      <c r="J259" s="779">
        <v>221</v>
      </c>
      <c r="K259" s="535">
        <f t="shared" si="72"/>
        <v>16796</v>
      </c>
      <c r="L259" s="975">
        <f t="shared" si="69"/>
        <v>1140</v>
      </c>
      <c r="M259" s="537">
        <v>1.5431999999999999</v>
      </c>
      <c r="N259" s="538">
        <f t="shared" si="70"/>
        <v>1759.2479999999998</v>
      </c>
      <c r="O259" s="350"/>
      <c r="P259" s="350"/>
    </row>
    <row r="260" spans="1:16" s="106" customFormat="1" ht="15" customHeight="1" x14ac:dyDescent="0.25">
      <c r="A260" s="528" t="s">
        <v>418</v>
      </c>
      <c r="B260" s="527" t="s">
        <v>1944</v>
      </c>
      <c r="C260" s="552" t="s">
        <v>52</v>
      </c>
      <c r="D260" s="553">
        <v>42026</v>
      </c>
      <c r="E260" s="554">
        <v>2268</v>
      </c>
      <c r="F260" s="779">
        <v>1448.5</v>
      </c>
      <c r="G260" s="533">
        <f t="shared" ref="G260:G268" si="73">SUM(E260*F260)/100</f>
        <v>32851.980000000003</v>
      </c>
      <c r="H260" s="534"/>
      <c r="I260" s="568">
        <v>42073</v>
      </c>
      <c r="J260" s="838">
        <v>1498.6</v>
      </c>
      <c r="K260" s="535">
        <f t="shared" ref="K260:K268" si="74">SUM(E260*J260)/100</f>
        <v>33988.248</v>
      </c>
      <c r="L260" s="975">
        <f t="shared" ref="L260:L268" si="75">SUM(K260-G260)</f>
        <v>1136.2679999999964</v>
      </c>
      <c r="M260" s="537">
        <v>1.5431999999999999</v>
      </c>
      <c r="N260" s="538">
        <f t="shared" ref="N260:N268" si="76">SUM(K260-G260)*M260</f>
        <v>1753.4887775999944</v>
      </c>
      <c r="O260" s="350"/>
      <c r="P260" s="350"/>
    </row>
    <row r="261" spans="1:16" s="106" customFormat="1" ht="15" customHeight="1" x14ac:dyDescent="0.25">
      <c r="A261" s="528" t="s">
        <v>1747</v>
      </c>
      <c r="B261" s="527" t="s">
        <v>1748</v>
      </c>
      <c r="C261" s="552" t="s">
        <v>52</v>
      </c>
      <c r="D261" s="553">
        <v>42026</v>
      </c>
      <c r="E261" s="554">
        <v>8572</v>
      </c>
      <c r="F261" s="779">
        <v>428.8</v>
      </c>
      <c r="G261" s="533">
        <f t="shared" si="73"/>
        <v>36756.736000000004</v>
      </c>
      <c r="H261" s="534"/>
      <c r="I261" s="568">
        <v>42073</v>
      </c>
      <c r="J261" s="838">
        <v>439.6</v>
      </c>
      <c r="K261" s="535">
        <f t="shared" si="74"/>
        <v>37682.512000000002</v>
      </c>
      <c r="L261" s="975">
        <f t="shared" si="75"/>
        <v>925.77599999999802</v>
      </c>
      <c r="M261" s="537">
        <v>1.5431999999999999</v>
      </c>
      <c r="N261" s="538">
        <f t="shared" si="76"/>
        <v>1428.6575231999968</v>
      </c>
      <c r="O261" s="350"/>
      <c r="P261" s="350"/>
    </row>
    <row r="262" spans="1:16" s="106" customFormat="1" ht="15" customHeight="1" x14ac:dyDescent="0.25">
      <c r="A262" s="528" t="s">
        <v>1598</v>
      </c>
      <c r="B262" s="527" t="s">
        <v>1599</v>
      </c>
      <c r="C262" s="552" t="s">
        <v>52</v>
      </c>
      <c r="D262" s="553">
        <v>42052</v>
      </c>
      <c r="E262" s="554">
        <v>13196</v>
      </c>
      <c r="F262" s="779">
        <v>362.4</v>
      </c>
      <c r="G262" s="533">
        <f t="shared" si="73"/>
        <v>47822.303999999996</v>
      </c>
      <c r="H262" s="534"/>
      <c r="I262" s="568">
        <v>42072</v>
      </c>
      <c r="J262" s="838">
        <v>351</v>
      </c>
      <c r="K262" s="535">
        <f t="shared" si="74"/>
        <v>46317.96</v>
      </c>
      <c r="L262" s="975">
        <f t="shared" si="75"/>
        <v>-1504.3439999999973</v>
      </c>
      <c r="M262" s="537">
        <v>1.5431999999999999</v>
      </c>
      <c r="N262" s="538">
        <f t="shared" si="76"/>
        <v>-2321.5036607999959</v>
      </c>
      <c r="O262" s="350"/>
      <c r="P262" s="350"/>
    </row>
    <row r="263" spans="1:16" s="106" customFormat="1" ht="15" customHeight="1" x14ac:dyDescent="0.25">
      <c r="A263" s="528" t="s">
        <v>1999</v>
      </c>
      <c r="B263" s="527" t="s">
        <v>1407</v>
      </c>
      <c r="C263" s="552" t="s">
        <v>52</v>
      </c>
      <c r="D263" s="553">
        <v>42059</v>
      </c>
      <c r="E263" s="554">
        <v>135524</v>
      </c>
      <c r="F263" s="779">
        <v>117.98</v>
      </c>
      <c r="G263" s="533">
        <f t="shared" si="73"/>
        <v>159891.21520000001</v>
      </c>
      <c r="H263" s="534"/>
      <c r="I263" s="568">
        <v>42072</v>
      </c>
      <c r="J263" s="838">
        <v>113.9</v>
      </c>
      <c r="K263" s="535">
        <f t="shared" si="74"/>
        <v>154361.83600000001</v>
      </c>
      <c r="L263" s="975">
        <f t="shared" si="75"/>
        <v>-5529.3791999999958</v>
      </c>
      <c r="M263" s="537">
        <v>1.5431999999999999</v>
      </c>
      <c r="N263" s="538">
        <f t="shared" si="76"/>
        <v>-8532.9379814399927</v>
      </c>
      <c r="O263" s="350"/>
      <c r="P263" s="350"/>
    </row>
    <row r="264" spans="1:16" s="106" customFormat="1" ht="15" customHeight="1" x14ac:dyDescent="0.25">
      <c r="A264" s="528" t="s">
        <v>1982</v>
      </c>
      <c r="B264" s="527" t="s">
        <v>1983</v>
      </c>
      <c r="C264" s="552" t="s">
        <v>52</v>
      </c>
      <c r="D264" s="553">
        <v>42051</v>
      </c>
      <c r="E264" s="554">
        <v>31133</v>
      </c>
      <c r="F264" s="779">
        <v>168.7</v>
      </c>
      <c r="G264" s="533">
        <f t="shared" si="73"/>
        <v>52521.370999999999</v>
      </c>
      <c r="H264" s="534"/>
      <c r="I264" s="568">
        <v>42073</v>
      </c>
      <c r="J264" s="838">
        <v>174.5</v>
      </c>
      <c r="K264" s="535">
        <f t="shared" si="74"/>
        <v>54327.084999999999</v>
      </c>
      <c r="L264" s="975">
        <f t="shared" si="75"/>
        <v>1805.7139999999999</v>
      </c>
      <c r="M264" s="537">
        <v>1.5431999999999999</v>
      </c>
      <c r="N264" s="538">
        <f t="shared" si="76"/>
        <v>2786.5778447999996</v>
      </c>
      <c r="O264" s="350"/>
      <c r="P264" s="350"/>
    </row>
    <row r="265" spans="1:16" s="106" customFormat="1" ht="15" customHeight="1" x14ac:dyDescent="0.25">
      <c r="A265" s="528" t="s">
        <v>705</v>
      </c>
      <c r="B265" s="527" t="s">
        <v>1945</v>
      </c>
      <c r="C265" s="552" t="s">
        <v>52</v>
      </c>
      <c r="D265" s="553">
        <v>42026</v>
      </c>
      <c r="E265" s="554">
        <v>2150</v>
      </c>
      <c r="F265" s="779">
        <v>2235</v>
      </c>
      <c r="G265" s="533">
        <f t="shared" si="73"/>
        <v>48052.5</v>
      </c>
      <c r="H265" s="534"/>
      <c r="I265" s="568">
        <v>42072</v>
      </c>
      <c r="J265" s="838">
        <v>2130</v>
      </c>
      <c r="K265" s="535">
        <f t="shared" si="74"/>
        <v>45795</v>
      </c>
      <c r="L265" s="975">
        <f t="shared" si="75"/>
        <v>-2257.5</v>
      </c>
      <c r="M265" s="537">
        <v>1.5431999999999999</v>
      </c>
      <c r="N265" s="538">
        <f t="shared" si="76"/>
        <v>-3483.7739999999999</v>
      </c>
      <c r="O265" s="350"/>
      <c r="P265" s="350"/>
    </row>
    <row r="266" spans="1:16" s="106" customFormat="1" ht="15" customHeight="1" x14ac:dyDescent="0.25">
      <c r="A266" s="528" t="s">
        <v>1479</v>
      </c>
      <c r="B266" s="527" t="s">
        <v>1480</v>
      </c>
      <c r="C266" s="552" t="s">
        <v>52</v>
      </c>
      <c r="D266" s="553">
        <v>42002</v>
      </c>
      <c r="E266" s="554">
        <v>1249</v>
      </c>
      <c r="F266" s="779">
        <v>2979.5</v>
      </c>
      <c r="G266" s="533">
        <f t="shared" si="73"/>
        <v>37213.955000000002</v>
      </c>
      <c r="H266" s="534"/>
      <c r="I266" s="568">
        <v>42072</v>
      </c>
      <c r="J266" s="838">
        <v>2908</v>
      </c>
      <c r="K266" s="535">
        <f t="shared" si="74"/>
        <v>36320.92</v>
      </c>
      <c r="L266" s="975">
        <f t="shared" si="75"/>
        <v>-893.03500000000349</v>
      </c>
      <c r="M266" s="537">
        <v>1.5431999999999999</v>
      </c>
      <c r="N266" s="538">
        <f t="shared" si="76"/>
        <v>-1378.1316120000054</v>
      </c>
      <c r="O266" s="350"/>
      <c r="P266" s="350"/>
    </row>
    <row r="267" spans="1:16" s="106" customFormat="1" ht="15" customHeight="1" x14ac:dyDescent="0.25">
      <c r="A267" s="528" t="s">
        <v>1924</v>
      </c>
      <c r="B267" s="527" t="s">
        <v>1923</v>
      </c>
      <c r="C267" s="552" t="s">
        <v>52</v>
      </c>
      <c r="D267" s="553">
        <v>42010</v>
      </c>
      <c r="E267" s="554">
        <v>3455</v>
      </c>
      <c r="F267" s="779">
        <v>2043</v>
      </c>
      <c r="G267" s="533">
        <f t="shared" si="73"/>
        <v>70585.649999999994</v>
      </c>
      <c r="H267" s="534"/>
      <c r="I267" s="568">
        <v>42072</v>
      </c>
      <c r="J267" s="838">
        <v>2393</v>
      </c>
      <c r="K267" s="535">
        <f t="shared" si="74"/>
        <v>82678.149999999994</v>
      </c>
      <c r="L267" s="975">
        <f t="shared" si="75"/>
        <v>12092.5</v>
      </c>
      <c r="M267" s="537">
        <v>1.5431999999999999</v>
      </c>
      <c r="N267" s="538">
        <f t="shared" si="76"/>
        <v>18661.146000000001</v>
      </c>
      <c r="O267" s="350"/>
      <c r="P267" s="350"/>
    </row>
    <row r="268" spans="1:16" s="106" customFormat="1" ht="15" customHeight="1" x14ac:dyDescent="0.25">
      <c r="A268" s="528" t="s">
        <v>1912</v>
      </c>
      <c r="B268" s="527" t="s">
        <v>1691</v>
      </c>
      <c r="C268" s="552" t="s">
        <v>52</v>
      </c>
      <c r="D268" s="553">
        <v>42058</v>
      </c>
      <c r="E268" s="554">
        <v>25051</v>
      </c>
      <c r="F268" s="779">
        <v>317</v>
      </c>
      <c r="G268" s="533">
        <f t="shared" si="73"/>
        <v>79411.67</v>
      </c>
      <c r="H268" s="534"/>
      <c r="I268" s="568">
        <v>42073</v>
      </c>
      <c r="J268" s="838">
        <v>298.24</v>
      </c>
      <c r="K268" s="535">
        <f t="shared" si="74"/>
        <v>74712.102400000003</v>
      </c>
      <c r="L268" s="975">
        <f t="shared" si="75"/>
        <v>-4699.5675999999949</v>
      </c>
      <c r="M268" s="537">
        <v>1.5431999999999999</v>
      </c>
      <c r="N268" s="538">
        <f t="shared" si="76"/>
        <v>-7252.3727203199915</v>
      </c>
      <c r="O268" s="350"/>
      <c r="P268" s="350"/>
    </row>
    <row r="269" spans="1:16" s="106" customFormat="1" ht="15" customHeight="1" x14ac:dyDescent="0.25">
      <c r="A269" s="528" t="s">
        <v>1942</v>
      </c>
      <c r="B269" s="527" t="s">
        <v>1943</v>
      </c>
      <c r="C269" s="552" t="s">
        <v>52</v>
      </c>
      <c r="D269" s="553">
        <v>42025</v>
      </c>
      <c r="E269" s="554">
        <v>5211</v>
      </c>
      <c r="F269" s="779">
        <v>1030</v>
      </c>
      <c r="G269" s="533">
        <f t="shared" ref="G269:G280" si="77">SUM(E269*F269)/100</f>
        <v>53673.3</v>
      </c>
      <c r="H269" s="534"/>
      <c r="I269" s="568">
        <v>42088</v>
      </c>
      <c r="J269" s="779">
        <v>1142</v>
      </c>
      <c r="K269" s="535">
        <f t="shared" ref="K269:K280" si="78">SUM(E269*J269)/100</f>
        <v>59509.62</v>
      </c>
      <c r="L269" s="975">
        <f t="shared" ref="L269:L280" si="79">SUM(K269-G269)</f>
        <v>5836.32</v>
      </c>
      <c r="M269" s="537">
        <v>1.4883999999999999</v>
      </c>
      <c r="N269" s="538">
        <f t="shared" ref="N269:N280" si="80">SUM(K269-G269)*M269</f>
        <v>8686.7786879999985</v>
      </c>
      <c r="O269" s="350"/>
      <c r="P269" s="350"/>
    </row>
    <row r="270" spans="1:16" s="106" customFormat="1" ht="15" customHeight="1" x14ac:dyDescent="0.25">
      <c r="A270" s="528" t="s">
        <v>1948</v>
      </c>
      <c r="B270" s="527" t="s">
        <v>299</v>
      </c>
      <c r="C270" s="552" t="s">
        <v>52</v>
      </c>
      <c r="D270" s="553">
        <v>42032</v>
      </c>
      <c r="E270" s="554">
        <v>19078</v>
      </c>
      <c r="F270" s="779">
        <v>303.10000000000002</v>
      </c>
      <c r="G270" s="533">
        <f t="shared" si="77"/>
        <v>57825.418000000005</v>
      </c>
      <c r="H270" s="534"/>
      <c r="I270" s="568">
        <v>42089</v>
      </c>
      <c r="J270" s="779">
        <v>307.10000000000002</v>
      </c>
      <c r="K270" s="535">
        <f t="shared" si="78"/>
        <v>58588.538000000008</v>
      </c>
      <c r="L270" s="975">
        <f t="shared" si="79"/>
        <v>763.12000000000262</v>
      </c>
      <c r="M270" s="537">
        <v>1.4883999999999999</v>
      </c>
      <c r="N270" s="538">
        <f t="shared" si="80"/>
        <v>1135.8278080000039</v>
      </c>
      <c r="O270" s="350"/>
      <c r="P270" s="350"/>
    </row>
    <row r="271" spans="1:16" s="106" customFormat="1" ht="15" customHeight="1" x14ac:dyDescent="0.25">
      <c r="A271" s="528" t="s">
        <v>2004</v>
      </c>
      <c r="B271" s="527" t="s">
        <v>2005</v>
      </c>
      <c r="C271" s="552" t="s">
        <v>52</v>
      </c>
      <c r="D271" s="553">
        <v>42061</v>
      </c>
      <c r="E271" s="554">
        <v>5529</v>
      </c>
      <c r="F271" s="779">
        <v>873</v>
      </c>
      <c r="G271" s="533">
        <f t="shared" si="77"/>
        <v>48268.17</v>
      </c>
      <c r="H271" s="534"/>
      <c r="I271" s="568">
        <v>42089</v>
      </c>
      <c r="J271" s="779">
        <v>832</v>
      </c>
      <c r="K271" s="535">
        <f t="shared" si="78"/>
        <v>46001.279999999999</v>
      </c>
      <c r="L271" s="975">
        <f t="shared" si="79"/>
        <v>-2266.8899999999994</v>
      </c>
      <c r="M271" s="537">
        <v>1.4883999999999999</v>
      </c>
      <c r="N271" s="538">
        <f t="shared" si="80"/>
        <v>-3374.0390759999991</v>
      </c>
      <c r="O271" s="350"/>
      <c r="P271" s="350"/>
    </row>
    <row r="272" spans="1:16" s="106" customFormat="1" ht="15" customHeight="1" x14ac:dyDescent="0.25">
      <c r="A272" s="528" t="s">
        <v>1806</v>
      </c>
      <c r="B272" s="527" t="s">
        <v>1807</v>
      </c>
      <c r="C272" s="552" t="s">
        <v>52</v>
      </c>
      <c r="D272" s="553">
        <v>42027</v>
      </c>
      <c r="E272" s="554">
        <v>7985</v>
      </c>
      <c r="F272" s="779">
        <v>756.5</v>
      </c>
      <c r="G272" s="533">
        <f t="shared" si="77"/>
        <v>60406.525000000001</v>
      </c>
      <c r="H272" s="534"/>
      <c r="I272" s="568">
        <v>42111</v>
      </c>
      <c r="J272" s="779">
        <v>833</v>
      </c>
      <c r="K272" s="535">
        <f t="shared" si="78"/>
        <v>66515.05</v>
      </c>
      <c r="L272" s="975">
        <f t="shared" si="79"/>
        <v>6108.5250000000015</v>
      </c>
      <c r="M272" s="537">
        <v>1.4883999999999999</v>
      </c>
      <c r="N272" s="538">
        <f t="shared" si="80"/>
        <v>9091.9286100000027</v>
      </c>
      <c r="O272" s="350"/>
      <c r="P272" s="350"/>
    </row>
    <row r="273" spans="1:26" s="106" customFormat="1" ht="15" customHeight="1" x14ac:dyDescent="0.25">
      <c r="A273" s="528" t="s">
        <v>1806</v>
      </c>
      <c r="B273" s="527" t="s">
        <v>1807</v>
      </c>
      <c r="C273" s="552" t="s">
        <v>52</v>
      </c>
      <c r="D273" s="553">
        <v>42107</v>
      </c>
      <c r="E273" s="554">
        <v>7985</v>
      </c>
      <c r="F273" s="779">
        <v>0</v>
      </c>
      <c r="G273" s="533">
        <f t="shared" si="77"/>
        <v>0</v>
      </c>
      <c r="H273" s="534"/>
      <c r="I273" s="556"/>
      <c r="J273" s="779">
        <v>50</v>
      </c>
      <c r="K273" s="535">
        <f t="shared" si="78"/>
        <v>3992.5</v>
      </c>
      <c r="L273" s="975">
        <f t="shared" si="79"/>
        <v>3992.5</v>
      </c>
      <c r="M273" s="537">
        <v>1.4883999999999999</v>
      </c>
      <c r="N273" s="538">
        <f t="shared" si="80"/>
        <v>5942.4369999999999</v>
      </c>
      <c r="O273" s="350" t="s">
        <v>2049</v>
      </c>
      <c r="P273" s="350"/>
    </row>
    <row r="274" spans="1:26" s="106" customFormat="1" ht="15" customHeight="1" x14ac:dyDescent="0.25">
      <c r="A274" s="528" t="s">
        <v>2015</v>
      </c>
      <c r="B274" s="527" t="s">
        <v>2014</v>
      </c>
      <c r="C274" s="552" t="s">
        <v>52</v>
      </c>
      <c r="D274" s="553">
        <v>42069</v>
      </c>
      <c r="E274" s="554">
        <v>8180</v>
      </c>
      <c r="F274" s="779">
        <v>555.79999999999995</v>
      </c>
      <c r="G274" s="533">
        <f t="shared" si="77"/>
        <v>45464.44</v>
      </c>
      <c r="H274" s="534"/>
      <c r="I274" s="568">
        <v>42114</v>
      </c>
      <c r="J274" s="838">
        <v>524.1</v>
      </c>
      <c r="K274" s="535">
        <f t="shared" si="78"/>
        <v>42871.38</v>
      </c>
      <c r="L274" s="975">
        <f t="shared" si="79"/>
        <v>-2593.0600000000049</v>
      </c>
      <c r="M274" s="537">
        <v>1.51858</v>
      </c>
      <c r="N274" s="538">
        <f t="shared" si="80"/>
        <v>-3937.7690548000078</v>
      </c>
      <c r="O274" s="350"/>
      <c r="P274" s="350"/>
    </row>
    <row r="275" spans="1:26" s="106" customFormat="1" ht="15" customHeight="1" x14ac:dyDescent="0.25">
      <c r="A275" s="528" t="s">
        <v>2016</v>
      </c>
      <c r="B275" s="527" t="s">
        <v>2026</v>
      </c>
      <c r="C275" s="552" t="s">
        <v>52</v>
      </c>
      <c r="D275" s="553">
        <v>42068</v>
      </c>
      <c r="E275" s="554">
        <v>9900</v>
      </c>
      <c r="F275" s="779">
        <v>533</v>
      </c>
      <c r="G275" s="533">
        <f t="shared" si="77"/>
        <v>52767</v>
      </c>
      <c r="H275" s="534"/>
      <c r="I275" s="568">
        <v>42114</v>
      </c>
      <c r="J275" s="838">
        <v>547</v>
      </c>
      <c r="K275" s="535">
        <f t="shared" si="78"/>
        <v>54153</v>
      </c>
      <c r="L275" s="975">
        <f t="shared" si="79"/>
        <v>1386</v>
      </c>
      <c r="M275" s="537">
        <v>1.51858</v>
      </c>
      <c r="N275" s="538">
        <f t="shared" si="80"/>
        <v>2104.7518800000003</v>
      </c>
      <c r="O275" s="350"/>
      <c r="P275" s="350"/>
    </row>
    <row r="276" spans="1:26" s="106" customFormat="1" ht="15" customHeight="1" x14ac:dyDescent="0.25">
      <c r="A276" s="528" t="s">
        <v>1041</v>
      </c>
      <c r="B276" s="527" t="s">
        <v>1040</v>
      </c>
      <c r="C276" s="552" t="s">
        <v>52</v>
      </c>
      <c r="D276" s="553">
        <v>36892</v>
      </c>
      <c r="E276" s="554">
        <v>17306</v>
      </c>
      <c r="F276" s="779">
        <v>533</v>
      </c>
      <c r="G276" s="533">
        <f t="shared" si="77"/>
        <v>92240.98</v>
      </c>
      <c r="H276" s="534"/>
      <c r="I276" s="568">
        <v>42114</v>
      </c>
      <c r="J276" s="838">
        <v>575</v>
      </c>
      <c r="K276" s="535">
        <f t="shared" si="78"/>
        <v>99509.5</v>
      </c>
      <c r="L276" s="975">
        <f t="shared" si="79"/>
        <v>7268.5200000000041</v>
      </c>
      <c r="M276" s="537">
        <v>1.51858</v>
      </c>
      <c r="N276" s="538">
        <f t="shared" si="80"/>
        <v>11037.829101600006</v>
      </c>
      <c r="O276" s="350"/>
      <c r="P276" s="350"/>
    </row>
    <row r="277" spans="1:26" s="106" customFormat="1" ht="15" customHeight="1" x14ac:dyDescent="0.25">
      <c r="A277" s="528" t="s">
        <v>2017</v>
      </c>
      <c r="B277" s="527" t="s">
        <v>430</v>
      </c>
      <c r="C277" s="552" t="s">
        <v>52</v>
      </c>
      <c r="D277" s="553">
        <v>42066</v>
      </c>
      <c r="E277" s="554">
        <v>15000</v>
      </c>
      <c r="F277" s="779">
        <v>94.5</v>
      </c>
      <c r="G277" s="533">
        <f t="shared" si="77"/>
        <v>14175</v>
      </c>
      <c r="H277" s="534"/>
      <c r="I277" s="568">
        <v>42114</v>
      </c>
      <c r="J277" s="838">
        <v>90</v>
      </c>
      <c r="K277" s="535">
        <f t="shared" si="78"/>
        <v>13500</v>
      </c>
      <c r="L277" s="975">
        <f t="shared" si="79"/>
        <v>-675</v>
      </c>
      <c r="M277" s="537">
        <v>1.51858</v>
      </c>
      <c r="N277" s="538">
        <f t="shared" si="80"/>
        <v>-1025.0415</v>
      </c>
      <c r="O277" s="350"/>
      <c r="P277" s="350"/>
    </row>
    <row r="278" spans="1:26" s="106" customFormat="1" ht="15" customHeight="1" x14ac:dyDescent="0.25">
      <c r="A278" s="528" t="s">
        <v>957</v>
      </c>
      <c r="B278" s="527" t="s">
        <v>954</v>
      </c>
      <c r="C278" s="552" t="s">
        <v>52</v>
      </c>
      <c r="D278" s="553">
        <v>42075</v>
      </c>
      <c r="E278" s="554">
        <v>5987</v>
      </c>
      <c r="F278" s="779">
        <v>1009</v>
      </c>
      <c r="G278" s="533">
        <f t="shared" si="77"/>
        <v>60408.83</v>
      </c>
      <c r="H278" s="534"/>
      <c r="I278" s="568">
        <v>42115</v>
      </c>
      <c r="J278" s="838">
        <v>1011</v>
      </c>
      <c r="K278" s="535">
        <f t="shared" si="78"/>
        <v>60528.57</v>
      </c>
      <c r="L278" s="975">
        <f t="shared" si="79"/>
        <v>119.73999999999796</v>
      </c>
      <c r="M278" s="537">
        <v>1.51858</v>
      </c>
      <c r="N278" s="538">
        <f t="shared" si="80"/>
        <v>181.83476919999691</v>
      </c>
      <c r="O278" s="350"/>
      <c r="P278" s="350"/>
    </row>
    <row r="279" spans="1:26" s="106" customFormat="1" ht="15" customHeight="1" x14ac:dyDescent="0.25">
      <c r="A279" s="528" t="s">
        <v>786</v>
      </c>
      <c r="B279" s="527" t="s">
        <v>787</v>
      </c>
      <c r="C279" s="552" t="s">
        <v>52</v>
      </c>
      <c r="D279" s="553">
        <v>41981</v>
      </c>
      <c r="E279" s="554">
        <v>22655</v>
      </c>
      <c r="F279" s="779">
        <v>570.79999999999995</v>
      </c>
      <c r="G279" s="533">
        <f t="shared" si="77"/>
        <v>129314.73999999998</v>
      </c>
      <c r="H279" s="534"/>
      <c r="I279" s="568">
        <v>42117</v>
      </c>
      <c r="J279" s="838">
        <v>701.3</v>
      </c>
      <c r="K279" s="535">
        <f t="shared" si="78"/>
        <v>158879.51499999998</v>
      </c>
      <c r="L279" s="975">
        <f t="shared" si="79"/>
        <v>29564.775000000009</v>
      </c>
      <c r="M279" s="537">
        <v>1.51858</v>
      </c>
      <c r="N279" s="538">
        <f t="shared" si="80"/>
        <v>44896.476019500013</v>
      </c>
      <c r="O279" s="350"/>
      <c r="P279" s="350"/>
    </row>
    <row r="280" spans="1:26" s="106" customFormat="1" ht="15" customHeight="1" x14ac:dyDescent="0.25">
      <c r="A280" s="528" t="s">
        <v>2050</v>
      </c>
      <c r="B280" s="527" t="s">
        <v>787</v>
      </c>
      <c r="C280" s="552" t="s">
        <v>52</v>
      </c>
      <c r="D280" s="553">
        <v>42104</v>
      </c>
      <c r="E280" s="554">
        <v>13271</v>
      </c>
      <c r="F280" s="779">
        <v>723.5</v>
      </c>
      <c r="G280" s="533">
        <f t="shared" si="77"/>
        <v>96015.684999999998</v>
      </c>
      <c r="H280" s="534"/>
      <c r="I280" s="568">
        <v>42117</v>
      </c>
      <c r="J280" s="838">
        <v>701.3</v>
      </c>
      <c r="K280" s="535">
        <f t="shared" si="78"/>
        <v>93069.522999999986</v>
      </c>
      <c r="L280" s="975">
        <f t="shared" si="79"/>
        <v>-2946.1620000000112</v>
      </c>
      <c r="M280" s="537">
        <v>1.51858</v>
      </c>
      <c r="N280" s="538">
        <f t="shared" si="80"/>
        <v>-4473.9826899600175</v>
      </c>
      <c r="O280" s="350"/>
      <c r="P280" s="350"/>
    </row>
    <row r="281" spans="1:26" s="106" customFormat="1" ht="15" customHeight="1" x14ac:dyDescent="0.25">
      <c r="A281" s="46" t="s">
        <v>1439</v>
      </c>
      <c r="B281" s="527" t="s">
        <v>1440</v>
      </c>
      <c r="C281" s="552" t="s">
        <v>52</v>
      </c>
      <c r="D281" s="553">
        <v>42083</v>
      </c>
      <c r="E281" s="554">
        <v>17833</v>
      </c>
      <c r="F281" s="779">
        <v>358</v>
      </c>
      <c r="G281" s="533">
        <f t="shared" ref="G281:G287" si="81">SUM(E281*F281)/100</f>
        <v>63842.14</v>
      </c>
      <c r="H281" s="534"/>
      <c r="I281" s="568">
        <v>42122</v>
      </c>
      <c r="J281" s="779">
        <v>367.4</v>
      </c>
      <c r="K281" s="535">
        <f t="shared" ref="K281:K287" si="82">SUM(E281*J281)/100</f>
        <v>65518.441999999995</v>
      </c>
      <c r="L281" s="975">
        <f t="shared" ref="L281:L286" si="83">SUM(K281-G281)</f>
        <v>1676.301999999996</v>
      </c>
      <c r="M281" s="537">
        <v>1.51858</v>
      </c>
      <c r="N281" s="538">
        <f t="shared" ref="N281:N286" si="84">SUM(K281-G281)*M281</f>
        <v>2545.5986911599939</v>
      </c>
      <c r="O281" s="350"/>
      <c r="P281" s="350"/>
    </row>
    <row r="282" spans="1:26" s="108" customFormat="1" ht="15" customHeight="1" x14ac:dyDescent="0.25">
      <c r="A282" s="844" t="s">
        <v>2030</v>
      </c>
      <c r="B282" s="527" t="s">
        <v>2031</v>
      </c>
      <c r="C282" s="552" t="s">
        <v>52</v>
      </c>
      <c r="D282" s="553">
        <v>42083</v>
      </c>
      <c r="E282" s="554">
        <v>12221</v>
      </c>
      <c r="F282" s="779">
        <v>803.95</v>
      </c>
      <c r="G282" s="533">
        <f t="shared" si="81"/>
        <v>98250.729500000016</v>
      </c>
      <c r="H282" s="534"/>
      <c r="I282" s="568">
        <v>42123</v>
      </c>
      <c r="J282" s="779">
        <v>820</v>
      </c>
      <c r="K282" s="535">
        <f t="shared" si="82"/>
        <v>100212.2</v>
      </c>
      <c r="L282" s="975">
        <f t="shared" si="83"/>
        <v>1961.4704999999813</v>
      </c>
      <c r="M282" s="537">
        <v>1.51858</v>
      </c>
      <c r="N282" s="538">
        <f t="shared" si="84"/>
        <v>2978.6498718899716</v>
      </c>
      <c r="O282" s="350"/>
      <c r="P282" s="350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</row>
    <row r="283" spans="1:26" s="106" customFormat="1" ht="15" customHeight="1" x14ac:dyDescent="0.25">
      <c r="A283" s="46" t="s">
        <v>1937</v>
      </c>
      <c r="B283" s="527" t="s">
        <v>994</v>
      </c>
      <c r="C283" s="552" t="s">
        <v>52</v>
      </c>
      <c r="D283" s="553">
        <v>42023</v>
      </c>
      <c r="E283" s="554">
        <v>2171</v>
      </c>
      <c r="F283" s="779">
        <v>2743</v>
      </c>
      <c r="G283" s="533">
        <f t="shared" si="81"/>
        <v>59550.53</v>
      </c>
      <c r="H283" s="534"/>
      <c r="I283" s="568">
        <v>42124</v>
      </c>
      <c r="J283" s="779">
        <v>2839</v>
      </c>
      <c r="K283" s="535">
        <f t="shared" si="82"/>
        <v>61634.69</v>
      </c>
      <c r="L283" s="975">
        <f t="shared" si="83"/>
        <v>2084.1600000000035</v>
      </c>
      <c r="M283" s="537">
        <v>1.51858</v>
      </c>
      <c r="N283" s="538">
        <f t="shared" si="84"/>
        <v>3164.9636928000054</v>
      </c>
      <c r="O283" s="350"/>
      <c r="P283" s="350"/>
    </row>
    <row r="284" spans="1:26" s="108" customFormat="1" ht="15" customHeight="1" x14ac:dyDescent="0.25">
      <c r="A284" s="46" t="s">
        <v>1980</v>
      </c>
      <c r="B284" s="527" t="s">
        <v>1979</v>
      </c>
      <c r="C284" s="552" t="s">
        <v>52</v>
      </c>
      <c r="D284" s="553">
        <v>42048</v>
      </c>
      <c r="E284" s="554">
        <v>23454</v>
      </c>
      <c r="F284" s="779">
        <v>403</v>
      </c>
      <c r="G284" s="533">
        <f t="shared" si="81"/>
        <v>94519.62</v>
      </c>
      <c r="H284" s="534"/>
      <c r="I284" s="568">
        <v>42124</v>
      </c>
      <c r="J284" s="779">
        <v>438.2</v>
      </c>
      <c r="K284" s="535">
        <f t="shared" si="82"/>
        <v>102775.42799999999</v>
      </c>
      <c r="L284" s="975">
        <f t="shared" si="83"/>
        <v>8255.80799999999</v>
      </c>
      <c r="M284" s="537">
        <v>1.51858</v>
      </c>
      <c r="N284" s="538">
        <f t="shared" si="84"/>
        <v>12537.104912639985</v>
      </c>
      <c r="O284" s="350"/>
      <c r="P284" s="350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</row>
    <row r="285" spans="1:26" s="108" customFormat="1" ht="15" customHeight="1" x14ac:dyDescent="0.25">
      <c r="A285" s="46" t="s">
        <v>1930</v>
      </c>
      <c r="B285" s="527" t="s">
        <v>1931</v>
      </c>
      <c r="C285" s="552" t="s">
        <v>52</v>
      </c>
      <c r="D285" s="553">
        <v>42017</v>
      </c>
      <c r="E285" s="554">
        <v>3532</v>
      </c>
      <c r="F285" s="779">
        <v>1403</v>
      </c>
      <c r="G285" s="533">
        <f t="shared" si="81"/>
        <v>49553.96</v>
      </c>
      <c r="H285" s="534"/>
      <c r="I285" s="568">
        <v>42125</v>
      </c>
      <c r="J285" s="779">
        <v>1496</v>
      </c>
      <c r="K285" s="535">
        <f t="shared" si="82"/>
        <v>52838.720000000001</v>
      </c>
      <c r="L285" s="975">
        <f t="shared" si="83"/>
        <v>3284.760000000002</v>
      </c>
      <c r="M285" s="537">
        <v>1.51858</v>
      </c>
      <c r="N285" s="538">
        <f t="shared" si="84"/>
        <v>4988.1708408000031</v>
      </c>
      <c r="O285" s="350"/>
      <c r="P285" s="350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</row>
    <row r="286" spans="1:26" s="106" customFormat="1" ht="15" customHeight="1" x14ac:dyDescent="0.25">
      <c r="A286" s="601" t="s">
        <v>718</v>
      </c>
      <c r="B286" s="527" t="s">
        <v>719</v>
      </c>
      <c r="C286" s="552" t="s">
        <v>52</v>
      </c>
      <c r="D286" s="553">
        <v>42069</v>
      </c>
      <c r="E286" s="554">
        <v>14900</v>
      </c>
      <c r="F286" s="779">
        <v>504.15</v>
      </c>
      <c r="G286" s="533">
        <f t="shared" si="81"/>
        <v>75118.350000000006</v>
      </c>
      <c r="H286" s="534"/>
      <c r="I286" s="568">
        <v>42131</v>
      </c>
      <c r="J286" s="779">
        <v>502.45</v>
      </c>
      <c r="K286" s="535">
        <f t="shared" si="82"/>
        <v>74865.05</v>
      </c>
      <c r="L286" s="975">
        <f t="shared" si="83"/>
        <v>-253.30000000000291</v>
      </c>
      <c r="M286" s="537">
        <v>1.5146999999999999</v>
      </c>
      <c r="N286" s="538">
        <f t="shared" si="84"/>
        <v>-383.6735100000044</v>
      </c>
      <c r="O286" s="350"/>
      <c r="P286" s="350"/>
    </row>
    <row r="287" spans="1:26" s="106" customFormat="1" ht="15" customHeight="1" x14ac:dyDescent="0.25">
      <c r="A287" s="848" t="s">
        <v>2052</v>
      </c>
      <c r="B287" s="566" t="s">
        <v>2053</v>
      </c>
      <c r="C287" s="558" t="s">
        <v>77</v>
      </c>
      <c r="D287" s="559">
        <v>42117</v>
      </c>
      <c r="E287" s="560">
        <v>5300</v>
      </c>
      <c r="F287" s="780">
        <v>907.8</v>
      </c>
      <c r="G287" s="561">
        <f t="shared" si="81"/>
        <v>48113.4</v>
      </c>
      <c r="H287" s="562"/>
      <c r="I287" s="568">
        <v>42132</v>
      </c>
      <c r="J287" s="780">
        <v>975.8</v>
      </c>
      <c r="K287" s="563">
        <f t="shared" si="82"/>
        <v>51717.4</v>
      </c>
      <c r="L287" s="976">
        <f>SUM(G287-K287)</f>
        <v>-3604</v>
      </c>
      <c r="M287" s="537">
        <v>1.5146999999999999</v>
      </c>
      <c r="N287" s="565">
        <f>SUM(G287-K287)*M287</f>
        <v>-5458.9787999999999</v>
      </c>
      <c r="O287" s="349"/>
      <c r="P287" s="349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</row>
    <row r="288" spans="1:26" s="106" customFormat="1" ht="15" customHeight="1" x14ac:dyDescent="0.25">
      <c r="A288" s="624" t="s">
        <v>2057</v>
      </c>
      <c r="B288" s="566" t="s">
        <v>793</v>
      </c>
      <c r="C288" s="558" t="s">
        <v>77</v>
      </c>
      <c r="D288" s="559">
        <v>42121</v>
      </c>
      <c r="E288" s="560">
        <v>6548</v>
      </c>
      <c r="F288" s="780">
        <v>628</v>
      </c>
      <c r="G288" s="561">
        <f t="shared" ref="G288:G293" si="85">SUM(E288*F288)/100</f>
        <v>41121.440000000002</v>
      </c>
      <c r="H288" s="562"/>
      <c r="I288" s="568">
        <v>42139</v>
      </c>
      <c r="J288" s="780">
        <v>643.29999999999995</v>
      </c>
      <c r="K288" s="563">
        <f t="shared" ref="K288:K293" si="86">SUM(E288*J288)/100</f>
        <v>42123.283999999992</v>
      </c>
      <c r="L288" s="976">
        <f>SUM(G288-K288)</f>
        <v>-1001.84399999999</v>
      </c>
      <c r="M288" s="537">
        <v>1.5722</v>
      </c>
      <c r="N288" s="565">
        <f>SUM(G288-K288)*M288</f>
        <v>-1575.0991367999843</v>
      </c>
      <c r="O288" s="349"/>
      <c r="P288" s="349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</row>
    <row r="289" spans="1:26" s="106" customFormat="1" ht="15" customHeight="1" x14ac:dyDescent="0.25">
      <c r="A289" s="601" t="s">
        <v>716</v>
      </c>
      <c r="B289" s="527" t="s">
        <v>717</v>
      </c>
      <c r="C289" s="552" t="s">
        <v>52</v>
      </c>
      <c r="D289" s="553">
        <v>42102</v>
      </c>
      <c r="E289" s="554">
        <v>10731</v>
      </c>
      <c r="F289" s="779">
        <v>162.1</v>
      </c>
      <c r="G289" s="533">
        <f t="shared" si="85"/>
        <v>17394.950999999997</v>
      </c>
      <c r="H289" s="534"/>
      <c r="I289" s="568">
        <v>42143</v>
      </c>
      <c r="J289" s="779">
        <v>166.4</v>
      </c>
      <c r="K289" s="535">
        <f t="shared" si="86"/>
        <v>17856.384000000002</v>
      </c>
      <c r="L289" s="975">
        <f>SUM(K289-G289)</f>
        <v>461.43300000000454</v>
      </c>
      <c r="M289" s="537">
        <v>1.5722400000000001</v>
      </c>
      <c r="N289" s="538">
        <f>SUM(K289-G289)*M289</f>
        <v>725.48341992000712</v>
      </c>
      <c r="O289" s="350"/>
      <c r="P289" s="350"/>
    </row>
    <row r="290" spans="1:26" s="108" customFormat="1" ht="15" customHeight="1" x14ac:dyDescent="0.25">
      <c r="A290" s="624" t="s">
        <v>2074</v>
      </c>
      <c r="B290" s="566" t="s">
        <v>1374</v>
      </c>
      <c r="C290" s="558" t="s">
        <v>77</v>
      </c>
      <c r="D290" s="559">
        <v>42131</v>
      </c>
      <c r="E290" s="560">
        <v>35020</v>
      </c>
      <c r="F290" s="780">
        <v>158</v>
      </c>
      <c r="G290" s="561">
        <f t="shared" si="85"/>
        <v>55331.6</v>
      </c>
      <c r="H290" s="562"/>
      <c r="I290" s="568">
        <v>42145</v>
      </c>
      <c r="J290" s="780">
        <v>173</v>
      </c>
      <c r="K290" s="563">
        <f t="shared" si="86"/>
        <v>60584.6</v>
      </c>
      <c r="L290" s="976">
        <f>SUM(G290-K290)</f>
        <v>-5253</v>
      </c>
      <c r="M290" s="537">
        <v>1.5722400000000001</v>
      </c>
      <c r="N290" s="565">
        <f>SUM(G290-K290)*M290</f>
        <v>-8258.9767200000006</v>
      </c>
      <c r="O290" s="349"/>
      <c r="P290" s="349"/>
    </row>
    <row r="291" spans="1:26" s="108" customFormat="1" ht="15" customHeight="1" x14ac:dyDescent="0.25">
      <c r="A291" s="624" t="s">
        <v>1411</v>
      </c>
      <c r="B291" s="566" t="s">
        <v>1410</v>
      </c>
      <c r="C291" s="558" t="s">
        <v>77</v>
      </c>
      <c r="D291" s="559">
        <v>42142</v>
      </c>
      <c r="E291" s="560">
        <v>3055</v>
      </c>
      <c r="F291" s="780">
        <v>1270</v>
      </c>
      <c r="G291" s="561">
        <f t="shared" si="85"/>
        <v>38798.5</v>
      </c>
      <c r="H291" s="562"/>
      <c r="I291" s="568">
        <v>42149</v>
      </c>
      <c r="J291" s="780">
        <v>1326</v>
      </c>
      <c r="K291" s="563">
        <f t="shared" si="86"/>
        <v>40509.300000000003</v>
      </c>
      <c r="L291" s="976">
        <f>SUM(G291-K291)</f>
        <v>-1710.8000000000029</v>
      </c>
      <c r="M291" s="537">
        <v>1.5476000000000001</v>
      </c>
      <c r="N291" s="565">
        <f>SUM(G291-K291)*M291</f>
        <v>-2647.6340800000048</v>
      </c>
      <c r="O291" s="349"/>
      <c r="P291" s="349"/>
    </row>
    <row r="292" spans="1:26" s="106" customFormat="1" ht="15" customHeight="1" x14ac:dyDescent="0.25">
      <c r="A292" s="601" t="s">
        <v>2081</v>
      </c>
      <c r="B292" s="527" t="s">
        <v>2082</v>
      </c>
      <c r="C292" s="552" t="s">
        <v>52</v>
      </c>
      <c r="D292" s="553">
        <v>42136</v>
      </c>
      <c r="E292" s="554">
        <v>26174</v>
      </c>
      <c r="F292" s="779">
        <v>234.6</v>
      </c>
      <c r="G292" s="533">
        <f t="shared" si="85"/>
        <v>61404.203999999998</v>
      </c>
      <c r="H292" s="534"/>
      <c r="I292" s="568">
        <v>42150</v>
      </c>
      <c r="J292" s="779">
        <v>215.6</v>
      </c>
      <c r="K292" s="535">
        <f t="shared" si="86"/>
        <v>56431.143999999993</v>
      </c>
      <c r="L292" s="975">
        <f>SUM(K292-G292)</f>
        <v>-4973.0600000000049</v>
      </c>
      <c r="M292" s="537">
        <v>1.5476000000000001</v>
      </c>
      <c r="N292" s="538">
        <f>SUM(K292-G292)*M292</f>
        <v>-7696.3076560000081</v>
      </c>
      <c r="O292" s="350"/>
      <c r="P292" s="350"/>
    </row>
    <row r="293" spans="1:26" s="108" customFormat="1" ht="15" customHeight="1" x14ac:dyDescent="0.25">
      <c r="A293" s="624" t="s">
        <v>2075</v>
      </c>
      <c r="B293" s="566" t="s">
        <v>2076</v>
      </c>
      <c r="C293" s="558" t="s">
        <v>77</v>
      </c>
      <c r="D293" s="559">
        <v>42130</v>
      </c>
      <c r="E293" s="560">
        <v>16415</v>
      </c>
      <c r="F293" s="780">
        <v>327.3</v>
      </c>
      <c r="G293" s="561">
        <f t="shared" si="85"/>
        <v>53726.294999999998</v>
      </c>
      <c r="H293" s="562"/>
      <c r="I293" s="568">
        <v>42152</v>
      </c>
      <c r="J293" s="780">
        <v>354.9</v>
      </c>
      <c r="K293" s="563">
        <f t="shared" si="86"/>
        <v>58256.834999999999</v>
      </c>
      <c r="L293" s="976">
        <f>SUM(G293-K293)</f>
        <v>-4530.5400000000009</v>
      </c>
      <c r="M293" s="537">
        <v>1.5476000000000001</v>
      </c>
      <c r="N293" s="565">
        <f>SUM(G293-K293)*M293</f>
        <v>-7011.4637040000016</v>
      </c>
      <c r="O293" s="349"/>
      <c r="P293" s="349"/>
    </row>
    <row r="294" spans="1:26" s="882" customFormat="1" ht="15" customHeight="1" x14ac:dyDescent="0.25">
      <c r="A294" s="856" t="s">
        <v>709</v>
      </c>
      <c r="B294" s="857" t="s">
        <v>389</v>
      </c>
      <c r="C294" s="858" t="s">
        <v>52</v>
      </c>
      <c r="D294" s="859">
        <v>42048</v>
      </c>
      <c r="E294" s="860">
        <v>5191</v>
      </c>
      <c r="F294" s="861">
        <v>930</v>
      </c>
      <c r="G294" s="862">
        <f t="shared" ref="G294:G302" si="87">SUM(E294*F294)/100</f>
        <v>48276.3</v>
      </c>
      <c r="H294" s="863"/>
      <c r="I294" s="884">
        <v>42159</v>
      </c>
      <c r="J294" s="861">
        <v>976.5</v>
      </c>
      <c r="K294" s="864">
        <f t="shared" ref="K294:K302" si="88">SUM(E294*J294)/100</f>
        <v>50690.114999999998</v>
      </c>
      <c r="L294" s="977">
        <f>SUM(K294-G294)</f>
        <v>2413.8149999999951</v>
      </c>
      <c r="M294" s="865">
        <v>1.5269999999999999</v>
      </c>
      <c r="N294" s="866">
        <f>SUM(K294-G294)*M294</f>
        <v>3685.8955049999922</v>
      </c>
      <c r="O294" s="867"/>
      <c r="P294" s="867"/>
      <c r="Q294" s="868"/>
      <c r="R294" s="868"/>
      <c r="S294" s="868"/>
      <c r="T294" s="868"/>
      <c r="U294" s="868"/>
      <c r="V294" s="868"/>
      <c r="W294" s="868"/>
      <c r="X294" s="868"/>
      <c r="Y294" s="868"/>
      <c r="Z294" s="868"/>
    </row>
    <row r="295" spans="1:26" s="868" customFormat="1" ht="15" customHeight="1" x14ac:dyDescent="0.25">
      <c r="A295" s="869" t="s">
        <v>2059</v>
      </c>
      <c r="B295" s="870" t="s">
        <v>2058</v>
      </c>
      <c r="C295" s="871" t="s">
        <v>77</v>
      </c>
      <c r="D295" s="872">
        <v>42123</v>
      </c>
      <c r="E295" s="873">
        <v>4606</v>
      </c>
      <c r="F295" s="874">
        <v>961.75</v>
      </c>
      <c r="G295" s="875">
        <f t="shared" si="87"/>
        <v>44298.205000000002</v>
      </c>
      <c r="H295" s="876"/>
      <c r="I295" s="884">
        <v>42166</v>
      </c>
      <c r="J295" s="874">
        <v>1027</v>
      </c>
      <c r="K295" s="877">
        <f t="shared" si="88"/>
        <v>47303.62</v>
      </c>
      <c r="L295" s="978">
        <f>SUM(G295-K295)</f>
        <v>-3005.4150000000009</v>
      </c>
      <c r="M295" s="865">
        <v>1.573</v>
      </c>
      <c r="N295" s="880">
        <f>SUM(G295-K295)*M295</f>
        <v>-4727.5177950000016</v>
      </c>
      <c r="O295" s="881"/>
      <c r="P295" s="881"/>
      <c r="Q295" s="882"/>
      <c r="R295" s="882"/>
      <c r="S295" s="882"/>
      <c r="T295" s="882"/>
      <c r="U295" s="882"/>
      <c r="V295" s="882"/>
      <c r="W295" s="882"/>
      <c r="X295" s="882"/>
      <c r="Y295" s="882"/>
      <c r="Z295" s="882"/>
    </row>
    <row r="296" spans="1:26" s="868" customFormat="1" ht="15" customHeight="1" x14ac:dyDescent="0.25">
      <c r="A296" s="856" t="s">
        <v>2097</v>
      </c>
      <c r="B296" s="857" t="s">
        <v>2098</v>
      </c>
      <c r="C296" s="858" t="s">
        <v>52</v>
      </c>
      <c r="D296" s="859">
        <v>42153</v>
      </c>
      <c r="E296" s="860">
        <v>6315</v>
      </c>
      <c r="F296" s="861">
        <v>749.5</v>
      </c>
      <c r="G296" s="862">
        <f t="shared" si="87"/>
        <v>47330.925000000003</v>
      </c>
      <c r="H296" s="863"/>
      <c r="I296" s="884">
        <v>42173</v>
      </c>
      <c r="J296" s="861">
        <v>673.5</v>
      </c>
      <c r="K296" s="864">
        <f t="shared" si="88"/>
        <v>42531.525000000001</v>
      </c>
      <c r="L296" s="977">
        <f>SUM(K296-G296)</f>
        <v>-4799.4000000000015</v>
      </c>
      <c r="M296" s="865">
        <v>1.573</v>
      </c>
      <c r="N296" s="866">
        <f>SUM(K296-G296)*M296</f>
        <v>-7549.4562000000024</v>
      </c>
      <c r="O296" s="867"/>
      <c r="P296" s="867"/>
    </row>
    <row r="297" spans="1:26" s="882" customFormat="1" ht="15" customHeight="1" x14ac:dyDescent="0.25">
      <c r="A297" s="869" t="s">
        <v>2125</v>
      </c>
      <c r="B297" s="870" t="s">
        <v>405</v>
      </c>
      <c r="C297" s="871" t="s">
        <v>77</v>
      </c>
      <c r="D297" s="872">
        <v>42173</v>
      </c>
      <c r="E297" s="873">
        <v>2616</v>
      </c>
      <c r="F297" s="874">
        <v>3068</v>
      </c>
      <c r="G297" s="875">
        <f t="shared" si="87"/>
        <v>80258.880000000005</v>
      </c>
      <c r="H297" s="876"/>
      <c r="I297" s="884">
        <v>42177</v>
      </c>
      <c r="J297" s="874">
        <v>3235</v>
      </c>
      <c r="K297" s="877">
        <f t="shared" si="88"/>
        <v>84627.6</v>
      </c>
      <c r="L297" s="978">
        <f>SUM(G297-K297)</f>
        <v>-4368.7200000000012</v>
      </c>
      <c r="M297" s="865">
        <v>1.573</v>
      </c>
      <c r="N297" s="880">
        <f>SUM(G297-K297)*M297</f>
        <v>-6871.9965600000014</v>
      </c>
      <c r="O297" s="881"/>
      <c r="P297" s="881"/>
    </row>
    <row r="298" spans="1:26" s="868" customFormat="1" ht="15" customHeight="1" x14ac:dyDescent="0.25">
      <c r="A298" s="856" t="s">
        <v>1937</v>
      </c>
      <c r="B298" s="857" t="s">
        <v>994</v>
      </c>
      <c r="C298" s="858" t="s">
        <v>52</v>
      </c>
      <c r="D298" s="859">
        <v>42152</v>
      </c>
      <c r="E298" s="860">
        <v>2285</v>
      </c>
      <c r="F298" s="861">
        <v>2955</v>
      </c>
      <c r="G298" s="862">
        <f t="shared" si="87"/>
        <v>67521.75</v>
      </c>
      <c r="H298" s="863"/>
      <c r="I298" s="884">
        <v>42184</v>
      </c>
      <c r="J298" s="861">
        <v>2745</v>
      </c>
      <c r="K298" s="864">
        <f t="shared" si="88"/>
        <v>62723.25</v>
      </c>
      <c r="L298" s="977">
        <f>SUM(K298-G298)</f>
        <v>-4798.5</v>
      </c>
      <c r="M298" s="865">
        <v>1.573</v>
      </c>
      <c r="N298" s="866">
        <f>SUM(K298-G298)*M298</f>
        <v>-7548.0405000000001</v>
      </c>
      <c r="O298" s="867"/>
      <c r="P298" s="867"/>
    </row>
    <row r="299" spans="1:26" s="868" customFormat="1" ht="15" customHeight="1" x14ac:dyDescent="0.25">
      <c r="A299" s="869" t="s">
        <v>2018</v>
      </c>
      <c r="B299" s="870" t="s">
        <v>2019</v>
      </c>
      <c r="C299" s="871" t="s">
        <v>77</v>
      </c>
      <c r="D299" s="872">
        <v>42066</v>
      </c>
      <c r="E299" s="873">
        <v>2338</v>
      </c>
      <c r="F299" s="874">
        <v>2384</v>
      </c>
      <c r="G299" s="875">
        <f t="shared" si="87"/>
        <v>55737.919999999998</v>
      </c>
      <c r="H299" s="876"/>
      <c r="I299" s="884">
        <v>42199</v>
      </c>
      <c r="J299" s="874">
        <v>2051</v>
      </c>
      <c r="K299" s="877">
        <f t="shared" si="88"/>
        <v>47952.38</v>
      </c>
      <c r="L299" s="978">
        <f>SUM(G299-K299)</f>
        <v>7785.5400000000009</v>
      </c>
      <c r="M299" s="865">
        <v>1.573</v>
      </c>
      <c r="N299" s="866">
        <f>SUM(G299-K299)*M299</f>
        <v>12246.654420000001</v>
      </c>
      <c r="O299" s="881"/>
      <c r="P299" s="881"/>
      <c r="Q299" s="882"/>
      <c r="R299" s="882"/>
      <c r="S299" s="882"/>
      <c r="T299" s="882"/>
      <c r="U299" s="882"/>
      <c r="V299" s="882"/>
      <c r="W299" s="882"/>
      <c r="X299" s="882"/>
      <c r="Y299" s="882"/>
      <c r="Z299" s="882"/>
    </row>
    <row r="300" spans="1:26" s="868" customFormat="1" ht="15" customHeight="1" x14ac:dyDescent="0.25">
      <c r="A300" s="856" t="s">
        <v>2117</v>
      </c>
      <c r="B300" s="857" t="s">
        <v>2118</v>
      </c>
      <c r="C300" s="858" t="s">
        <v>52</v>
      </c>
      <c r="D300" s="859">
        <v>42164</v>
      </c>
      <c r="E300" s="860">
        <v>12072</v>
      </c>
      <c r="F300" s="861">
        <v>342</v>
      </c>
      <c r="G300" s="862">
        <f t="shared" si="87"/>
        <v>41286.239999999998</v>
      </c>
      <c r="H300" s="863"/>
      <c r="I300" s="884">
        <v>42200</v>
      </c>
      <c r="J300" s="861">
        <v>337.7</v>
      </c>
      <c r="K300" s="864">
        <f t="shared" si="88"/>
        <v>40767.144</v>
      </c>
      <c r="L300" s="977">
        <f>SUM(K300-G300)</f>
        <v>-519.09599999999773</v>
      </c>
      <c r="M300" s="865">
        <v>1.573</v>
      </c>
      <c r="N300" s="866">
        <f>SUM(K300-G300)*M300</f>
        <v>-816.53800799999635</v>
      </c>
      <c r="O300" s="867"/>
      <c r="P300" s="867"/>
    </row>
    <row r="301" spans="1:26" s="882" customFormat="1" ht="15" customHeight="1" x14ac:dyDescent="0.25">
      <c r="A301" s="869" t="s">
        <v>1616</v>
      </c>
      <c r="B301" s="870" t="s">
        <v>1617</v>
      </c>
      <c r="C301" s="871" t="s">
        <v>77</v>
      </c>
      <c r="D301" s="872">
        <v>42172</v>
      </c>
      <c r="E301" s="873">
        <v>3360</v>
      </c>
      <c r="F301" s="874">
        <v>1620</v>
      </c>
      <c r="G301" s="875">
        <f t="shared" si="87"/>
        <v>54432</v>
      </c>
      <c r="H301" s="876"/>
      <c r="I301" s="884">
        <v>42200</v>
      </c>
      <c r="J301" s="874">
        <v>1620</v>
      </c>
      <c r="K301" s="877">
        <f t="shared" si="88"/>
        <v>54432</v>
      </c>
      <c r="L301" s="978">
        <f>SUM(G301-K301)</f>
        <v>0</v>
      </c>
      <c r="M301" s="865">
        <v>1.573</v>
      </c>
      <c r="N301" s="866">
        <f>SUM(G301-K301)*M301</f>
        <v>0</v>
      </c>
      <c r="O301" s="881"/>
      <c r="P301" s="881"/>
    </row>
    <row r="302" spans="1:26" s="882" customFormat="1" ht="15" customHeight="1" x14ac:dyDescent="0.25">
      <c r="A302" s="869" t="s">
        <v>1784</v>
      </c>
      <c r="B302" s="870" t="s">
        <v>1675</v>
      </c>
      <c r="C302" s="871" t="s">
        <v>77</v>
      </c>
      <c r="D302" s="872">
        <v>42159</v>
      </c>
      <c r="E302" s="873">
        <v>6645</v>
      </c>
      <c r="F302" s="874">
        <v>581</v>
      </c>
      <c r="G302" s="875">
        <f t="shared" si="87"/>
        <v>38607.449999999997</v>
      </c>
      <c r="H302" s="876"/>
      <c r="I302" s="884">
        <v>42201</v>
      </c>
      <c r="J302" s="874">
        <v>614.4</v>
      </c>
      <c r="K302" s="877">
        <f t="shared" si="88"/>
        <v>40826.879999999997</v>
      </c>
      <c r="L302" s="978">
        <f>SUM(G302-K302)</f>
        <v>-2219.4300000000003</v>
      </c>
      <c r="M302" s="865">
        <v>1.573</v>
      </c>
      <c r="N302" s="880">
        <f>SUM(G302-K302)*M302</f>
        <v>-3491.1633900000002</v>
      </c>
      <c r="O302" s="881"/>
      <c r="P302" s="881"/>
    </row>
    <row r="303" spans="1:26" s="882" customFormat="1" ht="15" customHeight="1" x14ac:dyDescent="0.25">
      <c r="A303" s="869" t="s">
        <v>1696</v>
      </c>
      <c r="B303" s="870" t="s">
        <v>1697</v>
      </c>
      <c r="C303" s="871" t="s">
        <v>77</v>
      </c>
      <c r="D303" s="872">
        <v>42170</v>
      </c>
      <c r="E303" s="873">
        <v>2496</v>
      </c>
      <c r="F303" s="874">
        <v>2759</v>
      </c>
      <c r="G303" s="875">
        <f t="shared" ref="G303:G311" si="89">SUM(E303*F303)/100</f>
        <v>68864.639999999999</v>
      </c>
      <c r="H303" s="876"/>
      <c r="I303" s="884">
        <v>42208</v>
      </c>
      <c r="J303" s="874">
        <v>2932</v>
      </c>
      <c r="K303" s="877">
        <f t="shared" ref="K303:K311" si="90">SUM(E303*J303)/100</f>
        <v>73182.720000000001</v>
      </c>
      <c r="L303" s="978">
        <f>SUM(G303-K303)</f>
        <v>-4318.0800000000017</v>
      </c>
      <c r="M303" s="865">
        <v>1.5509999999999999</v>
      </c>
      <c r="N303" s="880">
        <f>SUM(G303-K303)*M303</f>
        <v>-6697.3420800000022</v>
      </c>
      <c r="O303" s="881"/>
      <c r="P303" s="881"/>
    </row>
    <row r="304" spans="1:26" s="868" customFormat="1" ht="15" customHeight="1" x14ac:dyDescent="0.25">
      <c r="A304" s="856" t="s">
        <v>2147</v>
      </c>
      <c r="B304" s="857" t="s">
        <v>1875</v>
      </c>
      <c r="C304" s="858" t="s">
        <v>52</v>
      </c>
      <c r="D304" s="859">
        <v>42206</v>
      </c>
      <c r="E304" s="860">
        <v>13961</v>
      </c>
      <c r="F304" s="861">
        <v>412.3</v>
      </c>
      <c r="G304" s="862">
        <f t="shared" si="89"/>
        <v>57561.203000000001</v>
      </c>
      <c r="H304" s="863"/>
      <c r="I304" s="884">
        <v>42209</v>
      </c>
      <c r="J304" s="861">
        <v>381</v>
      </c>
      <c r="K304" s="864">
        <f t="shared" si="90"/>
        <v>53191.41</v>
      </c>
      <c r="L304" s="977">
        <f>SUM(K304-G304)</f>
        <v>-4369.7929999999978</v>
      </c>
      <c r="M304" s="865">
        <v>1</v>
      </c>
      <c r="N304" s="866">
        <f>SUM(K304-G304)*M304</f>
        <v>-4369.7929999999978</v>
      </c>
      <c r="O304" s="867"/>
      <c r="P304" s="867"/>
    </row>
    <row r="305" spans="1:26" s="868" customFormat="1" ht="15" customHeight="1" x14ac:dyDescent="0.25">
      <c r="A305" s="856" t="s">
        <v>693</v>
      </c>
      <c r="B305" s="857" t="s">
        <v>694</v>
      </c>
      <c r="C305" s="858" t="s">
        <v>52</v>
      </c>
      <c r="D305" s="859">
        <v>42205</v>
      </c>
      <c r="E305" s="860">
        <v>20809</v>
      </c>
      <c r="F305" s="861">
        <v>294.39999999999998</v>
      </c>
      <c r="G305" s="862">
        <f t="shared" si="89"/>
        <v>61261.695999999996</v>
      </c>
      <c r="H305" s="863"/>
      <c r="I305" s="884">
        <v>42212</v>
      </c>
      <c r="J305" s="861">
        <v>273.39999999999998</v>
      </c>
      <c r="K305" s="864">
        <f t="shared" si="90"/>
        <v>56891.805999999997</v>
      </c>
      <c r="L305" s="977">
        <f>SUM(K305-G305)</f>
        <v>-4369.8899999999994</v>
      </c>
      <c r="M305" s="865">
        <v>1.5509999999999999</v>
      </c>
      <c r="N305" s="866">
        <f>SUM(K305-G305)*M305</f>
        <v>-6777.6993899999989</v>
      </c>
      <c r="O305" s="867"/>
      <c r="P305" s="867"/>
    </row>
    <row r="306" spans="1:26" s="868" customFormat="1" ht="15" customHeight="1" x14ac:dyDescent="0.25">
      <c r="A306" s="856" t="s">
        <v>2152</v>
      </c>
      <c r="B306" s="857" t="s">
        <v>1245</v>
      </c>
      <c r="C306" s="858" t="s">
        <v>52</v>
      </c>
      <c r="D306" s="859">
        <v>42206</v>
      </c>
      <c r="E306" s="860">
        <v>26551</v>
      </c>
      <c r="F306" s="861">
        <v>308.8</v>
      </c>
      <c r="G306" s="862">
        <f t="shared" si="89"/>
        <v>81989.488000000012</v>
      </c>
      <c r="H306" s="863"/>
      <c r="I306" s="884">
        <v>42216</v>
      </c>
      <c r="J306" s="861">
        <v>292.39999999999998</v>
      </c>
      <c r="K306" s="864">
        <f t="shared" si="90"/>
        <v>77635.123999999996</v>
      </c>
      <c r="L306" s="977">
        <f>SUM(K306-G306)</f>
        <v>-4354.3640000000159</v>
      </c>
      <c r="M306" s="865">
        <v>1.5509999999999999</v>
      </c>
      <c r="N306" s="866">
        <f>SUM(K306-G306)*M306</f>
        <v>-6753.6185640000249</v>
      </c>
      <c r="O306" s="867"/>
      <c r="P306" s="867"/>
    </row>
    <row r="307" spans="1:26" s="882" customFormat="1" ht="15" customHeight="1" x14ac:dyDescent="0.25">
      <c r="A307" s="869" t="s">
        <v>2141</v>
      </c>
      <c r="B307" s="870" t="s">
        <v>2142</v>
      </c>
      <c r="C307" s="871" t="s">
        <v>77</v>
      </c>
      <c r="D307" s="872">
        <v>42193</v>
      </c>
      <c r="E307" s="873">
        <v>27104</v>
      </c>
      <c r="F307" s="874">
        <v>176.6</v>
      </c>
      <c r="G307" s="875">
        <f t="shared" si="89"/>
        <v>47865.663999999997</v>
      </c>
      <c r="H307" s="876"/>
      <c r="I307" s="884">
        <v>42215</v>
      </c>
      <c r="J307" s="874">
        <v>192.9</v>
      </c>
      <c r="K307" s="877">
        <f t="shared" si="90"/>
        <v>52283.616000000009</v>
      </c>
      <c r="L307" s="978">
        <f>SUM(G307-K307)</f>
        <v>-4417.952000000012</v>
      </c>
      <c r="M307" s="865">
        <v>1.5509999999999999</v>
      </c>
      <c r="N307" s="880">
        <f>SUM(G307-K307)*M307</f>
        <v>-6852.2435520000181</v>
      </c>
      <c r="O307" s="881"/>
      <c r="P307" s="881"/>
    </row>
    <row r="308" spans="1:26" s="868" customFormat="1" ht="15" customHeight="1" x14ac:dyDescent="0.25">
      <c r="A308" s="869" t="s">
        <v>1865</v>
      </c>
      <c r="B308" s="870" t="s">
        <v>1864</v>
      </c>
      <c r="C308" s="871" t="s">
        <v>77</v>
      </c>
      <c r="D308" s="872">
        <v>42165</v>
      </c>
      <c r="E308" s="873">
        <v>6525</v>
      </c>
      <c r="F308" s="874">
        <v>833</v>
      </c>
      <c r="G308" s="875">
        <f t="shared" si="89"/>
        <v>54353.25</v>
      </c>
      <c r="H308" s="876"/>
      <c r="I308" s="884">
        <v>42215</v>
      </c>
      <c r="J308" s="874">
        <v>821</v>
      </c>
      <c r="K308" s="877">
        <f t="shared" si="90"/>
        <v>53570.25</v>
      </c>
      <c r="L308" s="978">
        <f>SUM(G308-K308)</f>
        <v>783</v>
      </c>
      <c r="M308" s="865">
        <v>1.5509999999999999</v>
      </c>
      <c r="N308" s="866">
        <f>SUM(G308-K308)*M308</f>
        <v>1214.433</v>
      </c>
      <c r="O308" s="881"/>
      <c r="P308" s="881"/>
      <c r="Q308" s="882"/>
      <c r="R308" s="882"/>
      <c r="S308" s="882"/>
      <c r="T308" s="882"/>
      <c r="U308" s="882"/>
      <c r="V308" s="882"/>
      <c r="W308" s="882"/>
      <c r="X308" s="882"/>
      <c r="Y308" s="882"/>
      <c r="Z308" s="882"/>
    </row>
    <row r="309" spans="1:26" s="882" customFormat="1" ht="15" customHeight="1" x14ac:dyDescent="0.25">
      <c r="A309" s="869" t="s">
        <v>709</v>
      </c>
      <c r="B309" s="870" t="s">
        <v>389</v>
      </c>
      <c r="C309" s="871" t="s">
        <v>77</v>
      </c>
      <c r="D309" s="872">
        <v>42159</v>
      </c>
      <c r="E309" s="873">
        <v>7612</v>
      </c>
      <c r="F309" s="874">
        <v>970.5</v>
      </c>
      <c r="G309" s="875">
        <f t="shared" si="89"/>
        <v>73874.460000000006</v>
      </c>
      <c r="H309" s="876"/>
      <c r="I309" s="884">
        <v>42219</v>
      </c>
      <c r="J309" s="874">
        <v>806.5</v>
      </c>
      <c r="K309" s="877">
        <f t="shared" si="90"/>
        <v>61390.78</v>
      </c>
      <c r="L309" s="978">
        <f>SUM(G309-K309)</f>
        <v>12483.680000000008</v>
      </c>
      <c r="M309" s="865">
        <v>1.5509999999999999</v>
      </c>
      <c r="N309" s="866">
        <f>SUM(G309-K309)*M309</f>
        <v>19362.18768000001</v>
      </c>
      <c r="O309" s="881"/>
      <c r="P309" s="881"/>
    </row>
    <row r="310" spans="1:26" s="882" customFormat="1" ht="15" customHeight="1" x14ac:dyDescent="0.25">
      <c r="A310" s="869" t="s">
        <v>2139</v>
      </c>
      <c r="B310" s="870" t="s">
        <v>2138</v>
      </c>
      <c r="C310" s="871" t="s">
        <v>77</v>
      </c>
      <c r="D310" s="872">
        <v>42184</v>
      </c>
      <c r="E310" s="873">
        <v>4609</v>
      </c>
      <c r="F310" s="874">
        <v>1030</v>
      </c>
      <c r="G310" s="875">
        <f t="shared" si="89"/>
        <v>47472.7</v>
      </c>
      <c r="H310" s="876"/>
      <c r="I310" s="884">
        <v>42221</v>
      </c>
      <c r="J310" s="874">
        <v>1115.3</v>
      </c>
      <c r="K310" s="877">
        <f t="shared" si="90"/>
        <v>51404.177000000003</v>
      </c>
      <c r="L310" s="978">
        <f>SUM(G310-K310)</f>
        <v>-3931.4770000000062</v>
      </c>
      <c r="M310" s="865">
        <v>1.5509999999999999</v>
      </c>
      <c r="N310" s="880">
        <f>SUM(G310-K310)*M310</f>
        <v>-6097.7208270000092</v>
      </c>
      <c r="O310" s="881"/>
      <c r="P310" s="881"/>
    </row>
    <row r="311" spans="1:26" s="882" customFormat="1" ht="15" customHeight="1" x14ac:dyDescent="0.25">
      <c r="A311" s="856" t="s">
        <v>2129</v>
      </c>
      <c r="B311" s="857" t="s">
        <v>2130</v>
      </c>
      <c r="C311" s="858" t="s">
        <v>52</v>
      </c>
      <c r="D311" s="859">
        <v>42178</v>
      </c>
      <c r="E311" s="860">
        <v>10645</v>
      </c>
      <c r="F311" s="861">
        <v>428.1</v>
      </c>
      <c r="G311" s="862">
        <f t="shared" si="89"/>
        <v>45571.245000000003</v>
      </c>
      <c r="H311" s="863"/>
      <c r="I311" s="884">
        <v>42222</v>
      </c>
      <c r="J311" s="861">
        <v>405.2</v>
      </c>
      <c r="K311" s="864">
        <f t="shared" si="90"/>
        <v>43133.54</v>
      </c>
      <c r="L311" s="977">
        <f>SUM(K311-G311)</f>
        <v>-2437.7050000000017</v>
      </c>
      <c r="M311" s="865">
        <v>1.5509999999999999</v>
      </c>
      <c r="N311" s="866">
        <f>SUM(K311-G311)*M311</f>
        <v>-3780.8804550000027</v>
      </c>
      <c r="O311" s="867"/>
      <c r="P311" s="867"/>
      <c r="Q311" s="868"/>
      <c r="R311" s="868"/>
      <c r="S311" s="868"/>
      <c r="T311" s="868"/>
      <c r="U311" s="868"/>
      <c r="V311" s="868"/>
      <c r="W311" s="868"/>
      <c r="X311" s="868"/>
      <c r="Y311" s="868"/>
      <c r="Z311" s="868"/>
    </row>
    <row r="312" spans="1:26" s="868" customFormat="1" ht="15" customHeight="1" x14ac:dyDescent="0.25">
      <c r="A312" s="856" t="s">
        <v>718</v>
      </c>
      <c r="B312" s="857" t="s">
        <v>719</v>
      </c>
      <c r="C312" s="858" t="s">
        <v>52</v>
      </c>
      <c r="D312" s="859">
        <v>42205</v>
      </c>
      <c r="E312" s="860">
        <v>20809</v>
      </c>
      <c r="F312" s="861">
        <v>498.7</v>
      </c>
      <c r="G312" s="862">
        <f>SUM(E312*F312)/100</f>
        <v>103774.48299999999</v>
      </c>
      <c r="H312" s="863"/>
      <c r="I312" s="884">
        <v>42236</v>
      </c>
      <c r="J312" s="861">
        <v>480</v>
      </c>
      <c r="K312" s="864">
        <f>SUM(E312*J312)/100</f>
        <v>99883.199999999997</v>
      </c>
      <c r="L312" s="977">
        <f>SUM(K312-G312)</f>
        <v>-3891.2829999999958</v>
      </c>
      <c r="M312" s="865">
        <v>1.5693999999999999</v>
      </c>
      <c r="N312" s="866">
        <f>SUM(K312-G312)*M312</f>
        <v>-6106.9795401999927</v>
      </c>
      <c r="O312" s="867"/>
      <c r="P312" s="867"/>
    </row>
    <row r="313" spans="1:26" s="882" customFormat="1" ht="15" customHeight="1" x14ac:dyDescent="0.25">
      <c r="A313" s="856" t="s">
        <v>972</v>
      </c>
      <c r="B313" s="857" t="s">
        <v>973</v>
      </c>
      <c r="C313" s="858" t="s">
        <v>52</v>
      </c>
      <c r="D313" s="859">
        <v>42214</v>
      </c>
      <c r="E313" s="860">
        <v>19387</v>
      </c>
      <c r="F313" s="861">
        <v>161.30000000000001</v>
      </c>
      <c r="G313" s="862">
        <f>SUM(E313*F313)/100</f>
        <v>31271.231</v>
      </c>
      <c r="H313" s="863"/>
      <c r="I313" s="884">
        <v>42236</v>
      </c>
      <c r="J313" s="861">
        <v>146.19999999999999</v>
      </c>
      <c r="K313" s="864">
        <f>SUM(E313*J313)/100</f>
        <v>28343.793999999998</v>
      </c>
      <c r="L313" s="977">
        <v>0</v>
      </c>
      <c r="M313" s="865">
        <v>1.5693999999999999</v>
      </c>
      <c r="N313" s="866">
        <f>SUM(K313-G313)*M313</f>
        <v>-4594.3196278000023</v>
      </c>
      <c r="O313" s="867"/>
      <c r="P313" s="867"/>
      <c r="Q313" s="868"/>
      <c r="R313" s="868"/>
      <c r="S313" s="868"/>
      <c r="T313" s="868"/>
      <c r="U313" s="868"/>
      <c r="V313" s="868"/>
      <c r="W313" s="868"/>
      <c r="X313" s="868"/>
      <c r="Y313" s="868"/>
      <c r="Z313" s="868"/>
    </row>
    <row r="314" spans="1:26" s="868" customFormat="1" ht="15" customHeight="1" x14ac:dyDescent="0.25">
      <c r="A314" s="856" t="s">
        <v>1063</v>
      </c>
      <c r="B314" s="857" t="s">
        <v>1843</v>
      </c>
      <c r="C314" s="858" t="s">
        <v>52</v>
      </c>
      <c r="D314" s="859">
        <v>42024</v>
      </c>
      <c r="E314" s="860">
        <v>57000</v>
      </c>
      <c r="F314" s="861">
        <v>153.69999999999999</v>
      </c>
      <c r="G314" s="862">
        <f>SUM(E314*F314)/100</f>
        <v>87609</v>
      </c>
      <c r="H314" s="863"/>
      <c r="I314" s="884">
        <v>42240</v>
      </c>
      <c r="J314" s="861">
        <v>164.8</v>
      </c>
      <c r="K314" s="864">
        <f>SUM(E314*J314)/100</f>
        <v>93936</v>
      </c>
      <c r="L314" s="977">
        <f>SUM(K314-G314)</f>
        <v>6327</v>
      </c>
      <c r="M314" s="865">
        <v>1.5693999999999999</v>
      </c>
      <c r="N314" s="866">
        <f>SUM(K314-G314)*M314</f>
        <v>9929.5937999999987</v>
      </c>
      <c r="O314" s="867"/>
      <c r="P314" s="867"/>
    </row>
    <row r="315" spans="1:26" s="882" customFormat="1" ht="15" customHeight="1" x14ac:dyDescent="0.25">
      <c r="A315" s="856" t="s">
        <v>1706</v>
      </c>
      <c r="B315" s="857" t="s">
        <v>1707</v>
      </c>
      <c r="C315" s="858" t="s">
        <v>52</v>
      </c>
      <c r="D315" s="859">
        <v>42191</v>
      </c>
      <c r="E315" s="860">
        <v>23948</v>
      </c>
      <c r="F315" s="861">
        <v>276</v>
      </c>
      <c r="G315" s="862">
        <f>SUM(E315*F315)/100</f>
        <v>66096.479999999996</v>
      </c>
      <c r="H315" s="863"/>
      <c r="I315" s="884">
        <v>42240</v>
      </c>
      <c r="J315" s="861">
        <v>265.89999999999998</v>
      </c>
      <c r="K315" s="864">
        <f>SUM(E315*J315)/100</f>
        <v>63677.731999999989</v>
      </c>
      <c r="L315" s="977">
        <v>0</v>
      </c>
      <c r="M315" s="865">
        <v>1.5693999999999999</v>
      </c>
      <c r="N315" s="866">
        <f>SUM(K315-G315)*M315</f>
        <v>-3795.9831112000106</v>
      </c>
      <c r="O315" s="867"/>
      <c r="P315" s="867"/>
      <c r="Q315" s="868"/>
      <c r="R315" s="868"/>
      <c r="S315" s="868"/>
      <c r="T315" s="868"/>
      <c r="U315" s="868"/>
      <c r="V315" s="868"/>
      <c r="W315" s="868"/>
      <c r="X315" s="868"/>
      <c r="Y315" s="868"/>
      <c r="Z315" s="868"/>
    </row>
    <row r="316" spans="1:26" s="882" customFormat="1" ht="15" customHeight="1" x14ac:dyDescent="0.25">
      <c r="A316" s="885" t="s">
        <v>1106</v>
      </c>
      <c r="B316" s="870" t="s">
        <v>2182</v>
      </c>
      <c r="C316" s="871" t="s">
        <v>77</v>
      </c>
      <c r="D316" s="872">
        <v>42240</v>
      </c>
      <c r="E316" s="873">
        <v>3276</v>
      </c>
      <c r="F316" s="874">
        <v>1569</v>
      </c>
      <c r="G316" s="875">
        <f t="shared" ref="G316:G325" si="91">SUM(E316*F316)/100</f>
        <v>51400.44</v>
      </c>
      <c r="H316" s="876"/>
      <c r="I316" s="884">
        <v>42241</v>
      </c>
      <c r="J316" s="874">
        <v>1580</v>
      </c>
      <c r="K316" s="877">
        <f t="shared" ref="K316:K325" si="92">SUM(E316*J316)/100</f>
        <v>51760.800000000003</v>
      </c>
      <c r="L316" s="978">
        <f t="shared" ref="L316:L325" si="93">SUM(G316-K316)</f>
        <v>-360.36000000000058</v>
      </c>
      <c r="M316" s="879">
        <v>1.5401</v>
      </c>
      <c r="N316" s="880">
        <f t="shared" ref="N316:N325" si="94">SUM(G316-K316)*M316</f>
        <v>-554.99043600000095</v>
      </c>
      <c r="O316" s="881"/>
      <c r="P316" s="881"/>
    </row>
    <row r="317" spans="1:26" s="882" customFormat="1" ht="15" customHeight="1" x14ac:dyDescent="0.25">
      <c r="A317" s="885" t="s">
        <v>2188</v>
      </c>
      <c r="B317" s="870" t="s">
        <v>2183</v>
      </c>
      <c r="C317" s="871" t="s">
        <v>77</v>
      </c>
      <c r="D317" s="872">
        <v>42240</v>
      </c>
      <c r="E317" s="873">
        <v>4501</v>
      </c>
      <c r="F317" s="874">
        <v>938</v>
      </c>
      <c r="G317" s="875">
        <f t="shared" si="91"/>
        <v>42219.38</v>
      </c>
      <c r="H317" s="876"/>
      <c r="I317" s="884">
        <v>42242</v>
      </c>
      <c r="J317" s="874">
        <v>938</v>
      </c>
      <c r="K317" s="877">
        <f t="shared" si="92"/>
        <v>42219.38</v>
      </c>
      <c r="L317" s="978">
        <f t="shared" si="93"/>
        <v>0</v>
      </c>
      <c r="M317" s="879">
        <v>1.5401</v>
      </c>
      <c r="N317" s="866">
        <f t="shared" si="94"/>
        <v>0</v>
      </c>
      <c r="O317" s="881"/>
      <c r="P317" s="881"/>
    </row>
    <row r="318" spans="1:26" s="882" customFormat="1" ht="15" customHeight="1" x14ac:dyDescent="0.25">
      <c r="A318" s="869" t="s">
        <v>2189</v>
      </c>
      <c r="B318" s="870" t="s">
        <v>1069</v>
      </c>
      <c r="C318" s="871" t="s">
        <v>77</v>
      </c>
      <c r="D318" s="872">
        <v>42240</v>
      </c>
      <c r="E318" s="873">
        <v>1982</v>
      </c>
      <c r="F318" s="874">
        <v>2487</v>
      </c>
      <c r="G318" s="875">
        <f t="shared" si="91"/>
        <v>49292.34</v>
      </c>
      <c r="H318" s="876"/>
      <c r="I318" s="884">
        <v>42241</v>
      </c>
      <c r="J318" s="874">
        <v>2487</v>
      </c>
      <c r="K318" s="877">
        <f t="shared" si="92"/>
        <v>49292.34</v>
      </c>
      <c r="L318" s="978">
        <f t="shared" si="93"/>
        <v>0</v>
      </c>
      <c r="M318" s="879">
        <v>1.5401</v>
      </c>
      <c r="N318" s="866">
        <f t="shared" si="94"/>
        <v>0</v>
      </c>
      <c r="O318" s="881"/>
      <c r="P318" s="881"/>
    </row>
    <row r="319" spans="1:26" s="882" customFormat="1" ht="15" customHeight="1" x14ac:dyDescent="0.25">
      <c r="A319" s="885" t="s">
        <v>2190</v>
      </c>
      <c r="B319" s="870" t="s">
        <v>690</v>
      </c>
      <c r="C319" s="871" t="s">
        <v>77</v>
      </c>
      <c r="D319" s="872">
        <v>42240</v>
      </c>
      <c r="E319" s="873">
        <v>8525</v>
      </c>
      <c r="F319" s="874">
        <v>830</v>
      </c>
      <c r="G319" s="875">
        <f t="shared" si="91"/>
        <v>70757.5</v>
      </c>
      <c r="H319" s="876"/>
      <c r="I319" s="884">
        <v>42241</v>
      </c>
      <c r="J319" s="874">
        <v>830</v>
      </c>
      <c r="K319" s="877">
        <f t="shared" si="92"/>
        <v>70757.5</v>
      </c>
      <c r="L319" s="978">
        <f t="shared" si="93"/>
        <v>0</v>
      </c>
      <c r="M319" s="879">
        <v>1.5401</v>
      </c>
      <c r="N319" s="866">
        <f t="shared" si="94"/>
        <v>0</v>
      </c>
      <c r="O319" s="881"/>
      <c r="P319" s="881"/>
    </row>
    <row r="320" spans="1:26" s="882" customFormat="1" ht="15" customHeight="1" x14ac:dyDescent="0.25">
      <c r="A320" s="885" t="s">
        <v>2192</v>
      </c>
      <c r="B320" s="870" t="s">
        <v>2184</v>
      </c>
      <c r="C320" s="871" t="s">
        <v>77</v>
      </c>
      <c r="D320" s="872">
        <v>42240</v>
      </c>
      <c r="E320" s="873">
        <v>35947</v>
      </c>
      <c r="F320" s="874">
        <v>312.3</v>
      </c>
      <c r="G320" s="875">
        <f t="shared" si="91"/>
        <v>112262.481</v>
      </c>
      <c r="H320" s="876"/>
      <c r="I320" s="884">
        <v>42242</v>
      </c>
      <c r="J320" s="874">
        <v>312.3</v>
      </c>
      <c r="K320" s="877">
        <f t="shared" si="92"/>
        <v>112262.481</v>
      </c>
      <c r="L320" s="978">
        <f t="shared" si="93"/>
        <v>0</v>
      </c>
      <c r="M320" s="879">
        <v>1.5401</v>
      </c>
      <c r="N320" s="866">
        <f t="shared" si="94"/>
        <v>0</v>
      </c>
      <c r="O320" s="881"/>
      <c r="P320" s="881"/>
    </row>
    <row r="321" spans="1:26" s="882" customFormat="1" ht="15" customHeight="1" x14ac:dyDescent="0.25">
      <c r="A321" s="886" t="s">
        <v>2193</v>
      </c>
      <c r="B321" s="870" t="s">
        <v>1318</v>
      </c>
      <c r="C321" s="871" t="s">
        <v>77</v>
      </c>
      <c r="D321" s="872">
        <v>42240</v>
      </c>
      <c r="E321" s="873">
        <v>22198</v>
      </c>
      <c r="F321" s="874">
        <v>287.89999999999998</v>
      </c>
      <c r="G321" s="875">
        <f t="shared" si="91"/>
        <v>63908.041999999994</v>
      </c>
      <c r="H321" s="876"/>
      <c r="I321" s="884">
        <v>42242</v>
      </c>
      <c r="J321" s="874">
        <v>287.89999999999998</v>
      </c>
      <c r="K321" s="877">
        <f t="shared" si="92"/>
        <v>63908.041999999994</v>
      </c>
      <c r="L321" s="978">
        <f t="shared" si="93"/>
        <v>0</v>
      </c>
      <c r="M321" s="879">
        <v>1.5401</v>
      </c>
      <c r="N321" s="866">
        <f t="shared" si="94"/>
        <v>0</v>
      </c>
      <c r="O321" s="881"/>
      <c r="P321" s="881"/>
    </row>
    <row r="322" spans="1:26" s="882" customFormat="1" ht="15" customHeight="1" x14ac:dyDescent="0.25">
      <c r="A322" s="885" t="s">
        <v>2194</v>
      </c>
      <c r="B322" s="870" t="s">
        <v>1597</v>
      </c>
      <c r="C322" s="871" t="s">
        <v>77</v>
      </c>
      <c r="D322" s="872">
        <v>42240</v>
      </c>
      <c r="E322" s="873">
        <v>2884</v>
      </c>
      <c r="F322" s="874">
        <v>1975</v>
      </c>
      <c r="G322" s="875">
        <f t="shared" si="91"/>
        <v>56959</v>
      </c>
      <c r="H322" s="876"/>
      <c r="I322" s="884">
        <v>42242</v>
      </c>
      <c r="J322" s="874">
        <v>1975</v>
      </c>
      <c r="K322" s="877">
        <f t="shared" si="92"/>
        <v>56959</v>
      </c>
      <c r="L322" s="978">
        <f t="shared" si="93"/>
        <v>0</v>
      </c>
      <c r="M322" s="879">
        <v>1.5401</v>
      </c>
      <c r="N322" s="866">
        <f t="shared" si="94"/>
        <v>0</v>
      </c>
      <c r="O322" s="881"/>
      <c r="P322" s="881"/>
    </row>
    <row r="323" spans="1:26" s="882" customFormat="1" ht="15" customHeight="1" x14ac:dyDescent="0.25">
      <c r="A323" s="885" t="s">
        <v>2195</v>
      </c>
      <c r="B323" s="870" t="s">
        <v>2185</v>
      </c>
      <c r="C323" s="871" t="s">
        <v>77</v>
      </c>
      <c r="D323" s="872">
        <v>42240</v>
      </c>
      <c r="E323" s="873">
        <v>8945</v>
      </c>
      <c r="F323" s="874">
        <v>444.9</v>
      </c>
      <c r="G323" s="875">
        <f t="shared" si="91"/>
        <v>39796.305</v>
      </c>
      <c r="H323" s="876"/>
      <c r="I323" s="884">
        <v>42242</v>
      </c>
      <c r="J323" s="874">
        <v>444.9</v>
      </c>
      <c r="K323" s="877">
        <f t="shared" si="92"/>
        <v>39796.305</v>
      </c>
      <c r="L323" s="978">
        <f t="shared" si="93"/>
        <v>0</v>
      </c>
      <c r="M323" s="879">
        <v>1.5401</v>
      </c>
      <c r="N323" s="866">
        <f t="shared" si="94"/>
        <v>0</v>
      </c>
      <c r="O323" s="881"/>
      <c r="P323" s="881"/>
    </row>
    <row r="324" spans="1:26" s="882" customFormat="1" ht="15" customHeight="1" x14ac:dyDescent="0.25">
      <c r="A324" s="885" t="s">
        <v>2196</v>
      </c>
      <c r="B324" s="870" t="s">
        <v>2186</v>
      </c>
      <c r="C324" s="871" t="s">
        <v>77</v>
      </c>
      <c r="D324" s="872">
        <v>42240</v>
      </c>
      <c r="E324" s="873">
        <v>11202</v>
      </c>
      <c r="F324" s="874">
        <v>503.5</v>
      </c>
      <c r="G324" s="875">
        <f t="shared" si="91"/>
        <v>56402.07</v>
      </c>
      <c r="H324" s="876"/>
      <c r="I324" s="884">
        <v>42242</v>
      </c>
      <c r="J324" s="874">
        <v>503.5</v>
      </c>
      <c r="K324" s="877">
        <f t="shared" si="92"/>
        <v>56402.07</v>
      </c>
      <c r="L324" s="978">
        <f t="shared" si="93"/>
        <v>0</v>
      </c>
      <c r="M324" s="879">
        <v>1.5401</v>
      </c>
      <c r="N324" s="866">
        <f t="shared" si="94"/>
        <v>0</v>
      </c>
      <c r="O324" s="881"/>
      <c r="P324" s="881"/>
    </row>
    <row r="325" spans="1:26" s="882" customFormat="1" ht="15" customHeight="1" x14ac:dyDescent="0.25">
      <c r="A325" s="885" t="s">
        <v>2197</v>
      </c>
      <c r="B325" s="870" t="s">
        <v>2187</v>
      </c>
      <c r="C325" s="871" t="s">
        <v>77</v>
      </c>
      <c r="D325" s="872">
        <v>42240</v>
      </c>
      <c r="E325" s="873">
        <v>11820</v>
      </c>
      <c r="F325" s="874">
        <v>851.5</v>
      </c>
      <c r="G325" s="875">
        <f t="shared" si="91"/>
        <v>100647.3</v>
      </c>
      <c r="H325" s="876"/>
      <c r="I325" s="884">
        <v>42242</v>
      </c>
      <c r="J325" s="874">
        <v>851.5</v>
      </c>
      <c r="K325" s="877">
        <f t="shared" si="92"/>
        <v>100647.3</v>
      </c>
      <c r="L325" s="978">
        <f t="shared" si="93"/>
        <v>0</v>
      </c>
      <c r="M325" s="879">
        <v>1.5401</v>
      </c>
      <c r="N325" s="866">
        <f t="shared" si="94"/>
        <v>0</v>
      </c>
      <c r="O325" s="881"/>
      <c r="P325" s="881"/>
    </row>
    <row r="326" spans="1:26" s="882" customFormat="1" ht="15" customHeight="1" x14ac:dyDescent="0.25">
      <c r="A326" s="885" t="s">
        <v>2191</v>
      </c>
      <c r="B326" s="870" t="s">
        <v>2019</v>
      </c>
      <c r="C326" s="871" t="s">
        <v>77</v>
      </c>
      <c r="D326" s="872">
        <v>42240</v>
      </c>
      <c r="E326" s="873">
        <v>1764</v>
      </c>
      <c r="F326" s="874">
        <v>2300</v>
      </c>
      <c r="G326" s="875">
        <f t="shared" ref="G326:G331" si="95">SUM(E326*F326)/100</f>
        <v>40572</v>
      </c>
      <c r="H326" s="876"/>
      <c r="I326" s="884">
        <v>42249</v>
      </c>
      <c r="J326" s="874">
        <v>2300</v>
      </c>
      <c r="K326" s="877">
        <f t="shared" ref="K326:K331" si="96">SUM(E326*J326)/100</f>
        <v>40572</v>
      </c>
      <c r="L326" s="978">
        <f t="shared" ref="L326:L331" si="97">SUM(G326-K326)</f>
        <v>0</v>
      </c>
      <c r="M326" s="879">
        <v>1.5401</v>
      </c>
      <c r="N326" s="866">
        <f t="shared" ref="N326:N331" si="98">SUM(G326-K326)*M326</f>
        <v>0</v>
      </c>
      <c r="O326" s="881"/>
      <c r="P326" s="881"/>
    </row>
    <row r="327" spans="1:26" s="868" customFormat="1" ht="15" customHeight="1" x14ac:dyDescent="0.25">
      <c r="A327" s="869" t="s">
        <v>2155</v>
      </c>
      <c r="B327" s="870" t="s">
        <v>2154</v>
      </c>
      <c r="C327" s="871" t="s">
        <v>77</v>
      </c>
      <c r="D327" s="872">
        <v>42212</v>
      </c>
      <c r="E327" s="873">
        <v>13541</v>
      </c>
      <c r="F327" s="874">
        <v>957.5</v>
      </c>
      <c r="G327" s="875">
        <f t="shared" si="95"/>
        <v>129655.075</v>
      </c>
      <c r="H327" s="876"/>
      <c r="I327" s="884">
        <v>42250</v>
      </c>
      <c r="J327" s="874">
        <v>891.5</v>
      </c>
      <c r="K327" s="877">
        <f t="shared" si="96"/>
        <v>120718.015</v>
      </c>
      <c r="L327" s="978">
        <f t="shared" si="97"/>
        <v>8937.0599999999977</v>
      </c>
      <c r="M327" s="879">
        <v>1.5401</v>
      </c>
      <c r="N327" s="866">
        <f t="shared" si="98"/>
        <v>13763.966105999996</v>
      </c>
      <c r="O327" s="881"/>
      <c r="P327" s="881"/>
      <c r="Q327" s="882"/>
      <c r="R327" s="882"/>
      <c r="S327" s="882"/>
      <c r="T327" s="882"/>
      <c r="U327" s="882"/>
      <c r="V327" s="882"/>
      <c r="W327" s="882"/>
      <c r="X327" s="882"/>
      <c r="Y327" s="882"/>
      <c r="Z327" s="882"/>
    </row>
    <row r="328" spans="1:26" s="882" customFormat="1" ht="15" customHeight="1" x14ac:dyDescent="0.25">
      <c r="A328" s="869" t="s">
        <v>2137</v>
      </c>
      <c r="B328" s="870" t="s">
        <v>2228</v>
      </c>
      <c r="C328" s="871" t="s">
        <v>77</v>
      </c>
      <c r="D328" s="872">
        <v>42184</v>
      </c>
      <c r="E328" s="873">
        <v>10973</v>
      </c>
      <c r="F328" s="874">
        <v>493</v>
      </c>
      <c r="G328" s="875">
        <f t="shared" si="95"/>
        <v>54096.89</v>
      </c>
      <c r="H328" s="876"/>
      <c r="I328" s="884">
        <v>42249</v>
      </c>
      <c r="J328" s="874">
        <v>468.3</v>
      </c>
      <c r="K328" s="877">
        <f t="shared" si="96"/>
        <v>51386.559000000001</v>
      </c>
      <c r="L328" s="978">
        <f t="shared" si="97"/>
        <v>2710.3309999999983</v>
      </c>
      <c r="M328" s="879">
        <v>1.5401</v>
      </c>
      <c r="N328" s="866">
        <f t="shared" si="98"/>
        <v>4174.1807730999972</v>
      </c>
      <c r="O328" s="881"/>
      <c r="P328" s="881"/>
    </row>
    <row r="329" spans="1:26" s="868" customFormat="1" ht="15" customHeight="1" x14ac:dyDescent="0.25">
      <c r="A329" s="869" t="s">
        <v>2167</v>
      </c>
      <c r="B329" s="870" t="s">
        <v>2166</v>
      </c>
      <c r="C329" s="871" t="s">
        <v>77</v>
      </c>
      <c r="D329" s="872">
        <v>36893</v>
      </c>
      <c r="E329" s="873">
        <v>7551</v>
      </c>
      <c r="F329" s="874">
        <v>413.6</v>
      </c>
      <c r="G329" s="875">
        <f t="shared" si="95"/>
        <v>31230.936000000002</v>
      </c>
      <c r="H329" s="876"/>
      <c r="I329" s="884">
        <v>42254</v>
      </c>
      <c r="J329" s="874">
        <v>410</v>
      </c>
      <c r="K329" s="877">
        <f t="shared" si="96"/>
        <v>30959.1</v>
      </c>
      <c r="L329" s="978">
        <f t="shared" si="97"/>
        <v>271.83600000000297</v>
      </c>
      <c r="M329" s="879">
        <v>1.5401</v>
      </c>
      <c r="N329" s="866">
        <f t="shared" si="98"/>
        <v>418.65462360000458</v>
      </c>
      <c r="O329" s="881"/>
      <c r="P329" s="881"/>
      <c r="Q329" s="882"/>
      <c r="R329" s="882"/>
      <c r="S329" s="882"/>
      <c r="T329" s="882"/>
      <c r="U329" s="882"/>
      <c r="V329" s="882"/>
      <c r="W329" s="882"/>
      <c r="X329" s="882"/>
      <c r="Y329" s="882"/>
      <c r="Z329" s="882"/>
    </row>
    <row r="330" spans="1:26" s="882" customFormat="1" ht="15" customHeight="1" x14ac:dyDescent="0.25">
      <c r="A330" s="885" t="s">
        <v>795</v>
      </c>
      <c r="B330" s="870" t="s">
        <v>796</v>
      </c>
      <c r="C330" s="871" t="s">
        <v>77</v>
      </c>
      <c r="D330" s="872">
        <v>42240</v>
      </c>
      <c r="E330" s="873">
        <v>32547</v>
      </c>
      <c r="F330" s="874">
        <v>239.7</v>
      </c>
      <c r="G330" s="875">
        <f t="shared" si="95"/>
        <v>78015.159</v>
      </c>
      <c r="H330" s="876"/>
      <c r="I330" s="884">
        <v>42261</v>
      </c>
      <c r="J330" s="874">
        <v>239.7</v>
      </c>
      <c r="K330" s="877">
        <f t="shared" si="96"/>
        <v>78015.159</v>
      </c>
      <c r="L330" s="978">
        <f t="shared" si="97"/>
        <v>0</v>
      </c>
      <c r="M330" s="879">
        <v>1.5115000000000001</v>
      </c>
      <c r="N330" s="866">
        <f t="shared" si="98"/>
        <v>0</v>
      </c>
      <c r="O330" s="881"/>
      <c r="P330" s="881"/>
    </row>
    <row r="331" spans="1:26" s="882" customFormat="1" ht="15" customHeight="1" x14ac:dyDescent="0.25">
      <c r="A331" s="869" t="s">
        <v>1616</v>
      </c>
      <c r="B331" s="870" t="s">
        <v>1617</v>
      </c>
      <c r="C331" s="871" t="s">
        <v>77</v>
      </c>
      <c r="D331" s="872">
        <v>42213</v>
      </c>
      <c r="E331" s="873">
        <v>5058</v>
      </c>
      <c r="F331" s="874">
        <v>1548</v>
      </c>
      <c r="G331" s="875">
        <f t="shared" si="95"/>
        <v>78297.84</v>
      </c>
      <c r="H331" s="876"/>
      <c r="I331" s="884">
        <v>42264</v>
      </c>
      <c r="J331" s="874">
        <v>1480</v>
      </c>
      <c r="K331" s="877">
        <f t="shared" si="96"/>
        <v>74858.399999999994</v>
      </c>
      <c r="L331" s="978">
        <f t="shared" si="97"/>
        <v>3439.4400000000023</v>
      </c>
      <c r="M331" s="879">
        <v>1.5115000000000001</v>
      </c>
      <c r="N331" s="866">
        <f t="shared" si="98"/>
        <v>5198.7135600000038</v>
      </c>
      <c r="O331" s="881"/>
      <c r="P331" s="881"/>
    </row>
    <row r="332" spans="1:26" s="882" customFormat="1" ht="15" customHeight="1" x14ac:dyDescent="0.25">
      <c r="A332" s="869" t="s">
        <v>836</v>
      </c>
      <c r="B332" s="870" t="s">
        <v>837</v>
      </c>
      <c r="C332" s="871" t="s">
        <v>77</v>
      </c>
      <c r="D332" s="872">
        <v>42269</v>
      </c>
      <c r="E332" s="873">
        <v>3683</v>
      </c>
      <c r="F332" s="874">
        <v>1487</v>
      </c>
      <c r="G332" s="875">
        <f t="shared" ref="G332:G337" si="99">SUM(E332*F332)/100</f>
        <v>54766.21</v>
      </c>
      <c r="H332" s="876"/>
      <c r="I332" s="884">
        <v>42286</v>
      </c>
      <c r="J332" s="874">
        <v>1595</v>
      </c>
      <c r="K332" s="877">
        <f t="shared" ref="K332:K337" si="100">SUM(E332*J332)/100</f>
        <v>58743.85</v>
      </c>
      <c r="L332" s="978">
        <f>SUM(G332-K332)</f>
        <v>-3977.6399999999994</v>
      </c>
      <c r="M332" s="865">
        <v>1.518</v>
      </c>
      <c r="N332" s="880">
        <f>SUM(G332-K332)*M332</f>
        <v>-6038.0575199999994</v>
      </c>
      <c r="O332" s="881"/>
      <c r="P332" s="881"/>
    </row>
    <row r="333" spans="1:26" s="882" customFormat="1" ht="15" customHeight="1" x14ac:dyDescent="0.25">
      <c r="A333" s="869" t="s">
        <v>1283</v>
      </c>
      <c r="B333" s="870" t="s">
        <v>1090</v>
      </c>
      <c r="C333" s="871" t="s">
        <v>77</v>
      </c>
      <c r="D333" s="872">
        <v>42271</v>
      </c>
      <c r="E333" s="873">
        <v>3529</v>
      </c>
      <c r="F333" s="874">
        <v>1320</v>
      </c>
      <c r="G333" s="875">
        <f t="shared" si="99"/>
        <v>46582.8</v>
      </c>
      <c r="H333" s="876"/>
      <c r="I333" s="884">
        <v>42284</v>
      </c>
      <c r="J333" s="874">
        <v>1442</v>
      </c>
      <c r="K333" s="877">
        <f t="shared" si="100"/>
        <v>50888.18</v>
      </c>
      <c r="L333" s="978">
        <f>SUM(G333-K333)</f>
        <v>-4305.3799999999974</v>
      </c>
      <c r="M333" s="865">
        <v>1.518</v>
      </c>
      <c r="N333" s="880">
        <f>SUM(G333-K333)*M333</f>
        <v>-6535.5668399999959</v>
      </c>
      <c r="O333" s="881"/>
      <c r="P333" s="881"/>
    </row>
    <row r="334" spans="1:26" s="868" customFormat="1" ht="15" customHeight="1" x14ac:dyDescent="0.25">
      <c r="A334" s="856" t="s">
        <v>756</v>
      </c>
      <c r="B334" s="857" t="s">
        <v>757</v>
      </c>
      <c r="C334" s="858" t="s">
        <v>52</v>
      </c>
      <c r="D334" s="859">
        <v>42285</v>
      </c>
      <c r="E334" s="860">
        <v>33030</v>
      </c>
      <c r="F334" s="861">
        <v>143.4</v>
      </c>
      <c r="G334" s="862">
        <f t="shared" si="99"/>
        <v>47365.02</v>
      </c>
      <c r="H334" s="863"/>
      <c r="I334" s="884">
        <v>42298</v>
      </c>
      <c r="J334" s="861">
        <v>137.30000000000001</v>
      </c>
      <c r="K334" s="864">
        <f t="shared" si="100"/>
        <v>45350.19</v>
      </c>
      <c r="L334" s="978">
        <f>SUM(K334-G334)</f>
        <v>-2014.8299999999945</v>
      </c>
      <c r="M334" s="865">
        <v>1.5436000000000001</v>
      </c>
      <c r="N334" s="866">
        <f>SUM(K334-G334)*M334</f>
        <v>-3110.0915879999916</v>
      </c>
      <c r="O334" s="867"/>
      <c r="P334" s="867"/>
    </row>
    <row r="335" spans="1:26" s="868" customFormat="1" ht="15" customHeight="1" x14ac:dyDescent="0.25">
      <c r="A335" s="891" t="s">
        <v>2243</v>
      </c>
      <c r="B335" s="870" t="s">
        <v>2244</v>
      </c>
      <c r="C335" s="871" t="s">
        <v>77</v>
      </c>
      <c r="D335" s="872">
        <v>42278</v>
      </c>
      <c r="E335" s="873">
        <v>10925</v>
      </c>
      <c r="F335" s="874">
        <v>1137</v>
      </c>
      <c r="G335" s="875">
        <f t="shared" si="99"/>
        <v>124217.25</v>
      </c>
      <c r="H335" s="876"/>
      <c r="I335" s="884">
        <v>42299</v>
      </c>
      <c r="J335" s="874">
        <v>1170</v>
      </c>
      <c r="K335" s="877">
        <f t="shared" si="100"/>
        <v>127822.5</v>
      </c>
      <c r="L335" s="978">
        <f>SUM(G335-K335)</f>
        <v>-3605.25</v>
      </c>
      <c r="M335" s="865">
        <v>1.5436000000000001</v>
      </c>
      <c r="N335" s="880">
        <f>SUM(G335-K335)*M335</f>
        <v>-5565.0639000000001</v>
      </c>
      <c r="O335" s="881"/>
      <c r="P335" s="881"/>
      <c r="Q335" s="882"/>
      <c r="R335" s="882"/>
      <c r="S335" s="882"/>
      <c r="T335" s="882"/>
      <c r="U335" s="882"/>
      <c r="V335" s="882"/>
      <c r="W335" s="882"/>
      <c r="X335" s="882"/>
      <c r="Y335" s="882"/>
      <c r="Z335" s="882"/>
    </row>
    <row r="336" spans="1:26" s="882" customFormat="1" ht="15" customHeight="1" x14ac:dyDescent="0.25">
      <c r="A336" s="892" t="s">
        <v>2245</v>
      </c>
      <c r="B336" s="857" t="s">
        <v>2246</v>
      </c>
      <c r="C336" s="858" t="s">
        <v>52</v>
      </c>
      <c r="D336" s="859">
        <v>42278</v>
      </c>
      <c r="E336" s="860">
        <v>26037</v>
      </c>
      <c r="F336" s="861">
        <v>227.3</v>
      </c>
      <c r="G336" s="862">
        <f t="shared" si="99"/>
        <v>59182.101000000002</v>
      </c>
      <c r="H336" s="863"/>
      <c r="I336" s="884">
        <v>42306</v>
      </c>
      <c r="J336" s="861">
        <v>228.8</v>
      </c>
      <c r="K336" s="864">
        <f t="shared" si="100"/>
        <v>59572.656000000003</v>
      </c>
      <c r="L336" s="978">
        <f>SUM(K336-G336)</f>
        <v>390.55500000000029</v>
      </c>
      <c r="M336" s="865">
        <v>1.5417000000000001</v>
      </c>
      <c r="N336" s="866">
        <f>SUM(K336-G336)*M336</f>
        <v>602.11864350000053</v>
      </c>
      <c r="O336" s="894" t="s">
        <v>3</v>
      </c>
      <c r="P336" s="867"/>
      <c r="Q336" s="868"/>
      <c r="R336" s="868"/>
      <c r="S336" s="868"/>
      <c r="T336" s="868"/>
      <c r="U336" s="868"/>
      <c r="V336" s="868"/>
      <c r="W336" s="868"/>
      <c r="X336" s="868"/>
      <c r="Y336" s="868"/>
      <c r="Z336" s="868"/>
    </row>
    <row r="337" spans="1:26" s="868" customFormat="1" ht="15" customHeight="1" x14ac:dyDescent="0.25">
      <c r="A337" s="869" t="s">
        <v>2254</v>
      </c>
      <c r="B337" s="870" t="s">
        <v>2270</v>
      </c>
      <c r="C337" s="871" t="s">
        <v>77</v>
      </c>
      <c r="D337" s="872">
        <v>42282</v>
      </c>
      <c r="E337" s="873">
        <v>10186</v>
      </c>
      <c r="F337" s="874">
        <v>819</v>
      </c>
      <c r="G337" s="875">
        <f t="shared" si="99"/>
        <v>83423.34</v>
      </c>
      <c r="H337" s="876"/>
      <c r="I337" s="884">
        <v>42306</v>
      </c>
      <c r="J337" s="874">
        <v>835.6</v>
      </c>
      <c r="K337" s="877">
        <f t="shared" si="100"/>
        <v>85114.216</v>
      </c>
      <c r="L337" s="978">
        <f>SUM(G337-K337)</f>
        <v>-1690.8760000000038</v>
      </c>
      <c r="M337" s="865">
        <v>1.5417000000000001</v>
      </c>
      <c r="N337" s="880">
        <f>SUM(G337-K337)*M337</f>
        <v>-2606.8235292000059</v>
      </c>
      <c r="O337" s="881"/>
      <c r="P337" s="881"/>
      <c r="Q337" s="882"/>
      <c r="R337" s="882"/>
      <c r="S337" s="882"/>
      <c r="T337" s="882"/>
      <c r="U337" s="882"/>
      <c r="V337" s="882"/>
      <c r="W337" s="882"/>
      <c r="X337" s="882"/>
      <c r="Y337" s="882"/>
      <c r="Z337" s="882"/>
    </row>
    <row r="338" spans="1:26" s="868" customFormat="1" ht="15" customHeight="1" x14ac:dyDescent="0.25">
      <c r="A338" s="856" t="s">
        <v>2231</v>
      </c>
      <c r="B338" s="857" t="s">
        <v>2233</v>
      </c>
      <c r="C338" s="858" t="s">
        <v>52</v>
      </c>
      <c r="D338" s="859">
        <v>42261</v>
      </c>
      <c r="E338" s="860">
        <v>21583</v>
      </c>
      <c r="F338" s="861">
        <v>142</v>
      </c>
      <c r="G338" s="862">
        <f t="shared" ref="G338:G344" si="101">SUM(E338*F338)/100</f>
        <v>30647.86</v>
      </c>
      <c r="H338" s="863"/>
      <c r="I338" s="884">
        <v>42006</v>
      </c>
      <c r="J338" s="861">
        <v>182</v>
      </c>
      <c r="K338" s="864">
        <f t="shared" ref="K338:K344" si="102">SUM(E338*J338)/100</f>
        <v>39281.06</v>
      </c>
      <c r="L338" s="978">
        <f>SUM(K338-G338)</f>
        <v>8633.1999999999971</v>
      </c>
      <c r="M338" s="865">
        <v>1.5051000000000001</v>
      </c>
      <c r="N338" s="866">
        <f>SUM(K338-G338)*M338</f>
        <v>12993.829319999997</v>
      </c>
      <c r="O338" s="867"/>
      <c r="P338" s="867"/>
    </row>
    <row r="339" spans="1:26" s="868" customFormat="1" ht="15" customHeight="1" x14ac:dyDescent="0.25">
      <c r="A339" s="856" t="s">
        <v>1748</v>
      </c>
      <c r="B339" s="857" t="s">
        <v>1748</v>
      </c>
      <c r="C339" s="858" t="s">
        <v>52</v>
      </c>
      <c r="D339" s="859">
        <v>42283</v>
      </c>
      <c r="E339" s="860">
        <v>11122</v>
      </c>
      <c r="F339" s="861">
        <v>375</v>
      </c>
      <c r="G339" s="862">
        <f t="shared" si="101"/>
        <v>41707.5</v>
      </c>
      <c r="H339" s="863"/>
      <c r="I339" s="884">
        <v>42320</v>
      </c>
      <c r="J339" s="861">
        <v>371</v>
      </c>
      <c r="K339" s="864">
        <f t="shared" si="102"/>
        <v>41262.620000000003</v>
      </c>
      <c r="L339" s="978">
        <f>SUM(K339-G339)</f>
        <v>-444.87999999999738</v>
      </c>
      <c r="M339" s="865">
        <v>1.5233000000000001</v>
      </c>
      <c r="N339" s="866">
        <f>SUM(K339-G339)*M339</f>
        <v>-677.68570399999601</v>
      </c>
      <c r="O339" s="867"/>
      <c r="P339" s="867"/>
    </row>
    <row r="340" spans="1:26" s="882" customFormat="1" ht="15" customHeight="1" x14ac:dyDescent="0.25">
      <c r="A340" s="856" t="s">
        <v>1239</v>
      </c>
      <c r="B340" s="857" t="s">
        <v>1240</v>
      </c>
      <c r="C340" s="858" t="s">
        <v>52</v>
      </c>
      <c r="D340" s="859">
        <v>42286</v>
      </c>
      <c r="E340" s="860">
        <v>2524</v>
      </c>
      <c r="F340" s="861">
        <v>2643</v>
      </c>
      <c r="G340" s="862">
        <f t="shared" si="101"/>
        <v>66709.320000000007</v>
      </c>
      <c r="H340" s="863"/>
      <c r="I340" s="884">
        <v>42321</v>
      </c>
      <c r="J340" s="861">
        <v>2414</v>
      </c>
      <c r="K340" s="864">
        <f t="shared" si="102"/>
        <v>60929.36</v>
      </c>
      <c r="L340" s="978">
        <f>SUM(K340-G340)</f>
        <v>-5779.9600000000064</v>
      </c>
      <c r="M340" s="865">
        <v>1.5233000000000001</v>
      </c>
      <c r="N340" s="866">
        <f>SUM(K340-G340)*M340</f>
        <v>-8804.6130680000097</v>
      </c>
      <c r="O340" s="867"/>
      <c r="P340" s="867"/>
      <c r="Q340" s="868"/>
      <c r="R340" s="868"/>
      <c r="S340" s="868"/>
      <c r="T340" s="868"/>
      <c r="U340" s="868"/>
      <c r="V340" s="868"/>
      <c r="W340" s="868"/>
      <c r="X340" s="868"/>
      <c r="Y340" s="868"/>
      <c r="Z340" s="868"/>
    </row>
    <row r="341" spans="1:26" s="882" customFormat="1" ht="15" customHeight="1" x14ac:dyDescent="0.25">
      <c r="A341" s="869" t="s">
        <v>2306</v>
      </c>
      <c r="B341" s="870" t="s">
        <v>2305</v>
      </c>
      <c r="C341" s="871" t="s">
        <v>77</v>
      </c>
      <c r="D341" s="872">
        <v>42321</v>
      </c>
      <c r="E341" s="873">
        <v>7056</v>
      </c>
      <c r="F341" s="874">
        <v>1341</v>
      </c>
      <c r="G341" s="875">
        <f t="shared" si="101"/>
        <v>94620.96</v>
      </c>
      <c r="H341" s="876"/>
      <c r="I341" s="884">
        <v>42326</v>
      </c>
      <c r="J341" s="874">
        <v>1420</v>
      </c>
      <c r="K341" s="877">
        <f t="shared" si="102"/>
        <v>100195.2</v>
      </c>
      <c r="L341" s="978">
        <f>SUM(G341-K341)</f>
        <v>-5574.2399999999907</v>
      </c>
      <c r="M341" s="879">
        <v>1.5233000000000001</v>
      </c>
      <c r="N341" s="880">
        <f>SUM(G341-K341)*M341</f>
        <v>-8491.2397919999858</v>
      </c>
      <c r="O341" s="881"/>
      <c r="P341" s="881"/>
    </row>
    <row r="342" spans="1:26" s="868" customFormat="1" ht="15" customHeight="1" x14ac:dyDescent="0.25">
      <c r="A342" s="856" t="s">
        <v>718</v>
      </c>
      <c r="B342" s="857" t="s">
        <v>719</v>
      </c>
      <c r="C342" s="858" t="s">
        <v>52</v>
      </c>
      <c r="D342" s="859">
        <v>42278</v>
      </c>
      <c r="E342" s="860">
        <v>14663</v>
      </c>
      <c r="F342" s="861">
        <v>475</v>
      </c>
      <c r="G342" s="862">
        <f t="shared" si="101"/>
        <v>69649.25</v>
      </c>
      <c r="H342" s="863"/>
      <c r="I342" s="884">
        <v>42324</v>
      </c>
      <c r="J342" s="861">
        <v>489.1</v>
      </c>
      <c r="K342" s="864">
        <f t="shared" si="102"/>
        <v>71716.733000000007</v>
      </c>
      <c r="L342" s="978">
        <f>SUM(K342-G342)</f>
        <v>2067.4830000000075</v>
      </c>
      <c r="M342" s="865">
        <v>1.5233000000000001</v>
      </c>
      <c r="N342" s="866">
        <f>SUM(K342-G342)*M342</f>
        <v>3149.3968539000116</v>
      </c>
      <c r="O342" s="867"/>
      <c r="P342" s="867"/>
    </row>
    <row r="343" spans="1:26" s="868" customFormat="1" ht="15" customHeight="1" x14ac:dyDescent="0.25">
      <c r="A343" s="869" t="s">
        <v>2297</v>
      </c>
      <c r="B343" s="870" t="s">
        <v>2296</v>
      </c>
      <c r="C343" s="871" t="s">
        <v>77</v>
      </c>
      <c r="D343" s="872">
        <v>42319</v>
      </c>
      <c r="E343" s="873">
        <v>9898</v>
      </c>
      <c r="F343" s="874">
        <v>518</v>
      </c>
      <c r="G343" s="875">
        <f t="shared" si="101"/>
        <v>51271.64</v>
      </c>
      <c r="H343" s="876"/>
      <c r="I343" s="884">
        <v>42325</v>
      </c>
      <c r="J343" s="874">
        <v>571</v>
      </c>
      <c r="K343" s="877">
        <f t="shared" si="102"/>
        <v>56517.58</v>
      </c>
      <c r="L343" s="978">
        <f>SUM(G343-K343)</f>
        <v>-5245.9400000000023</v>
      </c>
      <c r="M343" s="865">
        <v>1.5233000000000001</v>
      </c>
      <c r="N343" s="880">
        <f>SUM(G343-K343)*M343</f>
        <v>-7991.1404020000036</v>
      </c>
      <c r="O343" s="881"/>
      <c r="P343" s="881"/>
      <c r="Q343" s="882"/>
      <c r="R343" s="882"/>
      <c r="S343" s="882"/>
      <c r="T343" s="882"/>
      <c r="U343" s="882"/>
      <c r="V343" s="882"/>
      <c r="W343" s="882"/>
      <c r="X343" s="882"/>
      <c r="Y343" s="882"/>
      <c r="Z343" s="882"/>
    </row>
    <row r="344" spans="1:26" s="882" customFormat="1" ht="15" customHeight="1" x14ac:dyDescent="0.25">
      <c r="A344" s="869" t="s">
        <v>2301</v>
      </c>
      <c r="B344" s="870" t="s">
        <v>2187</v>
      </c>
      <c r="C344" s="871" t="s">
        <v>77</v>
      </c>
      <c r="D344" s="872">
        <v>42317</v>
      </c>
      <c r="E344" s="873">
        <v>11548</v>
      </c>
      <c r="F344" s="874">
        <v>934.5</v>
      </c>
      <c r="G344" s="875">
        <f t="shared" si="101"/>
        <v>107916.06</v>
      </c>
      <c r="H344" s="876"/>
      <c r="I344" s="884">
        <v>42328</v>
      </c>
      <c r="J344" s="874">
        <v>988.5</v>
      </c>
      <c r="K344" s="877">
        <f t="shared" si="102"/>
        <v>114151.98</v>
      </c>
      <c r="L344" s="978">
        <f>SUM(G344-K344)</f>
        <v>-6235.9199999999983</v>
      </c>
      <c r="M344" s="865">
        <v>1.5233000000000001</v>
      </c>
      <c r="N344" s="880">
        <f>SUM(G344-K344)*M344</f>
        <v>-9499.176935999998</v>
      </c>
      <c r="O344" s="881"/>
      <c r="P344" s="881"/>
    </row>
    <row r="345" spans="1:26" s="868" customFormat="1" ht="15" customHeight="1" x14ac:dyDescent="0.25">
      <c r="A345" s="856" t="s">
        <v>718</v>
      </c>
      <c r="B345" s="857" t="s">
        <v>719</v>
      </c>
      <c r="C345" s="858" t="s">
        <v>52</v>
      </c>
      <c r="D345" s="859">
        <v>42205</v>
      </c>
      <c r="E345" s="860">
        <v>29750</v>
      </c>
      <c r="F345" s="861">
        <v>517.5</v>
      </c>
      <c r="G345" s="862">
        <f t="shared" ref="G345:G352" si="103">SUM(E345*F345)/100</f>
        <v>153956.25</v>
      </c>
      <c r="H345" s="863"/>
      <c r="I345" s="884">
        <v>42347</v>
      </c>
      <c r="J345" s="861">
        <v>496</v>
      </c>
      <c r="K345" s="864">
        <f t="shared" ref="K345:K352" si="104">SUM(E345*J345)/100</f>
        <v>147560</v>
      </c>
      <c r="L345" s="978">
        <f>SUM(K345-G345)</f>
        <v>-6396.25</v>
      </c>
      <c r="M345" s="865">
        <v>1.5226999999999999</v>
      </c>
      <c r="N345" s="866">
        <f>SUM(K345-G345)*M345</f>
        <v>-9739.5698749999992</v>
      </c>
      <c r="O345" s="867"/>
      <c r="P345" s="867"/>
    </row>
    <row r="346" spans="1:26" s="868" customFormat="1" ht="15" customHeight="1" x14ac:dyDescent="0.25">
      <c r="A346" s="891" t="s">
        <v>801</v>
      </c>
      <c r="B346" s="857" t="s">
        <v>802</v>
      </c>
      <c r="C346" s="858" t="s">
        <v>52</v>
      </c>
      <c r="D346" s="859">
        <v>42278</v>
      </c>
      <c r="E346" s="860">
        <v>13557</v>
      </c>
      <c r="F346" s="861">
        <v>690</v>
      </c>
      <c r="G346" s="862">
        <f t="shared" si="103"/>
        <v>93543.3</v>
      </c>
      <c r="H346" s="863"/>
      <c r="I346" s="884">
        <v>42349</v>
      </c>
      <c r="J346" s="861">
        <v>687.5</v>
      </c>
      <c r="K346" s="864">
        <f t="shared" si="104"/>
        <v>93204.375</v>
      </c>
      <c r="L346" s="978">
        <f>SUM(K346-G346)</f>
        <v>-338.92500000000291</v>
      </c>
      <c r="M346" s="865">
        <v>1.5226999999999999</v>
      </c>
      <c r="N346" s="866">
        <f>SUM(K346-G346)*M346</f>
        <v>-516.08109750000438</v>
      </c>
      <c r="O346" s="867"/>
      <c r="P346" s="867"/>
    </row>
    <row r="347" spans="1:26" s="882" customFormat="1" ht="15" customHeight="1" x14ac:dyDescent="0.25">
      <c r="A347" s="869" t="s">
        <v>2298</v>
      </c>
      <c r="B347" s="870" t="s">
        <v>2299</v>
      </c>
      <c r="C347" s="871" t="s">
        <v>77</v>
      </c>
      <c r="D347" s="872">
        <v>42319</v>
      </c>
      <c r="E347" s="873">
        <v>5883</v>
      </c>
      <c r="F347" s="874">
        <v>898</v>
      </c>
      <c r="G347" s="875">
        <f t="shared" si="103"/>
        <v>52829.34</v>
      </c>
      <c r="H347" s="876"/>
      <c r="I347" s="884">
        <v>42338</v>
      </c>
      <c r="J347" s="874">
        <v>968.5</v>
      </c>
      <c r="K347" s="877">
        <f t="shared" si="104"/>
        <v>56976.855000000003</v>
      </c>
      <c r="L347" s="978">
        <f>SUM(G347-K347)</f>
        <v>-4147.5150000000067</v>
      </c>
      <c r="M347" s="865">
        <v>1.5226999999999999</v>
      </c>
      <c r="N347" s="880">
        <f>SUM(G347-K347)*M347</f>
        <v>-6315.42109050001</v>
      </c>
      <c r="O347" s="881"/>
      <c r="P347" s="881"/>
    </row>
    <row r="348" spans="1:26" s="868" customFormat="1" ht="15" customHeight="1" x14ac:dyDescent="0.25">
      <c r="A348" s="869" t="s">
        <v>2280</v>
      </c>
      <c r="B348" s="870" t="s">
        <v>2281</v>
      </c>
      <c r="C348" s="871" t="s">
        <v>77</v>
      </c>
      <c r="D348" s="872">
        <v>42299</v>
      </c>
      <c r="E348" s="873">
        <v>6406</v>
      </c>
      <c r="F348" s="874">
        <v>1506</v>
      </c>
      <c r="G348" s="875">
        <f t="shared" si="103"/>
        <v>96474.36</v>
      </c>
      <c r="H348" s="876"/>
      <c r="I348" s="884">
        <v>42339</v>
      </c>
      <c r="J348" s="874">
        <v>1483</v>
      </c>
      <c r="K348" s="877">
        <f t="shared" si="104"/>
        <v>95000.98</v>
      </c>
      <c r="L348" s="978">
        <f>SUM(G348-K348)</f>
        <v>1473.3800000000047</v>
      </c>
      <c r="M348" s="865">
        <v>1.5226999999999999</v>
      </c>
      <c r="N348" s="866">
        <f>SUM(G348-K348)*M348</f>
        <v>2243.5157260000069</v>
      </c>
      <c r="O348" s="881"/>
      <c r="P348" s="881"/>
      <c r="Q348" s="882"/>
      <c r="R348" s="882"/>
      <c r="S348" s="882"/>
      <c r="T348" s="882"/>
      <c r="U348" s="882"/>
      <c r="V348" s="882"/>
      <c r="W348" s="882"/>
      <c r="X348" s="882"/>
      <c r="Y348" s="882"/>
      <c r="Z348" s="882"/>
    </row>
    <row r="349" spans="1:26" s="882" customFormat="1" ht="15" customHeight="1" x14ac:dyDescent="0.25">
      <c r="A349" s="856" t="s">
        <v>1914</v>
      </c>
      <c r="B349" s="857" t="s">
        <v>1915</v>
      </c>
      <c r="C349" s="858" t="s">
        <v>52</v>
      </c>
      <c r="D349" s="859">
        <v>42318</v>
      </c>
      <c r="E349" s="860">
        <v>10500</v>
      </c>
      <c r="F349" s="861">
        <v>537</v>
      </c>
      <c r="G349" s="862">
        <f t="shared" si="103"/>
        <v>56385</v>
      </c>
      <c r="H349" s="863"/>
      <c r="I349" s="884">
        <v>42349</v>
      </c>
      <c r="J349" s="861">
        <v>498.9</v>
      </c>
      <c r="K349" s="864">
        <f t="shared" si="104"/>
        <v>52384.5</v>
      </c>
      <c r="L349" s="978">
        <f>SUM(K349-G349)</f>
        <v>-4000.5</v>
      </c>
      <c r="M349" s="865">
        <v>1.5226999999999999</v>
      </c>
      <c r="N349" s="866">
        <f>SUM(K349-G349)*M349</f>
        <v>-6091.5613499999999</v>
      </c>
      <c r="O349" s="867"/>
      <c r="P349" s="867"/>
      <c r="Q349" s="868"/>
      <c r="R349" s="868"/>
      <c r="S349" s="868"/>
      <c r="T349" s="868"/>
      <c r="U349" s="868"/>
      <c r="V349" s="868"/>
      <c r="W349" s="868"/>
      <c r="X349" s="868"/>
      <c r="Y349" s="868"/>
      <c r="Z349" s="868"/>
    </row>
    <row r="350" spans="1:26" s="882" customFormat="1" ht="15" customHeight="1" x14ac:dyDescent="0.25">
      <c r="A350" s="856" t="s">
        <v>2255</v>
      </c>
      <c r="B350" s="857" t="s">
        <v>2256</v>
      </c>
      <c r="C350" s="858" t="s">
        <v>52</v>
      </c>
      <c r="D350" s="859">
        <v>42282</v>
      </c>
      <c r="E350" s="860">
        <v>16909</v>
      </c>
      <c r="F350" s="861">
        <v>546</v>
      </c>
      <c r="G350" s="862">
        <f t="shared" si="103"/>
        <v>92323.14</v>
      </c>
      <c r="H350" s="863"/>
      <c r="I350" s="884">
        <v>42349</v>
      </c>
      <c r="J350" s="861">
        <v>527.9</v>
      </c>
      <c r="K350" s="864">
        <f t="shared" si="104"/>
        <v>89262.61099999999</v>
      </c>
      <c r="L350" s="978">
        <f>SUM(K350-G350)</f>
        <v>-3060.5290000000095</v>
      </c>
      <c r="M350" s="865">
        <v>1.5226999999999999</v>
      </c>
      <c r="N350" s="866">
        <f>SUM(K350-G350)*M350</f>
        <v>-4660.267508300014</v>
      </c>
      <c r="O350" s="867"/>
      <c r="P350" s="867"/>
      <c r="Q350" s="868"/>
      <c r="R350" s="868"/>
      <c r="S350" s="868"/>
      <c r="T350" s="868"/>
      <c r="U350" s="868"/>
      <c r="V350" s="868"/>
      <c r="W350" s="868"/>
      <c r="X350" s="868"/>
      <c r="Y350" s="868"/>
      <c r="Z350" s="868"/>
    </row>
    <row r="351" spans="1:26" s="882" customFormat="1" ht="15" customHeight="1" x14ac:dyDescent="0.25">
      <c r="A351" s="869" t="s">
        <v>2312</v>
      </c>
      <c r="B351" s="870" t="s">
        <v>2313</v>
      </c>
      <c r="C351" s="871" t="s">
        <v>77</v>
      </c>
      <c r="D351" s="872">
        <v>42332</v>
      </c>
      <c r="E351" s="873">
        <v>16025</v>
      </c>
      <c r="F351" s="874">
        <v>390</v>
      </c>
      <c r="G351" s="875">
        <f t="shared" si="103"/>
        <v>62497.5</v>
      </c>
      <c r="H351" s="876"/>
      <c r="I351" s="884">
        <v>42339</v>
      </c>
      <c r="J351" s="874">
        <v>415.2</v>
      </c>
      <c r="K351" s="877">
        <f t="shared" si="104"/>
        <v>66535.8</v>
      </c>
      <c r="L351" s="978">
        <f>SUM(G351-K351)</f>
        <v>-4038.3000000000029</v>
      </c>
      <c r="M351" s="865">
        <v>1.5226999999999999</v>
      </c>
      <c r="N351" s="880">
        <f>SUM(G351-K351)*M351</f>
        <v>-6149.1194100000039</v>
      </c>
      <c r="O351" s="881"/>
      <c r="P351" s="881"/>
    </row>
    <row r="352" spans="1:26" s="868" customFormat="1" ht="15" customHeight="1" x14ac:dyDescent="0.25">
      <c r="A352" s="856" t="s">
        <v>2257</v>
      </c>
      <c r="B352" s="857" t="s">
        <v>1922</v>
      </c>
      <c r="C352" s="858" t="s">
        <v>52</v>
      </c>
      <c r="D352" s="859">
        <v>42326</v>
      </c>
      <c r="E352" s="860">
        <v>14572</v>
      </c>
      <c r="F352" s="861">
        <v>433</v>
      </c>
      <c r="G352" s="862">
        <f t="shared" si="103"/>
        <v>63096.76</v>
      </c>
      <c r="H352" s="863"/>
      <c r="I352" s="884">
        <v>42349</v>
      </c>
      <c r="J352" s="861">
        <v>398.4</v>
      </c>
      <c r="K352" s="864">
        <f t="shared" si="104"/>
        <v>58054.847999999998</v>
      </c>
      <c r="L352" s="978">
        <f>SUM(K352-G352)</f>
        <v>-5041.9120000000039</v>
      </c>
      <c r="M352" s="865">
        <v>1.5226999999999999</v>
      </c>
      <c r="N352" s="866">
        <f>SUM(K352-G352)*M352</f>
        <v>-7677.3194024000059</v>
      </c>
      <c r="O352" s="867"/>
      <c r="P352" s="867"/>
    </row>
    <row r="353" spans="1:26" s="868" customFormat="1" ht="15" customHeight="1" x14ac:dyDescent="0.25">
      <c r="A353" s="856" t="s">
        <v>712</v>
      </c>
      <c r="B353" s="857" t="s">
        <v>713</v>
      </c>
      <c r="C353" s="858" t="s">
        <v>52</v>
      </c>
      <c r="D353" s="859">
        <v>42340</v>
      </c>
      <c r="E353" s="860">
        <v>2417</v>
      </c>
      <c r="F353" s="861">
        <v>3598</v>
      </c>
      <c r="G353" s="862">
        <f t="shared" ref="G353:G361" si="105">SUM(E353*F353)/100</f>
        <v>86963.66</v>
      </c>
      <c r="H353" s="863"/>
      <c r="I353" s="884">
        <v>42356</v>
      </c>
      <c r="J353" s="861">
        <v>3333</v>
      </c>
      <c r="K353" s="864">
        <f t="shared" ref="K353:K361" si="106">SUM(E353*J353)/100</f>
        <v>80558.61</v>
      </c>
      <c r="L353" s="978">
        <f>SUM(K353-G353)</f>
        <v>-6405.0500000000029</v>
      </c>
      <c r="M353" s="865">
        <v>1.4919</v>
      </c>
      <c r="N353" s="866">
        <f>SUM(K353-G353)*M353</f>
        <v>-9555.6940950000044</v>
      </c>
      <c r="O353" s="867"/>
      <c r="P353" s="867"/>
    </row>
    <row r="354" spans="1:26" s="882" customFormat="1" ht="15" customHeight="1" x14ac:dyDescent="0.25">
      <c r="A354" s="869" t="s">
        <v>2314</v>
      </c>
      <c r="B354" s="870" t="s">
        <v>775</v>
      </c>
      <c r="C354" s="871" t="s">
        <v>77</v>
      </c>
      <c r="D354" s="872">
        <v>42332</v>
      </c>
      <c r="E354" s="873">
        <v>5896</v>
      </c>
      <c r="F354" s="874">
        <v>1015</v>
      </c>
      <c r="G354" s="875">
        <f t="shared" si="105"/>
        <v>59844.4</v>
      </c>
      <c r="H354" s="876"/>
      <c r="I354" s="884">
        <v>42368</v>
      </c>
      <c r="J354" s="874">
        <v>1060</v>
      </c>
      <c r="K354" s="877">
        <f t="shared" si="106"/>
        <v>62497.599999999999</v>
      </c>
      <c r="L354" s="978">
        <f>SUM(G354-K354)</f>
        <v>-2653.1999999999971</v>
      </c>
      <c r="M354" s="865">
        <v>1.4736</v>
      </c>
      <c r="N354" s="880">
        <f>SUM(G354-K354)*M354</f>
        <v>-3909.7555199999956</v>
      </c>
      <c r="O354" s="881"/>
      <c r="P354" s="881"/>
    </row>
    <row r="355" spans="1:26" s="882" customFormat="1" ht="15" customHeight="1" x14ac:dyDescent="0.25">
      <c r="A355" s="856" t="s">
        <v>1908</v>
      </c>
      <c r="B355" s="857" t="s">
        <v>1909</v>
      </c>
      <c r="C355" s="858" t="s">
        <v>52</v>
      </c>
      <c r="D355" s="893">
        <v>42285</v>
      </c>
      <c r="E355" s="860">
        <v>23952</v>
      </c>
      <c r="F355" s="861">
        <v>255.2</v>
      </c>
      <c r="G355" s="862">
        <f t="shared" si="105"/>
        <v>61125.503999999994</v>
      </c>
      <c r="H355" s="863"/>
      <c r="I355" s="884">
        <v>42374</v>
      </c>
      <c r="J355" s="861">
        <v>257.7</v>
      </c>
      <c r="K355" s="864">
        <f t="shared" si="106"/>
        <v>61724.303999999996</v>
      </c>
      <c r="L355" s="978">
        <f t="shared" ref="L355:L361" si="107">SUM(K355-G355)</f>
        <v>598.80000000000291</v>
      </c>
      <c r="M355" s="865">
        <v>1.4736</v>
      </c>
      <c r="N355" s="866">
        <f t="shared" ref="N355:N361" si="108">SUM(K355-G355)*M355</f>
        <v>882.39168000000427</v>
      </c>
      <c r="O355" s="867"/>
      <c r="P355" s="867"/>
      <c r="Q355" s="868"/>
      <c r="R355" s="868"/>
      <c r="S355" s="868"/>
      <c r="T355" s="868"/>
      <c r="U355" s="868"/>
      <c r="V355" s="868"/>
      <c r="W355" s="868"/>
      <c r="X355" s="868"/>
      <c r="Y355" s="868"/>
      <c r="Z355" s="868"/>
    </row>
    <row r="356" spans="1:26" s="882" customFormat="1" ht="15" customHeight="1" x14ac:dyDescent="0.25">
      <c r="A356" s="856" t="s">
        <v>2311</v>
      </c>
      <c r="B356" s="857" t="s">
        <v>1337</v>
      </c>
      <c r="C356" s="858" t="s">
        <v>52</v>
      </c>
      <c r="D356" s="859">
        <v>42333</v>
      </c>
      <c r="E356" s="860">
        <v>18382</v>
      </c>
      <c r="F356" s="861">
        <v>624</v>
      </c>
      <c r="G356" s="862">
        <f t="shared" si="105"/>
        <v>114703.67999999999</v>
      </c>
      <c r="H356" s="863"/>
      <c r="I356" s="884">
        <v>42376</v>
      </c>
      <c r="J356" s="861">
        <v>616.70000000000005</v>
      </c>
      <c r="K356" s="864">
        <f t="shared" si="106"/>
        <v>113361.79400000001</v>
      </c>
      <c r="L356" s="978">
        <f t="shared" si="107"/>
        <v>-1341.8859999999841</v>
      </c>
      <c r="M356" s="865">
        <v>1.4736</v>
      </c>
      <c r="N356" s="866">
        <f t="shared" si="108"/>
        <v>-1977.4032095999764</v>
      </c>
      <c r="O356" s="867"/>
      <c r="P356" s="867"/>
      <c r="Q356" s="868"/>
      <c r="R356" s="868"/>
      <c r="S356" s="868"/>
      <c r="T356" s="868"/>
      <c r="U356" s="868"/>
      <c r="V356" s="868"/>
      <c r="W356" s="868"/>
      <c r="X356" s="868"/>
      <c r="Y356" s="868"/>
      <c r="Z356" s="868"/>
    </row>
    <row r="357" spans="1:26" s="868" customFormat="1" ht="15" customHeight="1" x14ac:dyDescent="0.25">
      <c r="A357" s="856" t="s">
        <v>418</v>
      </c>
      <c r="B357" s="857" t="s">
        <v>1944</v>
      </c>
      <c r="C357" s="858" t="s">
        <v>52</v>
      </c>
      <c r="D357" s="859">
        <v>42361</v>
      </c>
      <c r="E357" s="860">
        <v>9095</v>
      </c>
      <c r="F357" s="861">
        <v>772.3</v>
      </c>
      <c r="G357" s="862">
        <f t="shared" si="105"/>
        <v>70240.684999999998</v>
      </c>
      <c r="H357" s="863"/>
      <c r="I357" s="884">
        <v>42377</v>
      </c>
      <c r="J357" s="861">
        <v>678.9</v>
      </c>
      <c r="K357" s="864">
        <f t="shared" si="106"/>
        <v>61745.955000000002</v>
      </c>
      <c r="L357" s="978">
        <f t="shared" si="107"/>
        <v>-8494.7299999999959</v>
      </c>
      <c r="M357" s="865">
        <v>1.4736</v>
      </c>
      <c r="N357" s="866">
        <f t="shared" si="108"/>
        <v>-12517.834127999995</v>
      </c>
      <c r="O357" s="867"/>
      <c r="P357" s="867"/>
    </row>
    <row r="358" spans="1:26" s="868" customFormat="1" ht="15" customHeight="1" x14ac:dyDescent="0.25">
      <c r="A358" s="856" t="s">
        <v>2315</v>
      </c>
      <c r="B358" s="857" t="s">
        <v>2316</v>
      </c>
      <c r="C358" s="858" t="s">
        <v>52</v>
      </c>
      <c r="D358" s="859">
        <v>42205</v>
      </c>
      <c r="E358" s="860">
        <v>8428</v>
      </c>
      <c r="F358" s="861">
        <v>1785</v>
      </c>
      <c r="G358" s="862">
        <f t="shared" si="105"/>
        <v>150439.79999999999</v>
      </c>
      <c r="H358" s="863"/>
      <c r="I358" s="884">
        <v>42383</v>
      </c>
      <c r="J358" s="861">
        <v>1747</v>
      </c>
      <c r="K358" s="864">
        <f t="shared" si="106"/>
        <v>147237.16</v>
      </c>
      <c r="L358" s="978">
        <f t="shared" si="107"/>
        <v>-3202.6399999999849</v>
      </c>
      <c r="M358" s="865">
        <v>1.4527000000000001</v>
      </c>
      <c r="N358" s="866">
        <f t="shared" si="108"/>
        <v>-4652.4751279999782</v>
      </c>
      <c r="O358" s="867"/>
      <c r="P358" s="867"/>
    </row>
    <row r="359" spans="1:26" s="868" customFormat="1" ht="15" customHeight="1" x14ac:dyDescent="0.25">
      <c r="A359" s="856" t="s">
        <v>2317</v>
      </c>
      <c r="B359" s="857" t="s">
        <v>2318</v>
      </c>
      <c r="C359" s="858" t="s">
        <v>52</v>
      </c>
      <c r="D359" s="859">
        <v>42338</v>
      </c>
      <c r="E359" s="860">
        <v>3065</v>
      </c>
      <c r="F359" s="861">
        <v>2014.7</v>
      </c>
      <c r="G359" s="862">
        <f t="shared" si="105"/>
        <v>61750.555</v>
      </c>
      <c r="H359" s="863"/>
      <c r="I359" s="884">
        <v>42384</v>
      </c>
      <c r="J359" s="861">
        <v>1850</v>
      </c>
      <c r="K359" s="864">
        <f t="shared" si="106"/>
        <v>56702.5</v>
      </c>
      <c r="L359" s="978">
        <f t="shared" si="107"/>
        <v>-5048.0550000000003</v>
      </c>
      <c r="M359" s="865">
        <v>1.4527000000000001</v>
      </c>
      <c r="N359" s="866">
        <f t="shared" si="108"/>
        <v>-7333.3094985000007</v>
      </c>
      <c r="O359" s="867"/>
      <c r="P359" s="867"/>
    </row>
    <row r="360" spans="1:26" s="868" customFormat="1" ht="15" customHeight="1" x14ac:dyDescent="0.25">
      <c r="A360" s="856" t="s">
        <v>2322</v>
      </c>
      <c r="B360" s="857" t="s">
        <v>1417</v>
      </c>
      <c r="C360" s="858" t="s">
        <v>52</v>
      </c>
      <c r="D360" s="859">
        <v>42357</v>
      </c>
      <c r="E360" s="860">
        <v>4316</v>
      </c>
      <c r="F360" s="861">
        <v>1908</v>
      </c>
      <c r="G360" s="862">
        <f t="shared" si="105"/>
        <v>82349.279999999999</v>
      </c>
      <c r="H360" s="863"/>
      <c r="I360" s="884">
        <v>42384</v>
      </c>
      <c r="J360" s="861">
        <v>1803</v>
      </c>
      <c r="K360" s="864">
        <f t="shared" si="106"/>
        <v>77817.48</v>
      </c>
      <c r="L360" s="978">
        <f t="shared" si="107"/>
        <v>-4531.8000000000029</v>
      </c>
      <c r="M360" s="865">
        <v>1.4527000000000001</v>
      </c>
      <c r="N360" s="866">
        <f t="shared" si="108"/>
        <v>-6583.3458600000049</v>
      </c>
      <c r="O360" s="867"/>
      <c r="P360" s="867"/>
    </row>
    <row r="361" spans="1:26" s="868" customFormat="1" ht="15" customHeight="1" x14ac:dyDescent="0.25">
      <c r="A361" s="856" t="s">
        <v>2254</v>
      </c>
      <c r="B361" s="857" t="s">
        <v>2270</v>
      </c>
      <c r="C361" s="858" t="s">
        <v>52</v>
      </c>
      <c r="D361" s="859">
        <v>42367</v>
      </c>
      <c r="E361" s="860">
        <v>13885</v>
      </c>
      <c r="F361" s="861">
        <v>825.5</v>
      </c>
      <c r="G361" s="862">
        <f t="shared" si="105"/>
        <v>114620.675</v>
      </c>
      <c r="H361" s="863"/>
      <c r="I361" s="884">
        <v>42384</v>
      </c>
      <c r="J361" s="861">
        <v>770.4</v>
      </c>
      <c r="K361" s="864">
        <f t="shared" si="106"/>
        <v>106970.04</v>
      </c>
      <c r="L361" s="978">
        <f t="shared" si="107"/>
        <v>-7650.6350000000093</v>
      </c>
      <c r="M361" s="865">
        <v>1.4527000000000001</v>
      </c>
      <c r="N361" s="866">
        <f t="shared" si="108"/>
        <v>-11114.077464500015</v>
      </c>
      <c r="O361" s="867"/>
      <c r="P361" s="867"/>
    </row>
    <row r="362" spans="1:26" s="868" customFormat="1" ht="15" customHeight="1" x14ac:dyDescent="0.25">
      <c r="A362" s="869" t="s">
        <v>2300</v>
      </c>
      <c r="B362" s="870" t="s">
        <v>764</v>
      </c>
      <c r="C362" s="871" t="s">
        <v>77</v>
      </c>
      <c r="D362" s="625">
        <v>42320</v>
      </c>
      <c r="E362" s="626">
        <v>14500</v>
      </c>
      <c r="F362" s="946">
        <v>395</v>
      </c>
      <c r="G362" s="628">
        <f t="shared" ref="G362:G368" si="109">SUM(E362*F362)/100</f>
        <v>57275</v>
      </c>
      <c r="H362" s="629"/>
      <c r="I362" s="570">
        <v>42025</v>
      </c>
      <c r="J362" s="946">
        <v>348</v>
      </c>
      <c r="K362" s="630">
        <f t="shared" ref="K362:K368" si="110">SUM(E362*J362)/100</f>
        <v>50460</v>
      </c>
      <c r="L362" s="979">
        <f>SUM(G362-K362)</f>
        <v>6815</v>
      </c>
      <c r="M362" s="622">
        <v>1.4253</v>
      </c>
      <c r="N362" s="546">
        <f>SUM(G362-K362)*M362</f>
        <v>9713.4195</v>
      </c>
      <c r="O362" s="881"/>
      <c r="P362" s="881"/>
      <c r="Q362" s="882"/>
      <c r="R362" s="882"/>
      <c r="S362" s="882"/>
      <c r="T362" s="882"/>
      <c r="U362" s="882"/>
      <c r="V362" s="882"/>
      <c r="W362" s="882"/>
      <c r="X362" s="882"/>
      <c r="Y362" s="882"/>
      <c r="Z362" s="882"/>
    </row>
    <row r="363" spans="1:26" s="868" customFormat="1" ht="15" customHeight="1" x14ac:dyDescent="0.25">
      <c r="A363" s="856" t="s">
        <v>2195</v>
      </c>
      <c r="B363" s="857" t="s">
        <v>2185</v>
      </c>
      <c r="C363" s="858" t="s">
        <v>52</v>
      </c>
      <c r="D363" s="548">
        <v>42205</v>
      </c>
      <c r="E363" s="549">
        <v>14897</v>
      </c>
      <c r="F363" s="785">
        <v>456.6</v>
      </c>
      <c r="G363" s="603">
        <f t="shared" si="109"/>
        <v>68019.702000000005</v>
      </c>
      <c r="H363" s="544"/>
      <c r="I363" s="570">
        <v>42387</v>
      </c>
      <c r="J363" s="785">
        <v>420.2</v>
      </c>
      <c r="K363" s="604">
        <f t="shared" si="110"/>
        <v>62597.193999999996</v>
      </c>
      <c r="L363" s="979">
        <f>SUM(K363-G363)</f>
        <v>-5422.5080000000089</v>
      </c>
      <c r="M363" s="622">
        <v>1.4253</v>
      </c>
      <c r="N363" s="546">
        <f>SUM(K363-G363)*M363</f>
        <v>-7728.7006524000126</v>
      </c>
      <c r="O363" s="867"/>
      <c r="P363" s="867"/>
    </row>
    <row r="364" spans="1:26" s="868" customFormat="1" ht="15" customHeight="1" x14ac:dyDescent="0.25">
      <c r="A364" s="869" t="s">
        <v>2278</v>
      </c>
      <c r="B364" s="870" t="s">
        <v>2279</v>
      </c>
      <c r="C364" s="871" t="s">
        <v>77</v>
      </c>
      <c r="D364" s="625">
        <v>42299</v>
      </c>
      <c r="E364" s="626">
        <v>19080</v>
      </c>
      <c r="F364" s="946">
        <v>204.06</v>
      </c>
      <c r="G364" s="628">
        <f t="shared" si="109"/>
        <v>38934.648000000001</v>
      </c>
      <c r="H364" s="629"/>
      <c r="I364" s="570">
        <v>42396</v>
      </c>
      <c r="J364" s="946">
        <v>192.5</v>
      </c>
      <c r="K364" s="630">
        <f t="shared" si="110"/>
        <v>36729</v>
      </c>
      <c r="L364" s="979">
        <f>SUM(G364-K364)</f>
        <v>2205.648000000001</v>
      </c>
      <c r="M364" s="622">
        <v>1.4278</v>
      </c>
      <c r="N364" s="546">
        <f>SUM(G364-K364)*M364</f>
        <v>3149.2242144000015</v>
      </c>
      <c r="O364" s="881"/>
      <c r="P364" s="881"/>
      <c r="Q364" s="882"/>
      <c r="R364" s="882"/>
      <c r="S364" s="882"/>
      <c r="T364" s="882"/>
      <c r="U364" s="882"/>
      <c r="V364" s="882"/>
      <c r="W364" s="882"/>
      <c r="X364" s="882"/>
      <c r="Y364" s="882"/>
      <c r="Z364" s="882"/>
    </row>
    <row r="365" spans="1:26" s="882" customFormat="1" ht="15" customHeight="1" x14ac:dyDescent="0.25">
      <c r="A365" s="869" t="s">
        <v>2342</v>
      </c>
      <c r="B365" s="870" t="s">
        <v>2343</v>
      </c>
      <c r="C365" s="871" t="s">
        <v>77</v>
      </c>
      <c r="D365" s="625">
        <v>42376</v>
      </c>
      <c r="E365" s="626">
        <v>22942</v>
      </c>
      <c r="F365" s="946">
        <v>573.5</v>
      </c>
      <c r="G365" s="628">
        <f t="shared" si="109"/>
        <v>131572.37</v>
      </c>
      <c r="H365" s="629"/>
      <c r="I365" s="570">
        <v>42396</v>
      </c>
      <c r="J365" s="946">
        <v>598</v>
      </c>
      <c r="K365" s="630">
        <f t="shared" si="110"/>
        <v>137193.16</v>
      </c>
      <c r="L365" s="979">
        <f>SUM(G365-K365)</f>
        <v>-5620.7900000000081</v>
      </c>
      <c r="M365" s="622">
        <v>1.4278</v>
      </c>
      <c r="N365" s="767">
        <f>SUM(G365-K365)*M365</f>
        <v>-8025.3639620000113</v>
      </c>
      <c r="O365" s="881"/>
      <c r="P365" s="881"/>
    </row>
    <row r="366" spans="1:26" s="868" customFormat="1" ht="15" customHeight="1" x14ac:dyDescent="0.25">
      <c r="A366" s="856" t="s">
        <v>418</v>
      </c>
      <c r="B366" s="857" t="s">
        <v>1944</v>
      </c>
      <c r="C366" s="858" t="s">
        <v>52</v>
      </c>
      <c r="D366" s="548">
        <v>42418</v>
      </c>
      <c r="E366" s="549">
        <v>7074</v>
      </c>
      <c r="F366" s="785">
        <v>970</v>
      </c>
      <c r="G366" s="603">
        <f t="shared" si="109"/>
        <v>68617.8</v>
      </c>
      <c r="H366" s="544"/>
      <c r="I366" s="570">
        <v>42459</v>
      </c>
      <c r="J366" s="785">
        <v>947</v>
      </c>
      <c r="K366" s="604">
        <f t="shared" si="110"/>
        <v>66990.78</v>
      </c>
      <c r="L366" s="979">
        <f>SUM(K366-G366)</f>
        <v>-1627.0200000000041</v>
      </c>
      <c r="M366" s="622">
        <v>1.4153</v>
      </c>
      <c r="N366" s="546">
        <f>SUM(K366-G366)*M366</f>
        <v>-2302.7214060000056</v>
      </c>
      <c r="O366" s="867"/>
      <c r="P366" s="867"/>
    </row>
    <row r="367" spans="1:26" s="868" customFormat="1" ht="15" customHeight="1" x14ac:dyDescent="0.25">
      <c r="A367" s="869" t="s">
        <v>2371</v>
      </c>
      <c r="B367" s="870" t="s">
        <v>2370</v>
      </c>
      <c r="C367" s="871" t="s">
        <v>77</v>
      </c>
      <c r="D367" s="625">
        <v>42408</v>
      </c>
      <c r="E367" s="626">
        <v>27531</v>
      </c>
      <c r="F367" s="946">
        <v>544</v>
      </c>
      <c r="G367" s="628">
        <f t="shared" si="109"/>
        <v>149768.64000000001</v>
      </c>
      <c r="H367" s="629"/>
      <c r="I367" s="570">
        <v>42459</v>
      </c>
      <c r="J367" s="946">
        <v>573</v>
      </c>
      <c r="K367" s="630">
        <f t="shared" si="110"/>
        <v>157752.63</v>
      </c>
      <c r="L367" s="979">
        <f>SUM(G367-K367)</f>
        <v>-7983.9899999999907</v>
      </c>
      <c r="M367" s="622">
        <v>1.4153</v>
      </c>
      <c r="N367" s="767">
        <f>SUM(G367-K367)*M367</f>
        <v>-11299.741046999987</v>
      </c>
      <c r="O367" s="881"/>
      <c r="P367" s="881"/>
      <c r="Q367" s="882"/>
      <c r="R367" s="882"/>
      <c r="S367" s="882"/>
      <c r="T367" s="882"/>
      <c r="U367" s="882"/>
      <c r="V367" s="882"/>
      <c r="W367" s="882"/>
      <c r="X367" s="882"/>
      <c r="Y367" s="882"/>
      <c r="Z367" s="882"/>
    </row>
    <row r="368" spans="1:26" s="868" customFormat="1" ht="15" customHeight="1" x14ac:dyDescent="0.25">
      <c r="A368" s="869" t="s">
        <v>2374</v>
      </c>
      <c r="B368" s="870" t="s">
        <v>1617</v>
      </c>
      <c r="C368" s="871" t="s">
        <v>77</v>
      </c>
      <c r="D368" s="625">
        <v>42408</v>
      </c>
      <c r="E368" s="626">
        <v>7008</v>
      </c>
      <c r="F368" s="946">
        <v>1727</v>
      </c>
      <c r="G368" s="628">
        <f t="shared" si="109"/>
        <v>121028.16</v>
      </c>
      <c r="H368" s="629"/>
      <c r="I368" s="570">
        <v>42459</v>
      </c>
      <c r="J368" s="946">
        <v>1871</v>
      </c>
      <c r="K368" s="630">
        <f t="shared" si="110"/>
        <v>131119.67999999999</v>
      </c>
      <c r="L368" s="979">
        <f>SUM(G368-K368)</f>
        <v>-10091.51999999999</v>
      </c>
      <c r="M368" s="622">
        <v>1.4153</v>
      </c>
      <c r="N368" s="767">
        <f>SUM(G368-K368)*M368</f>
        <v>-14282.528255999985</v>
      </c>
      <c r="O368" s="881"/>
      <c r="P368" s="881"/>
      <c r="Q368" s="882"/>
      <c r="R368" s="882"/>
      <c r="S368" s="882"/>
      <c r="T368" s="882"/>
      <c r="U368" s="882"/>
      <c r="V368" s="882"/>
      <c r="W368" s="882"/>
      <c r="X368" s="882"/>
      <c r="Y368" s="882"/>
      <c r="Z368" s="882"/>
    </row>
    <row r="369" spans="1:26" s="868" customFormat="1" ht="15" customHeight="1" x14ac:dyDescent="0.25">
      <c r="A369" s="869" t="s">
        <v>2369</v>
      </c>
      <c r="B369" s="870" t="s">
        <v>711</v>
      </c>
      <c r="C369" s="871" t="s">
        <v>77</v>
      </c>
      <c r="D369" s="625">
        <v>42409</v>
      </c>
      <c r="E369" s="626">
        <v>50276</v>
      </c>
      <c r="F369" s="946">
        <v>346</v>
      </c>
      <c r="G369" s="628">
        <f t="shared" ref="G369:G375" si="111">SUM(E369*F369)/100</f>
        <v>173954.96</v>
      </c>
      <c r="H369" s="629"/>
      <c r="I369" s="570">
        <v>42466</v>
      </c>
      <c r="J369" s="946">
        <v>337.1</v>
      </c>
      <c r="K369" s="630">
        <f t="shared" ref="K369:K375" si="112">SUM(E369*J369)/100</f>
        <v>169480.39600000001</v>
      </c>
      <c r="L369" s="979">
        <f>SUM(G369-K369)</f>
        <v>4474.5639999999839</v>
      </c>
      <c r="M369" s="622">
        <v>1.4127000000000001</v>
      </c>
      <c r="N369" s="546">
        <f>SUM(G369-K369)*M369</f>
        <v>6321.2165627999775</v>
      </c>
      <c r="O369" s="881"/>
      <c r="P369" s="881"/>
      <c r="Q369" s="882"/>
      <c r="R369" s="882"/>
      <c r="S369" s="882"/>
      <c r="T369" s="882"/>
      <c r="U369" s="882"/>
      <c r="V369" s="882"/>
      <c r="W369" s="882"/>
      <c r="X369" s="882"/>
      <c r="Y369" s="882"/>
      <c r="Z369" s="882"/>
    </row>
    <row r="370" spans="1:26" s="882" customFormat="1" ht="15" customHeight="1" x14ac:dyDescent="0.25">
      <c r="A370" s="869" t="s">
        <v>1574</v>
      </c>
      <c r="B370" s="870" t="s">
        <v>1575</v>
      </c>
      <c r="C370" s="871" t="s">
        <v>77</v>
      </c>
      <c r="D370" s="625">
        <v>42458</v>
      </c>
      <c r="E370" s="626">
        <v>11562</v>
      </c>
      <c r="F370" s="946">
        <v>667</v>
      </c>
      <c r="G370" s="628">
        <f t="shared" si="111"/>
        <v>77118.539999999994</v>
      </c>
      <c r="H370" s="629"/>
      <c r="I370" s="570">
        <v>42471</v>
      </c>
      <c r="J370" s="946">
        <v>714.6</v>
      </c>
      <c r="K370" s="630">
        <f t="shared" si="112"/>
        <v>82622.051999999996</v>
      </c>
      <c r="L370" s="979">
        <f>SUM(G370-K370)</f>
        <v>-5503.5120000000024</v>
      </c>
      <c r="M370" s="622">
        <v>1.4127000000000001</v>
      </c>
      <c r="N370" s="767">
        <f>SUM(G370-K370)*M370</f>
        <v>-7774.8114024000042</v>
      </c>
      <c r="O370" s="881"/>
      <c r="P370" s="881"/>
    </row>
    <row r="371" spans="1:26" s="882" customFormat="1" ht="15" customHeight="1" x14ac:dyDescent="0.25">
      <c r="A371" s="856" t="s">
        <v>2365</v>
      </c>
      <c r="B371" s="857" t="s">
        <v>2246</v>
      </c>
      <c r="C371" s="858" t="s">
        <v>52</v>
      </c>
      <c r="D371" s="548">
        <v>42401</v>
      </c>
      <c r="E371" s="549">
        <v>48214</v>
      </c>
      <c r="F371" s="785">
        <v>219.3</v>
      </c>
      <c r="G371" s="603">
        <f t="shared" si="111"/>
        <v>105733.30200000001</v>
      </c>
      <c r="H371" s="544"/>
      <c r="I371" s="570">
        <v>42488</v>
      </c>
      <c r="J371" s="785">
        <v>220</v>
      </c>
      <c r="K371" s="604">
        <f t="shared" si="112"/>
        <v>106070.8</v>
      </c>
      <c r="L371" s="979">
        <f>SUM(K371-G371)</f>
        <v>337.49799999999232</v>
      </c>
      <c r="M371" s="622">
        <v>1.4612000000000001</v>
      </c>
      <c r="N371" s="546">
        <f>SUM(K371-G371)*M371</f>
        <v>493.15207759998879</v>
      </c>
      <c r="O371" s="867"/>
      <c r="P371" s="867"/>
      <c r="Q371" s="868"/>
      <c r="R371" s="868"/>
      <c r="S371" s="868"/>
      <c r="T371" s="868"/>
      <c r="U371" s="868"/>
      <c r="V371" s="868"/>
      <c r="W371" s="868"/>
      <c r="X371" s="868"/>
      <c r="Y371" s="868"/>
      <c r="Z371" s="868"/>
    </row>
    <row r="372" spans="1:26" s="882" customFormat="1" ht="15" customHeight="1" x14ac:dyDescent="0.25">
      <c r="A372" s="869" t="s">
        <v>2400</v>
      </c>
      <c r="B372" s="870" t="s">
        <v>2401</v>
      </c>
      <c r="C372" s="871" t="s">
        <v>77</v>
      </c>
      <c r="D372" s="625">
        <v>42471</v>
      </c>
      <c r="E372" s="626">
        <v>12653</v>
      </c>
      <c r="F372" s="946">
        <v>2464</v>
      </c>
      <c r="G372" s="628">
        <f t="shared" si="111"/>
        <v>311769.92</v>
      </c>
      <c r="H372" s="629"/>
      <c r="I372" s="570">
        <v>42487</v>
      </c>
      <c r="J372" s="946">
        <v>2464</v>
      </c>
      <c r="K372" s="630">
        <f t="shared" si="112"/>
        <v>311769.92</v>
      </c>
      <c r="L372" s="979">
        <f>SUM(G372-K372)</f>
        <v>0</v>
      </c>
      <c r="M372" s="622">
        <v>1.4612000000000001</v>
      </c>
      <c r="N372" s="546">
        <f>SUM(G372-K372)*M372</f>
        <v>0</v>
      </c>
      <c r="O372" s="881"/>
      <c r="P372" s="881"/>
    </row>
    <row r="373" spans="1:26" s="868" customFormat="1" ht="15" customHeight="1" x14ac:dyDescent="0.25">
      <c r="A373" s="869" t="s">
        <v>2403</v>
      </c>
      <c r="B373" s="870" t="s">
        <v>791</v>
      </c>
      <c r="C373" s="871" t="s">
        <v>77</v>
      </c>
      <c r="D373" s="625">
        <v>42482</v>
      </c>
      <c r="E373" s="626">
        <v>10236</v>
      </c>
      <c r="F373" s="946">
        <v>2310</v>
      </c>
      <c r="G373" s="628">
        <f t="shared" si="111"/>
        <v>236451.6</v>
      </c>
      <c r="H373" s="629"/>
      <c r="I373" s="570">
        <v>42482</v>
      </c>
      <c r="J373" s="946">
        <v>2410</v>
      </c>
      <c r="K373" s="630">
        <f t="shared" si="112"/>
        <v>246687.6</v>
      </c>
      <c r="L373" s="979">
        <f>SUM(G373-K373)</f>
        <v>-10236</v>
      </c>
      <c r="M373" s="622">
        <v>1.4612000000000001</v>
      </c>
      <c r="N373" s="767">
        <f>SUM(G373-K373)*M373</f>
        <v>-14956.843200000001</v>
      </c>
      <c r="O373" s="881"/>
      <c r="P373" s="881"/>
      <c r="Q373" s="882"/>
      <c r="R373" s="882"/>
      <c r="S373" s="882"/>
      <c r="T373" s="882"/>
      <c r="U373" s="882"/>
      <c r="V373" s="882"/>
      <c r="W373" s="882"/>
      <c r="X373" s="882"/>
      <c r="Y373" s="882"/>
      <c r="Z373" s="882"/>
    </row>
    <row r="374" spans="1:26" s="882" customFormat="1" ht="15" customHeight="1" x14ac:dyDescent="0.25">
      <c r="A374" s="856" t="s">
        <v>2232</v>
      </c>
      <c r="B374" s="857" t="s">
        <v>1710</v>
      </c>
      <c r="C374" s="858" t="s">
        <v>52</v>
      </c>
      <c r="D374" s="548">
        <v>42261</v>
      </c>
      <c r="E374" s="549">
        <v>5176</v>
      </c>
      <c r="F374" s="785">
        <v>3139</v>
      </c>
      <c r="G374" s="603">
        <f t="shared" si="111"/>
        <v>162474.64000000001</v>
      </c>
      <c r="H374" s="544"/>
      <c r="I374" s="570">
        <v>42492</v>
      </c>
      <c r="J374" s="785">
        <v>4167</v>
      </c>
      <c r="K374" s="604">
        <f t="shared" si="112"/>
        <v>215683.92</v>
      </c>
      <c r="L374" s="979">
        <f>SUM(K374-G374)</f>
        <v>53209.279999999999</v>
      </c>
      <c r="M374" s="622">
        <v>1.4612000000000001</v>
      </c>
      <c r="N374" s="546">
        <f>SUM(K374-G374)*M374</f>
        <v>77749.399936000002</v>
      </c>
      <c r="O374" s="622">
        <v>1.4369000000000001</v>
      </c>
      <c r="P374" s="867"/>
      <c r="Q374" s="868"/>
      <c r="R374" s="868"/>
      <c r="S374" s="868"/>
      <c r="T374" s="868"/>
      <c r="U374" s="868"/>
      <c r="V374" s="868"/>
      <c r="W374" s="868"/>
      <c r="X374" s="868"/>
      <c r="Y374" s="868"/>
      <c r="Z374" s="868"/>
    </row>
    <row r="375" spans="1:26" s="882" customFormat="1" ht="15" customHeight="1" x14ac:dyDescent="0.25">
      <c r="A375" s="856" t="s">
        <v>799</v>
      </c>
      <c r="B375" s="857" t="s">
        <v>800</v>
      </c>
      <c r="C375" s="858" t="s">
        <v>52</v>
      </c>
      <c r="D375" s="548">
        <v>42473</v>
      </c>
      <c r="E375" s="549">
        <v>25789</v>
      </c>
      <c r="F375" s="785">
        <v>988</v>
      </c>
      <c r="G375" s="603">
        <f t="shared" si="111"/>
        <v>254795.32</v>
      </c>
      <c r="H375" s="544"/>
      <c r="I375" s="570">
        <v>42496</v>
      </c>
      <c r="J375" s="785">
        <v>931</v>
      </c>
      <c r="K375" s="604">
        <f t="shared" si="112"/>
        <v>240095.59</v>
      </c>
      <c r="L375" s="979">
        <f>SUM(K375-G375)</f>
        <v>-14699.73000000001</v>
      </c>
      <c r="M375" s="622">
        <v>1.4612000000000001</v>
      </c>
      <c r="N375" s="546">
        <f>SUM(K375-G375)*M375</f>
        <v>-21479.245476000015</v>
      </c>
      <c r="O375" s="867"/>
      <c r="P375" s="867"/>
      <c r="Q375" s="868"/>
      <c r="R375" s="868"/>
      <c r="S375" s="868"/>
      <c r="T375" s="868"/>
      <c r="U375" s="868"/>
      <c r="V375" s="868"/>
      <c r="W375" s="868"/>
      <c r="X375" s="868"/>
      <c r="Y375" s="868"/>
      <c r="Z375" s="868"/>
    </row>
    <row r="376" spans="1:26" s="882" customFormat="1" ht="15.75" customHeight="1" x14ac:dyDescent="0.25">
      <c r="A376" s="869" t="s">
        <v>1696</v>
      </c>
      <c r="B376" s="870" t="s">
        <v>1697</v>
      </c>
      <c r="C376" s="871" t="s">
        <v>77</v>
      </c>
      <c r="D376" s="625">
        <v>42488</v>
      </c>
      <c r="E376" s="626">
        <v>10456</v>
      </c>
      <c r="F376" s="946">
        <v>3102</v>
      </c>
      <c r="G376" s="628">
        <f t="shared" ref="G376:G384" si="113">SUM(E376*F376)/100</f>
        <v>324345.12</v>
      </c>
      <c r="H376" s="629"/>
      <c r="I376" s="570">
        <v>42500</v>
      </c>
      <c r="J376" s="946">
        <v>3190</v>
      </c>
      <c r="K376" s="630">
        <f t="shared" ref="K376:K384" si="114">SUM(E376*J376)/100</f>
        <v>333546.40000000002</v>
      </c>
      <c r="L376" s="979">
        <f>SUM(G376-K376)</f>
        <v>-9201.2800000000279</v>
      </c>
      <c r="M376" s="622">
        <v>1.4369000000000001</v>
      </c>
      <c r="N376" s="767">
        <f>SUM(G376-K376)*M376</f>
        <v>-13221.31923200004</v>
      </c>
      <c r="O376" s="881"/>
      <c r="P376" s="881"/>
    </row>
    <row r="377" spans="1:26" s="882" customFormat="1" ht="15" customHeight="1" x14ac:dyDescent="0.25">
      <c r="A377" s="869" t="s">
        <v>1948</v>
      </c>
      <c r="B377" s="870" t="s">
        <v>299</v>
      </c>
      <c r="C377" s="871" t="s">
        <v>77</v>
      </c>
      <c r="D377" s="625">
        <v>42482</v>
      </c>
      <c r="E377" s="626">
        <v>85163</v>
      </c>
      <c r="F377" s="946">
        <v>365.7</v>
      </c>
      <c r="G377" s="628">
        <f t="shared" si="113"/>
        <v>311441.09099999996</v>
      </c>
      <c r="H377" s="629"/>
      <c r="I377" s="570">
        <v>42501</v>
      </c>
      <c r="J377" s="946">
        <v>378.25</v>
      </c>
      <c r="K377" s="630">
        <f t="shared" si="114"/>
        <v>322129.04749999999</v>
      </c>
      <c r="L377" s="979">
        <f>SUM(G377-K377)</f>
        <v>-10687.956500000029</v>
      </c>
      <c r="M377" s="622">
        <v>1.4369000000000001</v>
      </c>
      <c r="N377" s="767">
        <f>SUM(G377-K377)*M377</f>
        <v>-15357.524694850043</v>
      </c>
      <c r="O377" s="881"/>
      <c r="P377" s="881"/>
    </row>
    <row r="378" spans="1:26" s="868" customFormat="1" ht="15" customHeight="1" x14ac:dyDescent="0.25">
      <c r="A378" s="869" t="s">
        <v>2404</v>
      </c>
      <c r="B378" s="870" t="s">
        <v>2405</v>
      </c>
      <c r="C378" s="871" t="s">
        <v>77</v>
      </c>
      <c r="D378" s="625">
        <v>42482</v>
      </c>
      <c r="E378" s="626">
        <v>4442</v>
      </c>
      <c r="F378" s="946">
        <v>6032</v>
      </c>
      <c r="G378" s="628">
        <f t="shared" si="113"/>
        <v>267941.44</v>
      </c>
      <c r="H378" s="629"/>
      <c r="I378" s="570">
        <v>42502</v>
      </c>
      <c r="J378" s="946">
        <v>6333</v>
      </c>
      <c r="K378" s="630">
        <f t="shared" si="114"/>
        <v>281311.86</v>
      </c>
      <c r="L378" s="979">
        <f>SUM(G378-K378)</f>
        <v>-13370.419999999984</v>
      </c>
      <c r="M378" s="622">
        <v>1.4369000000000001</v>
      </c>
      <c r="N378" s="767">
        <f>SUM(G378-K378)*M378</f>
        <v>-19211.956497999978</v>
      </c>
      <c r="O378" s="881"/>
      <c r="P378" s="881"/>
      <c r="Q378" s="882"/>
      <c r="R378" s="882"/>
      <c r="S378" s="882"/>
      <c r="T378" s="882"/>
      <c r="U378" s="882"/>
      <c r="V378" s="882"/>
      <c r="W378" s="882"/>
      <c r="X378" s="882"/>
      <c r="Y378" s="882"/>
      <c r="Z378" s="882"/>
    </row>
    <row r="379" spans="1:26" s="882" customFormat="1" ht="15" customHeight="1" x14ac:dyDescent="0.25">
      <c r="A379" s="869" t="s">
        <v>2420</v>
      </c>
      <c r="B379" s="870" t="s">
        <v>735</v>
      </c>
      <c r="C379" s="871" t="s">
        <v>77</v>
      </c>
      <c r="D379" s="625">
        <v>42494</v>
      </c>
      <c r="E379" s="626">
        <v>1457</v>
      </c>
      <c r="F379" s="946">
        <v>918</v>
      </c>
      <c r="G379" s="628">
        <f t="shared" si="113"/>
        <v>13375.26</v>
      </c>
      <c r="H379" s="629"/>
      <c r="I379" s="570">
        <v>42507</v>
      </c>
      <c r="J379" s="946">
        <v>964</v>
      </c>
      <c r="K379" s="630">
        <f t="shared" si="114"/>
        <v>14045.48</v>
      </c>
      <c r="L379" s="979">
        <f>SUM(G379-K379)</f>
        <v>-670.21999999999935</v>
      </c>
      <c r="M379" s="622">
        <v>1.4514</v>
      </c>
      <c r="N379" s="767">
        <f>SUM(G379-K379)*M379</f>
        <v>-972.75730799999906</v>
      </c>
      <c r="O379" s="881"/>
      <c r="P379" s="881"/>
    </row>
    <row r="380" spans="1:26" s="882" customFormat="1" ht="15" customHeight="1" x14ac:dyDescent="0.25">
      <c r="A380" s="856" t="s">
        <v>705</v>
      </c>
      <c r="B380" s="857" t="s">
        <v>1945</v>
      </c>
      <c r="C380" s="858" t="s">
        <v>52</v>
      </c>
      <c r="D380" s="548">
        <v>42397</v>
      </c>
      <c r="E380" s="549">
        <v>6808</v>
      </c>
      <c r="F380" s="785">
        <v>1464</v>
      </c>
      <c r="G380" s="603">
        <f t="shared" si="113"/>
        <v>99669.119999999995</v>
      </c>
      <c r="H380" s="544"/>
      <c r="I380" s="570">
        <v>42513</v>
      </c>
      <c r="J380" s="785">
        <v>1680</v>
      </c>
      <c r="K380" s="604">
        <f t="shared" si="114"/>
        <v>114374.39999999999</v>
      </c>
      <c r="L380" s="979">
        <f>SUM(K380-G380)</f>
        <v>14705.279999999999</v>
      </c>
      <c r="M380" s="622">
        <v>1.4514</v>
      </c>
      <c r="N380" s="546">
        <f>SUM(K380-G380)*M380</f>
        <v>21343.243392</v>
      </c>
      <c r="O380" s="867"/>
      <c r="P380" s="867"/>
      <c r="Q380" s="868"/>
      <c r="R380" s="868"/>
      <c r="S380" s="868"/>
      <c r="T380" s="868"/>
      <c r="U380" s="868"/>
      <c r="V380" s="868"/>
      <c r="W380" s="868"/>
      <c r="X380" s="868"/>
      <c r="Y380" s="868"/>
      <c r="Z380" s="868"/>
    </row>
    <row r="381" spans="1:26" s="868" customFormat="1" ht="15" customHeight="1" x14ac:dyDescent="0.25">
      <c r="A381" s="856" t="s">
        <v>691</v>
      </c>
      <c r="B381" s="857" t="s">
        <v>692</v>
      </c>
      <c r="C381" s="858" t="s">
        <v>52</v>
      </c>
      <c r="D381" s="548">
        <v>42479</v>
      </c>
      <c r="E381" s="549">
        <v>17562</v>
      </c>
      <c r="F381" s="785">
        <v>1653</v>
      </c>
      <c r="G381" s="603">
        <f t="shared" si="113"/>
        <v>290299.86</v>
      </c>
      <c r="H381" s="544"/>
      <c r="I381" s="570">
        <v>42514</v>
      </c>
      <c r="J381" s="785">
        <v>1512</v>
      </c>
      <c r="K381" s="604">
        <f t="shared" si="114"/>
        <v>265537.44</v>
      </c>
      <c r="L381" s="979">
        <f>SUM(K381-G381)</f>
        <v>-24762.419999999984</v>
      </c>
      <c r="M381" s="622">
        <v>1.4611000000000001</v>
      </c>
      <c r="N381" s="546">
        <f>SUM(K381-G381)*M381</f>
        <v>-36180.371861999978</v>
      </c>
      <c r="O381" s="867"/>
      <c r="P381" s="867"/>
    </row>
    <row r="382" spans="1:26" s="882" customFormat="1" ht="15" customHeight="1" x14ac:dyDescent="0.25">
      <c r="A382" s="869" t="s">
        <v>1616</v>
      </c>
      <c r="B382" s="870" t="s">
        <v>1617</v>
      </c>
      <c r="C382" s="871" t="s">
        <v>77</v>
      </c>
      <c r="D382" s="625">
        <v>42473</v>
      </c>
      <c r="E382" s="626">
        <v>15235</v>
      </c>
      <c r="F382" s="946">
        <v>1753</v>
      </c>
      <c r="G382" s="628">
        <f t="shared" si="113"/>
        <v>267069.55</v>
      </c>
      <c r="H382" s="629"/>
      <c r="I382" s="570">
        <v>42514</v>
      </c>
      <c r="J382" s="946">
        <v>1733.2</v>
      </c>
      <c r="K382" s="630">
        <f t="shared" si="114"/>
        <v>264053.02</v>
      </c>
      <c r="L382" s="979">
        <f>SUM(G382-K382)</f>
        <v>3016.5299999999697</v>
      </c>
      <c r="M382" s="622">
        <v>1.4514</v>
      </c>
      <c r="N382" s="546">
        <f>SUM(G382-K382)*M382</f>
        <v>4378.1916419999561</v>
      </c>
      <c r="O382" s="881"/>
      <c r="P382" s="881"/>
    </row>
    <row r="383" spans="1:26" s="868" customFormat="1" ht="15" customHeight="1" x14ac:dyDescent="0.25">
      <c r="A383" s="869" t="s">
        <v>2439</v>
      </c>
      <c r="B383" s="870" t="s">
        <v>2440</v>
      </c>
      <c r="C383" s="871" t="s">
        <v>77</v>
      </c>
      <c r="D383" s="625">
        <v>42503</v>
      </c>
      <c r="E383" s="626">
        <v>316</v>
      </c>
      <c r="F383" s="946">
        <v>816</v>
      </c>
      <c r="G383" s="628">
        <f t="shared" si="113"/>
        <v>2578.56</v>
      </c>
      <c r="H383" s="629"/>
      <c r="I383" s="570">
        <v>42516</v>
      </c>
      <c r="J383" s="946">
        <v>880</v>
      </c>
      <c r="K383" s="630">
        <f t="shared" si="114"/>
        <v>2780.8</v>
      </c>
      <c r="L383" s="979">
        <f>SUM(G383-K383)</f>
        <v>-202.24000000000024</v>
      </c>
      <c r="M383" s="622">
        <v>1.4514</v>
      </c>
      <c r="N383" s="767">
        <f>SUM(G383-K383)*M383</f>
        <v>-293.53113600000034</v>
      </c>
      <c r="O383" s="881"/>
      <c r="P383" s="881"/>
      <c r="Q383" s="882"/>
      <c r="R383" s="882"/>
      <c r="S383" s="882"/>
      <c r="T383" s="882"/>
      <c r="U383" s="882"/>
      <c r="V383" s="882"/>
      <c r="W383" s="882"/>
      <c r="X383" s="882"/>
      <c r="Y383" s="882"/>
      <c r="Z383" s="882"/>
    </row>
    <row r="384" spans="1:26" s="868" customFormat="1" ht="15" customHeight="1" x14ac:dyDescent="0.25">
      <c r="A384" s="869" t="s">
        <v>2427</v>
      </c>
      <c r="B384" s="870" t="s">
        <v>1599</v>
      </c>
      <c r="C384" s="871" t="s">
        <v>77</v>
      </c>
      <c r="D384" s="625">
        <v>42499</v>
      </c>
      <c r="E384" s="626">
        <v>59942</v>
      </c>
      <c r="F384" s="946">
        <v>282.5</v>
      </c>
      <c r="G384" s="628">
        <f t="shared" si="113"/>
        <v>169336.15</v>
      </c>
      <c r="H384" s="629"/>
      <c r="I384" s="570">
        <v>42517</v>
      </c>
      <c r="J384" s="946">
        <v>280.76</v>
      </c>
      <c r="K384" s="630">
        <f t="shared" si="114"/>
        <v>168293.15919999999</v>
      </c>
      <c r="L384" s="979">
        <f>SUM(G384-K384)</f>
        <v>1042.9907999999996</v>
      </c>
      <c r="M384" s="622">
        <v>1.4514</v>
      </c>
      <c r="N384" s="546">
        <f>SUM(G384-K384)*M384</f>
        <v>1513.7968471199995</v>
      </c>
      <c r="O384" s="881"/>
      <c r="P384" s="881"/>
      <c r="Q384" s="882"/>
      <c r="R384" s="882"/>
      <c r="S384" s="882"/>
      <c r="T384" s="882"/>
      <c r="U384" s="882"/>
      <c r="V384" s="882"/>
      <c r="W384" s="882"/>
      <c r="X384" s="882"/>
      <c r="Y384" s="882"/>
      <c r="Z384" s="882"/>
    </row>
    <row r="385" spans="1:26" s="882" customFormat="1" ht="15" customHeight="1" x14ac:dyDescent="0.25">
      <c r="A385" s="856" t="s">
        <v>2456</v>
      </c>
      <c r="B385" s="857" t="s">
        <v>1707</v>
      </c>
      <c r="C385" s="858" t="s">
        <v>52</v>
      </c>
      <c r="D385" s="548">
        <v>42516</v>
      </c>
      <c r="E385" s="549">
        <v>249876</v>
      </c>
      <c r="F385" s="785">
        <v>167.2</v>
      </c>
      <c r="G385" s="603">
        <f t="shared" ref="G385:G390" si="115">SUM(E385*F385)/100</f>
        <v>417792.67199999996</v>
      </c>
      <c r="H385" s="544"/>
      <c r="I385" s="570">
        <v>42523</v>
      </c>
      <c r="J385" s="785">
        <v>146.30000000000001</v>
      </c>
      <c r="K385" s="604">
        <f t="shared" ref="K385:K390" si="116">SUM(E385*J385)/100</f>
        <v>365568.58800000005</v>
      </c>
      <c r="L385" s="979">
        <f>SUM(K385-G385)</f>
        <v>-52224.083999999915</v>
      </c>
      <c r="M385" s="622">
        <v>1.4515</v>
      </c>
      <c r="N385" s="546">
        <f>SUM(K385-G385)*M385</f>
        <v>-75803.257925999875</v>
      </c>
      <c r="O385" s="867"/>
      <c r="P385" s="867"/>
      <c r="Q385" s="868"/>
      <c r="R385" s="868"/>
      <c r="S385" s="868"/>
      <c r="T385" s="868"/>
      <c r="U385" s="868"/>
      <c r="V385" s="868"/>
      <c r="W385" s="868"/>
      <c r="X385" s="868"/>
      <c r="Y385" s="868"/>
      <c r="Z385" s="868"/>
    </row>
    <row r="386" spans="1:26" s="868" customFormat="1" ht="15" customHeight="1" x14ac:dyDescent="0.25">
      <c r="A386" s="869" t="s">
        <v>2418</v>
      </c>
      <c r="B386" s="870" t="s">
        <v>2419</v>
      </c>
      <c r="C386" s="871" t="s">
        <v>77</v>
      </c>
      <c r="D386" s="625">
        <v>42492</v>
      </c>
      <c r="E386" s="626">
        <v>18436</v>
      </c>
      <c r="F386" s="946">
        <v>2339</v>
      </c>
      <c r="G386" s="628">
        <f t="shared" si="115"/>
        <v>431218.04</v>
      </c>
      <c r="H386" s="629"/>
      <c r="I386" s="570">
        <v>42521</v>
      </c>
      <c r="J386" s="946">
        <v>2421</v>
      </c>
      <c r="K386" s="630">
        <f t="shared" si="116"/>
        <v>446335.56</v>
      </c>
      <c r="L386" s="979">
        <f>SUM(G386-K386)</f>
        <v>-15117.520000000019</v>
      </c>
      <c r="M386" s="622">
        <v>1.4515</v>
      </c>
      <c r="N386" s="767">
        <f>SUM(G386-K386)*M386</f>
        <v>-21943.080280000027</v>
      </c>
      <c r="O386" s="881"/>
      <c r="P386" s="881"/>
      <c r="Q386" s="882"/>
      <c r="R386" s="882"/>
      <c r="S386" s="882"/>
      <c r="T386" s="882"/>
      <c r="U386" s="882"/>
      <c r="V386" s="882"/>
      <c r="W386" s="882"/>
      <c r="X386" s="882"/>
      <c r="Y386" s="882"/>
      <c r="Z386" s="882"/>
    </row>
    <row r="387" spans="1:26" s="868" customFormat="1" ht="15" customHeight="1" x14ac:dyDescent="0.25">
      <c r="A387" s="869" t="s">
        <v>1573</v>
      </c>
      <c r="B387" s="870" t="s">
        <v>1576</v>
      </c>
      <c r="C387" s="871" t="s">
        <v>77</v>
      </c>
      <c r="D387" s="625">
        <v>42515</v>
      </c>
      <c r="E387" s="626">
        <v>41783</v>
      </c>
      <c r="F387" s="946">
        <v>1024</v>
      </c>
      <c r="G387" s="628">
        <f t="shared" si="115"/>
        <v>427857.91999999998</v>
      </c>
      <c r="H387" s="629"/>
      <c r="I387" s="570">
        <v>42524</v>
      </c>
      <c r="J387" s="946">
        <v>1101</v>
      </c>
      <c r="K387" s="630">
        <f t="shared" si="116"/>
        <v>460030.83</v>
      </c>
      <c r="L387" s="979">
        <f>SUM(G387-K387)</f>
        <v>-32172.910000000033</v>
      </c>
      <c r="M387" s="622">
        <v>1.4515</v>
      </c>
      <c r="N387" s="767">
        <f>SUM(G387-K387)*M387</f>
        <v>-46698.978865000048</v>
      </c>
      <c r="O387" s="881"/>
      <c r="P387" s="881"/>
      <c r="Q387" s="882"/>
      <c r="R387" s="882"/>
      <c r="S387" s="882"/>
      <c r="T387" s="882"/>
      <c r="U387" s="882"/>
      <c r="V387" s="882"/>
      <c r="W387" s="882"/>
      <c r="X387" s="882"/>
      <c r="Y387" s="882"/>
      <c r="Z387" s="882"/>
    </row>
    <row r="388" spans="1:26" s="868" customFormat="1" ht="15" customHeight="1" x14ac:dyDescent="0.25">
      <c r="A388" s="869" t="s">
        <v>2446</v>
      </c>
      <c r="B388" s="870" t="s">
        <v>1979</v>
      </c>
      <c r="C388" s="871" t="s">
        <v>77</v>
      </c>
      <c r="D388" s="625">
        <v>42496</v>
      </c>
      <c r="E388" s="626">
        <v>6748</v>
      </c>
      <c r="F388" s="946">
        <v>416</v>
      </c>
      <c r="G388" s="628">
        <f t="shared" si="115"/>
        <v>28071.68</v>
      </c>
      <c r="H388" s="629"/>
      <c r="I388" s="570">
        <v>42523</v>
      </c>
      <c r="J388" s="946">
        <v>424.5</v>
      </c>
      <c r="K388" s="630">
        <f t="shared" si="116"/>
        <v>28645.26</v>
      </c>
      <c r="L388" s="979">
        <f>SUM(G388-K388)</f>
        <v>-573.57999999999811</v>
      </c>
      <c r="M388" s="622">
        <v>1.4515</v>
      </c>
      <c r="N388" s="767">
        <f>SUM(G388-K388)*M388</f>
        <v>-832.55136999999729</v>
      </c>
      <c r="O388" s="881"/>
      <c r="P388" s="881"/>
      <c r="Q388" s="882"/>
      <c r="R388" s="882"/>
      <c r="S388" s="882"/>
      <c r="T388" s="882"/>
      <c r="U388" s="882"/>
      <c r="V388" s="882"/>
      <c r="W388" s="882"/>
      <c r="X388" s="882"/>
      <c r="Y388" s="882"/>
      <c r="Z388" s="882"/>
    </row>
    <row r="389" spans="1:26" s="882" customFormat="1" ht="15" customHeight="1" x14ac:dyDescent="0.25">
      <c r="A389" s="856" t="s">
        <v>792</v>
      </c>
      <c r="B389" s="857" t="s">
        <v>793</v>
      </c>
      <c r="C389" s="858" t="s">
        <v>52</v>
      </c>
      <c r="D389" s="548">
        <v>42499</v>
      </c>
      <c r="E389" s="549">
        <v>4520</v>
      </c>
      <c r="F389" s="785">
        <v>554.64</v>
      </c>
      <c r="G389" s="603">
        <f t="shared" si="115"/>
        <v>25069.727999999999</v>
      </c>
      <c r="H389" s="544"/>
      <c r="I389" s="570">
        <v>42531</v>
      </c>
      <c r="J389" s="785">
        <v>536.5</v>
      </c>
      <c r="K389" s="604">
        <f t="shared" si="116"/>
        <v>24249.8</v>
      </c>
      <c r="L389" s="979">
        <f t="shared" ref="L389:L398" si="117">SUM(K389-G389)</f>
        <v>-819.92799999999988</v>
      </c>
      <c r="M389" s="622">
        <v>1.4362999999999999</v>
      </c>
      <c r="N389" s="546">
        <f t="shared" ref="N389:N398" si="118">SUM(K389-G389)*M389</f>
        <v>-1177.6625863999998</v>
      </c>
      <c r="O389" s="867"/>
      <c r="P389" s="867"/>
      <c r="Q389" s="868"/>
      <c r="R389" s="868"/>
      <c r="S389" s="868"/>
      <c r="T389" s="868"/>
      <c r="U389" s="868"/>
      <c r="V389" s="868"/>
      <c r="W389" s="868"/>
      <c r="X389" s="868"/>
      <c r="Y389" s="868"/>
      <c r="Z389" s="868"/>
    </row>
    <row r="390" spans="1:26" s="882" customFormat="1" ht="15" customHeight="1" x14ac:dyDescent="0.25">
      <c r="A390" s="856" t="s">
        <v>2081</v>
      </c>
      <c r="B390" s="857" t="s">
        <v>2082</v>
      </c>
      <c r="C390" s="858" t="s">
        <v>52</v>
      </c>
      <c r="D390" s="548">
        <v>42507</v>
      </c>
      <c r="E390" s="549">
        <v>130059</v>
      </c>
      <c r="F390" s="785">
        <v>170</v>
      </c>
      <c r="G390" s="603">
        <f t="shared" si="115"/>
        <v>221100.3</v>
      </c>
      <c r="H390" s="544"/>
      <c r="I390" s="570">
        <v>42531</v>
      </c>
      <c r="J390" s="785">
        <v>154</v>
      </c>
      <c r="K390" s="604">
        <f t="shared" si="116"/>
        <v>200290.86</v>
      </c>
      <c r="L390" s="979">
        <f t="shared" si="117"/>
        <v>-20809.440000000002</v>
      </c>
      <c r="M390" s="622">
        <v>1.4362999999999999</v>
      </c>
      <c r="N390" s="546">
        <f t="shared" si="118"/>
        <v>-29888.598672</v>
      </c>
      <c r="O390" s="867"/>
      <c r="P390" s="867"/>
      <c r="Q390" s="868"/>
      <c r="R390" s="868"/>
      <c r="S390" s="868"/>
      <c r="T390" s="868"/>
      <c r="U390" s="868"/>
      <c r="V390" s="868"/>
      <c r="W390" s="868"/>
      <c r="X390" s="868"/>
      <c r="Y390" s="868"/>
      <c r="Z390" s="868"/>
    </row>
    <row r="391" spans="1:26" s="868" customFormat="1" ht="15" customHeight="1" x14ac:dyDescent="0.25">
      <c r="A391" s="856" t="s">
        <v>2436</v>
      </c>
      <c r="B391" s="857" t="s">
        <v>777</v>
      </c>
      <c r="C391" s="858" t="s">
        <v>52</v>
      </c>
      <c r="D391" s="548">
        <v>42501</v>
      </c>
      <c r="E391" s="549">
        <v>74965</v>
      </c>
      <c r="F391" s="785">
        <v>494.6</v>
      </c>
      <c r="G391" s="603">
        <f t="shared" ref="G391:G398" si="119">SUM(E391*F391)/100</f>
        <v>370776.89</v>
      </c>
      <c r="H391" s="544"/>
      <c r="I391" s="570">
        <v>42535</v>
      </c>
      <c r="J391" s="785">
        <v>469.5</v>
      </c>
      <c r="K391" s="604">
        <f t="shared" ref="K391:K398" si="120">SUM(E391*J391)/100</f>
        <v>351960.67499999999</v>
      </c>
      <c r="L391" s="979">
        <f t="shared" si="117"/>
        <v>-18816.215000000026</v>
      </c>
      <c r="M391" s="622">
        <v>1.4362999999999999</v>
      </c>
      <c r="N391" s="546">
        <f t="shared" si="118"/>
        <v>-27025.729604500037</v>
      </c>
      <c r="O391" s="867"/>
      <c r="P391" s="867"/>
    </row>
    <row r="392" spans="1:26" s="882" customFormat="1" ht="15" customHeight="1" x14ac:dyDescent="0.25">
      <c r="A392" s="856" t="s">
        <v>2457</v>
      </c>
      <c r="B392" s="857" t="s">
        <v>2183</v>
      </c>
      <c r="C392" s="858" t="s">
        <v>52</v>
      </c>
      <c r="D392" s="548">
        <v>42513</v>
      </c>
      <c r="E392" s="549">
        <v>39365</v>
      </c>
      <c r="F392" s="785">
        <v>1150</v>
      </c>
      <c r="G392" s="603">
        <f t="shared" si="119"/>
        <v>452697.5</v>
      </c>
      <c r="H392" s="544"/>
      <c r="I392" s="570" t="s">
        <v>2495</v>
      </c>
      <c r="J392" s="785">
        <v>1091</v>
      </c>
      <c r="K392" s="604">
        <f t="shared" si="120"/>
        <v>429472.15</v>
      </c>
      <c r="L392" s="979">
        <f t="shared" si="117"/>
        <v>-23225.349999999977</v>
      </c>
      <c r="M392" s="622">
        <v>1.4362999999999999</v>
      </c>
      <c r="N392" s="546">
        <f t="shared" si="118"/>
        <v>-33358.570204999967</v>
      </c>
      <c r="O392" s="867"/>
      <c r="P392" s="867"/>
      <c r="Q392" s="868"/>
      <c r="R392" s="868"/>
      <c r="S392" s="868"/>
      <c r="T392" s="868"/>
      <c r="U392" s="868"/>
      <c r="V392" s="868"/>
      <c r="W392" s="868"/>
      <c r="X392" s="868"/>
      <c r="Y392" s="868"/>
      <c r="Z392" s="868"/>
    </row>
    <row r="393" spans="1:26" s="882" customFormat="1" ht="15" customHeight="1" x14ac:dyDescent="0.25">
      <c r="A393" s="856" t="s">
        <v>2429</v>
      </c>
      <c r="B393" s="857" t="s">
        <v>2430</v>
      </c>
      <c r="C393" s="858" t="s">
        <v>52</v>
      </c>
      <c r="D393" s="548">
        <v>42499</v>
      </c>
      <c r="E393" s="549">
        <v>23425</v>
      </c>
      <c r="F393" s="785">
        <v>282.39999999999998</v>
      </c>
      <c r="G393" s="603">
        <f t="shared" si="119"/>
        <v>66152.2</v>
      </c>
      <c r="H393" s="544"/>
      <c r="I393" s="570">
        <v>42534</v>
      </c>
      <c r="J393" s="785">
        <v>264.7</v>
      </c>
      <c r="K393" s="604">
        <f t="shared" si="120"/>
        <v>62005.974999999999</v>
      </c>
      <c r="L393" s="979">
        <f t="shared" si="117"/>
        <v>-4146.2249999999985</v>
      </c>
      <c r="M393" s="622">
        <v>1.4362999999999999</v>
      </c>
      <c r="N393" s="546">
        <f t="shared" si="118"/>
        <v>-5955.2229674999971</v>
      </c>
      <c r="O393" s="867"/>
      <c r="P393" s="867"/>
      <c r="Q393" s="868"/>
      <c r="R393" s="868"/>
      <c r="S393" s="868"/>
      <c r="T393" s="868"/>
      <c r="U393" s="868"/>
      <c r="V393" s="868"/>
      <c r="W393" s="868"/>
      <c r="X393" s="868"/>
      <c r="Y393" s="868"/>
      <c r="Z393" s="868"/>
    </row>
    <row r="394" spans="1:26" s="882" customFormat="1" ht="15" customHeight="1" x14ac:dyDescent="0.25">
      <c r="A394" s="856" t="s">
        <v>1071</v>
      </c>
      <c r="B394" s="857" t="s">
        <v>1072</v>
      </c>
      <c r="C394" s="858" t="s">
        <v>52</v>
      </c>
      <c r="D394" s="548">
        <v>41327</v>
      </c>
      <c r="E394" s="549">
        <v>14525</v>
      </c>
      <c r="F394" s="785">
        <v>852.5</v>
      </c>
      <c r="G394" s="603">
        <f t="shared" si="119"/>
        <v>123825.625</v>
      </c>
      <c r="H394" s="544"/>
      <c r="I394" s="570">
        <v>42534</v>
      </c>
      <c r="J394" s="785">
        <v>975</v>
      </c>
      <c r="K394" s="604">
        <f t="shared" si="120"/>
        <v>141618.75</v>
      </c>
      <c r="L394" s="979">
        <f t="shared" si="117"/>
        <v>17793.125</v>
      </c>
      <c r="M394" s="622">
        <v>1.4362999999999999</v>
      </c>
      <c r="N394" s="546">
        <f t="shared" si="118"/>
        <v>25556.265437499998</v>
      </c>
      <c r="O394" s="867"/>
      <c r="P394" s="867"/>
      <c r="Q394" s="868"/>
      <c r="R394" s="868"/>
      <c r="S394" s="868"/>
      <c r="T394" s="868"/>
      <c r="U394" s="868"/>
      <c r="V394" s="868"/>
      <c r="W394" s="868"/>
      <c r="X394" s="868"/>
      <c r="Y394" s="868"/>
      <c r="Z394" s="868"/>
    </row>
    <row r="395" spans="1:26" s="868" customFormat="1" ht="15" customHeight="1" x14ac:dyDescent="0.25">
      <c r="A395" s="856" t="s">
        <v>1239</v>
      </c>
      <c r="B395" s="857" t="s">
        <v>1240</v>
      </c>
      <c r="C395" s="858" t="s">
        <v>52</v>
      </c>
      <c r="D395" s="548">
        <v>42524</v>
      </c>
      <c r="E395" s="549">
        <v>19563</v>
      </c>
      <c r="F395" s="785">
        <v>3009</v>
      </c>
      <c r="G395" s="603">
        <f t="shared" si="119"/>
        <v>588650.67000000004</v>
      </c>
      <c r="H395" s="544"/>
      <c r="I395" s="570">
        <v>42534</v>
      </c>
      <c r="J395" s="785">
        <v>2910</v>
      </c>
      <c r="K395" s="604">
        <f t="shared" si="120"/>
        <v>569283.30000000005</v>
      </c>
      <c r="L395" s="979">
        <f t="shared" si="117"/>
        <v>-19367.369999999995</v>
      </c>
      <c r="M395" s="622">
        <v>1.4362999999999999</v>
      </c>
      <c r="N395" s="546">
        <f t="shared" si="118"/>
        <v>-27817.353530999993</v>
      </c>
      <c r="O395" s="867"/>
      <c r="P395" s="867"/>
    </row>
    <row r="396" spans="1:26" s="882" customFormat="1" ht="15" customHeight="1" x14ac:dyDescent="0.25">
      <c r="A396" s="856" t="s">
        <v>765</v>
      </c>
      <c r="B396" s="857" t="s">
        <v>766</v>
      </c>
      <c r="C396" s="858" t="s">
        <v>52</v>
      </c>
      <c r="D396" s="548">
        <v>42447</v>
      </c>
      <c r="E396" s="948">
        <v>28125</v>
      </c>
      <c r="F396" s="785">
        <v>811.2</v>
      </c>
      <c r="G396" s="603">
        <f t="shared" si="119"/>
        <v>228150</v>
      </c>
      <c r="H396" s="544"/>
      <c r="I396" s="570">
        <v>42534</v>
      </c>
      <c r="J396" s="785">
        <v>821</v>
      </c>
      <c r="K396" s="604">
        <f t="shared" si="120"/>
        <v>230906.25</v>
      </c>
      <c r="L396" s="979">
        <f t="shared" si="117"/>
        <v>2756.25</v>
      </c>
      <c r="M396" s="622">
        <v>1.4362999999999999</v>
      </c>
      <c r="N396" s="546">
        <f t="shared" si="118"/>
        <v>3958.8018749999997</v>
      </c>
      <c r="O396" s="867"/>
      <c r="P396" s="867"/>
      <c r="Q396" s="868"/>
      <c r="R396" s="868"/>
      <c r="S396" s="868"/>
      <c r="T396" s="868"/>
      <c r="U396" s="868"/>
      <c r="V396" s="868"/>
      <c r="W396" s="868"/>
      <c r="X396" s="868"/>
      <c r="Y396" s="868"/>
      <c r="Z396" s="868"/>
    </row>
    <row r="397" spans="1:26" s="882" customFormat="1" ht="15" customHeight="1" x14ac:dyDescent="0.25">
      <c r="A397" s="856" t="s">
        <v>2442</v>
      </c>
      <c r="B397" s="857" t="s">
        <v>2154</v>
      </c>
      <c r="C397" s="858" t="s">
        <v>52</v>
      </c>
      <c r="D397" s="548">
        <v>42507</v>
      </c>
      <c r="E397" s="549">
        <v>73546</v>
      </c>
      <c r="F397" s="785">
        <v>837</v>
      </c>
      <c r="G397" s="603">
        <f t="shared" si="119"/>
        <v>615580.02</v>
      </c>
      <c r="H397" s="544"/>
      <c r="I397" s="570">
        <v>42535</v>
      </c>
      <c r="J397" s="785">
        <v>838.9</v>
      </c>
      <c r="K397" s="604">
        <f t="shared" si="120"/>
        <v>616977.39399999997</v>
      </c>
      <c r="L397" s="979">
        <f t="shared" si="117"/>
        <v>1397.3739999999525</v>
      </c>
      <c r="M397" s="622">
        <v>1.4362999999999999</v>
      </c>
      <c r="N397" s="546">
        <f t="shared" si="118"/>
        <v>2007.0482761999317</v>
      </c>
      <c r="O397" s="867"/>
      <c r="P397" s="867"/>
      <c r="Q397" s="868"/>
      <c r="R397" s="868"/>
      <c r="S397" s="868"/>
      <c r="T397" s="868"/>
      <c r="U397" s="868"/>
      <c r="V397" s="868"/>
      <c r="W397" s="868"/>
      <c r="X397" s="868"/>
      <c r="Y397" s="868"/>
      <c r="Z397" s="868"/>
    </row>
    <row r="398" spans="1:26" s="868" customFormat="1" ht="15" customHeight="1" x14ac:dyDescent="0.25">
      <c r="A398" s="856" t="s">
        <v>2487</v>
      </c>
      <c r="B398" s="857" t="s">
        <v>32</v>
      </c>
      <c r="C398" s="858" t="s">
        <v>52</v>
      </c>
      <c r="D398" s="548">
        <v>42534</v>
      </c>
      <c r="E398" s="549">
        <v>33315</v>
      </c>
      <c r="F398" s="785">
        <v>291</v>
      </c>
      <c r="G398" s="603">
        <f t="shared" si="119"/>
        <v>96946.65</v>
      </c>
      <c r="H398" s="544"/>
      <c r="I398" s="570">
        <v>42537</v>
      </c>
      <c r="J398" s="785">
        <v>255</v>
      </c>
      <c r="K398" s="604">
        <f t="shared" si="120"/>
        <v>84953.25</v>
      </c>
      <c r="L398" s="979">
        <f t="shared" si="117"/>
        <v>-11993.399999999994</v>
      </c>
      <c r="M398" s="622">
        <v>1.4362999999999999</v>
      </c>
      <c r="N398" s="546">
        <f t="shared" si="118"/>
        <v>-17226.120419999992</v>
      </c>
      <c r="O398" s="867"/>
      <c r="P398" s="867"/>
    </row>
    <row r="399" spans="1:26" s="882" customFormat="1" ht="15" customHeight="1" x14ac:dyDescent="0.25">
      <c r="A399" s="869" t="s">
        <v>2454</v>
      </c>
      <c r="B399" s="870" t="s">
        <v>2455</v>
      </c>
      <c r="C399" s="871" t="s">
        <v>77</v>
      </c>
      <c r="D399" s="625">
        <v>42510</v>
      </c>
      <c r="E399" s="626">
        <v>22232</v>
      </c>
      <c r="F399" s="946">
        <v>2022</v>
      </c>
      <c r="G399" s="628">
        <f t="shared" ref="G399:G412" si="121">SUM(E399*F399)/100</f>
        <v>449531.04</v>
      </c>
      <c r="H399" s="629"/>
      <c r="I399" s="570">
        <v>42542</v>
      </c>
      <c r="J399" s="946">
        <v>2025</v>
      </c>
      <c r="K399" s="630">
        <f t="shared" ref="K399:K412" si="122">SUM(E399*J399)/100</f>
        <v>450198</v>
      </c>
      <c r="L399" s="979">
        <f t="shared" ref="L399:L405" si="123">SUM(G399-K399)</f>
        <v>-666.96000000002095</v>
      </c>
      <c r="M399" s="622">
        <v>1.3664000000000001</v>
      </c>
      <c r="N399" s="767">
        <f t="shared" ref="N399:N405" si="124">SUM(G399-K399)*M399</f>
        <v>-911.33414400002869</v>
      </c>
      <c r="O399" s="881"/>
      <c r="P399" s="881"/>
    </row>
    <row r="400" spans="1:26" s="882" customFormat="1" ht="15" customHeight="1" x14ac:dyDescent="0.25">
      <c r="A400" s="869" t="s">
        <v>2488</v>
      </c>
      <c r="B400" s="870" t="s">
        <v>2405</v>
      </c>
      <c r="C400" s="871" t="s">
        <v>77</v>
      </c>
      <c r="D400" s="625">
        <v>42537</v>
      </c>
      <c r="E400" s="626">
        <v>11421</v>
      </c>
      <c r="F400" s="946">
        <v>6087</v>
      </c>
      <c r="G400" s="628">
        <f t="shared" si="121"/>
        <v>695196.27</v>
      </c>
      <c r="H400" s="629"/>
      <c r="I400" s="570">
        <v>42542</v>
      </c>
      <c r="J400" s="946">
        <v>6496</v>
      </c>
      <c r="K400" s="630">
        <f t="shared" si="122"/>
        <v>741908.16</v>
      </c>
      <c r="L400" s="979">
        <f t="shared" si="123"/>
        <v>-46711.890000000014</v>
      </c>
      <c r="M400" s="622">
        <v>1.3664000000000001</v>
      </c>
      <c r="N400" s="767">
        <f t="shared" si="124"/>
        <v>-63827.126496000019</v>
      </c>
      <c r="O400" s="881"/>
      <c r="P400" s="881"/>
    </row>
    <row r="401" spans="1:26" s="868" customFormat="1" ht="15" customHeight="1" x14ac:dyDescent="0.25">
      <c r="A401" s="869" t="s">
        <v>2465</v>
      </c>
      <c r="B401" s="870" t="s">
        <v>768</v>
      </c>
      <c r="C401" s="871" t="s">
        <v>77</v>
      </c>
      <c r="D401" s="625">
        <v>42522</v>
      </c>
      <c r="E401" s="626">
        <v>18124</v>
      </c>
      <c r="F401" s="946">
        <v>3214</v>
      </c>
      <c r="G401" s="628">
        <f t="shared" si="121"/>
        <v>582505.36</v>
      </c>
      <c r="H401" s="629"/>
      <c r="I401" s="570">
        <v>42542</v>
      </c>
      <c r="J401" s="946">
        <v>3298</v>
      </c>
      <c r="K401" s="630">
        <f t="shared" si="122"/>
        <v>597729.52</v>
      </c>
      <c r="L401" s="979">
        <f t="shared" si="123"/>
        <v>-15224.160000000033</v>
      </c>
      <c r="M401" s="622">
        <v>1.3664000000000001</v>
      </c>
      <c r="N401" s="767">
        <f t="shared" si="124"/>
        <v>-20802.292224000044</v>
      </c>
      <c r="O401" s="881"/>
      <c r="P401" s="881"/>
      <c r="Q401" s="882"/>
      <c r="R401" s="882"/>
      <c r="S401" s="882"/>
      <c r="T401" s="882"/>
      <c r="U401" s="882"/>
      <c r="V401" s="882"/>
      <c r="W401" s="882"/>
      <c r="X401" s="882"/>
      <c r="Y401" s="882"/>
      <c r="Z401" s="882"/>
    </row>
    <row r="402" spans="1:26" s="882" customFormat="1" ht="15" customHeight="1" x14ac:dyDescent="0.25">
      <c r="A402" s="869" t="s">
        <v>2406</v>
      </c>
      <c r="B402" s="870" t="s">
        <v>1065</v>
      </c>
      <c r="C402" s="871" t="s">
        <v>77</v>
      </c>
      <c r="D402" s="625">
        <v>42482</v>
      </c>
      <c r="E402" s="626">
        <v>9856</v>
      </c>
      <c r="F402" s="946">
        <v>569.5</v>
      </c>
      <c r="G402" s="628">
        <f t="shared" si="121"/>
        <v>56129.919999999998</v>
      </c>
      <c r="H402" s="629"/>
      <c r="I402" s="570">
        <v>42542</v>
      </c>
      <c r="J402" s="946">
        <v>571.6</v>
      </c>
      <c r="K402" s="630">
        <f t="shared" si="122"/>
        <v>56336.896000000008</v>
      </c>
      <c r="L402" s="979">
        <f t="shared" si="123"/>
        <v>-206.97600000000966</v>
      </c>
      <c r="M402" s="622">
        <v>1.3664000000000001</v>
      </c>
      <c r="N402" s="767">
        <f t="shared" si="124"/>
        <v>-282.81200640001322</v>
      </c>
      <c r="O402" s="881"/>
      <c r="P402" s="881"/>
    </row>
    <row r="403" spans="1:26" s="882" customFormat="1" ht="15" customHeight="1" x14ac:dyDescent="0.25">
      <c r="A403" s="869" t="s">
        <v>2491</v>
      </c>
      <c r="B403" s="870" t="s">
        <v>2492</v>
      </c>
      <c r="C403" s="871" t="s">
        <v>77</v>
      </c>
      <c r="D403" s="625">
        <v>42535</v>
      </c>
      <c r="E403" s="626">
        <v>80</v>
      </c>
      <c r="F403" s="946">
        <v>36726</v>
      </c>
      <c r="G403" s="628">
        <f t="shared" si="121"/>
        <v>29380.799999999999</v>
      </c>
      <c r="H403" s="629"/>
      <c r="I403" s="570">
        <v>42542</v>
      </c>
      <c r="J403" s="946">
        <v>37016</v>
      </c>
      <c r="K403" s="630">
        <f t="shared" si="122"/>
        <v>29612.799999999999</v>
      </c>
      <c r="L403" s="979">
        <f t="shared" si="123"/>
        <v>-232</v>
      </c>
      <c r="M403" s="622">
        <v>1.3664000000000001</v>
      </c>
      <c r="N403" s="767">
        <f t="shared" si="124"/>
        <v>-317.00479999999999</v>
      </c>
      <c r="O403" s="881"/>
      <c r="P403" s="881"/>
    </row>
    <row r="404" spans="1:26" s="882" customFormat="1" ht="15" customHeight="1" x14ac:dyDescent="0.25">
      <c r="A404" s="869" t="s">
        <v>2481</v>
      </c>
      <c r="B404" s="870" t="s">
        <v>1931</v>
      </c>
      <c r="C404" s="871" t="s">
        <v>77</v>
      </c>
      <c r="D404" s="625">
        <v>42531</v>
      </c>
      <c r="E404" s="626">
        <v>68469</v>
      </c>
      <c r="F404" s="946">
        <v>1538</v>
      </c>
      <c r="G404" s="628">
        <f t="shared" si="121"/>
        <v>1053053.22</v>
      </c>
      <c r="H404" s="629"/>
      <c r="I404" s="570">
        <v>42542</v>
      </c>
      <c r="J404" s="946">
        <v>1562</v>
      </c>
      <c r="K404" s="630">
        <f t="shared" si="122"/>
        <v>1069485.78</v>
      </c>
      <c r="L404" s="979">
        <f t="shared" si="123"/>
        <v>-16432.560000000056</v>
      </c>
      <c r="M404" s="622">
        <v>1.3664000000000001</v>
      </c>
      <c r="N404" s="767">
        <f t="shared" si="124"/>
        <v>-22453.449984000079</v>
      </c>
      <c r="O404" s="881"/>
      <c r="P404" s="881"/>
    </row>
    <row r="405" spans="1:26" s="868" customFormat="1" ht="15" customHeight="1" x14ac:dyDescent="0.25">
      <c r="A405" s="869" t="s">
        <v>805</v>
      </c>
      <c r="B405" s="870" t="s">
        <v>806</v>
      </c>
      <c r="C405" s="871" t="s">
        <v>77</v>
      </c>
      <c r="D405" s="625">
        <v>42535</v>
      </c>
      <c r="E405" s="626">
        <v>15623</v>
      </c>
      <c r="F405" s="946">
        <v>6644</v>
      </c>
      <c r="G405" s="628">
        <f t="shared" si="121"/>
        <v>1037992.12</v>
      </c>
      <c r="H405" s="629"/>
      <c r="I405" s="570">
        <v>42544</v>
      </c>
      <c r="J405" s="946">
        <v>6869</v>
      </c>
      <c r="K405" s="630">
        <f t="shared" si="122"/>
        <v>1073143.8700000001</v>
      </c>
      <c r="L405" s="979">
        <f t="shared" si="123"/>
        <v>-35151.750000000116</v>
      </c>
      <c r="M405" s="622">
        <v>1.3664000000000001</v>
      </c>
      <c r="N405" s="767">
        <f t="shared" si="124"/>
        <v>-48031.351200000165</v>
      </c>
      <c r="O405" s="881"/>
      <c r="P405" s="881"/>
      <c r="Q405" s="882"/>
      <c r="R405" s="882"/>
      <c r="S405" s="882"/>
      <c r="T405" s="882"/>
      <c r="U405" s="882"/>
      <c r="V405" s="882"/>
      <c r="W405" s="882"/>
      <c r="X405" s="882"/>
      <c r="Y405" s="882"/>
      <c r="Z405" s="882"/>
    </row>
    <row r="406" spans="1:26" s="882" customFormat="1" ht="15" customHeight="1" x14ac:dyDescent="0.25">
      <c r="A406" s="856" t="s">
        <v>2147</v>
      </c>
      <c r="B406" s="857" t="s">
        <v>2496</v>
      </c>
      <c r="C406" s="858" t="s">
        <v>52</v>
      </c>
      <c r="D406" s="548">
        <v>42542</v>
      </c>
      <c r="E406" s="549">
        <v>212993</v>
      </c>
      <c r="F406" s="785">
        <v>283.5</v>
      </c>
      <c r="G406" s="603">
        <f t="shared" si="121"/>
        <v>603835.15500000003</v>
      </c>
      <c r="H406" s="544"/>
      <c r="I406" s="570">
        <v>42545</v>
      </c>
      <c r="J406" s="785">
        <v>247.5</v>
      </c>
      <c r="K406" s="604">
        <f t="shared" si="122"/>
        <v>527157.67500000005</v>
      </c>
      <c r="L406" s="979">
        <f>SUM(K406-G406)</f>
        <v>-76677.479999999981</v>
      </c>
      <c r="M406" s="622">
        <v>1.3664000000000001</v>
      </c>
      <c r="N406" s="546">
        <f>SUM(K406-G406)*M406</f>
        <v>-104772.10867199997</v>
      </c>
      <c r="O406" s="867"/>
      <c r="P406" s="867"/>
      <c r="Q406" s="868"/>
      <c r="R406" s="868"/>
      <c r="S406" s="868"/>
      <c r="T406" s="868"/>
      <c r="U406" s="868"/>
      <c r="V406" s="868"/>
      <c r="W406" s="868"/>
      <c r="X406" s="868"/>
      <c r="Y406" s="868"/>
      <c r="Z406" s="868"/>
    </row>
    <row r="407" spans="1:26" s="882" customFormat="1" ht="15" customHeight="1" x14ac:dyDescent="0.25">
      <c r="A407" s="856" t="s">
        <v>2428</v>
      </c>
      <c r="B407" s="857" t="s">
        <v>1699</v>
      </c>
      <c r="C407" s="858" t="s">
        <v>52</v>
      </c>
      <c r="D407" s="548">
        <v>42499</v>
      </c>
      <c r="E407" s="549">
        <v>42123</v>
      </c>
      <c r="F407" s="785">
        <v>345.9</v>
      </c>
      <c r="G407" s="603">
        <f t="shared" si="121"/>
        <v>145703.45699999999</v>
      </c>
      <c r="H407" s="544"/>
      <c r="I407" s="570">
        <v>42545</v>
      </c>
      <c r="J407" s="785">
        <v>345.7</v>
      </c>
      <c r="K407" s="604">
        <f t="shared" si="122"/>
        <v>145619.21100000001</v>
      </c>
      <c r="L407" s="979">
        <f>SUM(K407-G407)</f>
        <v>-84.245999999984633</v>
      </c>
      <c r="M407" s="622">
        <v>1.3664000000000001</v>
      </c>
      <c r="N407" s="546">
        <f>SUM(K407-G407)*M407</f>
        <v>-115.11373439997901</v>
      </c>
      <c r="O407" s="867"/>
      <c r="P407" s="867"/>
      <c r="Q407" s="868"/>
      <c r="R407" s="868"/>
      <c r="S407" s="868"/>
      <c r="T407" s="868"/>
      <c r="U407" s="868"/>
      <c r="V407" s="868"/>
      <c r="W407" s="868"/>
      <c r="X407" s="868"/>
      <c r="Y407" s="868"/>
      <c r="Z407" s="868"/>
    </row>
    <row r="408" spans="1:26" s="882" customFormat="1" ht="15" customHeight="1" x14ac:dyDescent="0.25">
      <c r="A408" s="856" t="s">
        <v>2497</v>
      </c>
      <c r="B408" s="857" t="s">
        <v>759</v>
      </c>
      <c r="C408" s="858" t="s">
        <v>52</v>
      </c>
      <c r="D408" s="548">
        <v>42542</v>
      </c>
      <c r="E408" s="549">
        <v>351428</v>
      </c>
      <c r="F408" s="785">
        <v>212.7</v>
      </c>
      <c r="G408" s="603">
        <f t="shared" si="121"/>
        <v>747487.35599999991</v>
      </c>
      <c r="H408" s="544"/>
      <c r="I408" s="570">
        <v>42545</v>
      </c>
      <c r="J408" s="785">
        <v>195</v>
      </c>
      <c r="K408" s="604">
        <f t="shared" si="122"/>
        <v>685284.6</v>
      </c>
      <c r="L408" s="979">
        <f>SUM(K408-G408)</f>
        <v>-62202.755999999936</v>
      </c>
      <c r="M408" s="622">
        <v>1.3664000000000001</v>
      </c>
      <c r="N408" s="546">
        <f>SUM(K408-G408)*M408</f>
        <v>-84993.845798399911</v>
      </c>
      <c r="O408" s="867"/>
      <c r="P408" s="867"/>
      <c r="Q408" s="868"/>
      <c r="R408" s="868"/>
      <c r="S408" s="868"/>
      <c r="T408" s="868"/>
      <c r="U408" s="868"/>
      <c r="V408" s="868"/>
      <c r="W408" s="868"/>
      <c r="X408" s="868"/>
      <c r="Y408" s="868"/>
      <c r="Z408" s="868"/>
    </row>
    <row r="409" spans="1:26" s="868" customFormat="1" ht="15" customHeight="1" x14ac:dyDescent="0.25">
      <c r="A409" s="856" t="s">
        <v>2498</v>
      </c>
      <c r="B409" s="857" t="s">
        <v>283</v>
      </c>
      <c r="C409" s="858" t="s">
        <v>52</v>
      </c>
      <c r="D409" s="548">
        <v>42542</v>
      </c>
      <c r="E409" s="549">
        <v>51763</v>
      </c>
      <c r="F409" s="785">
        <v>1285</v>
      </c>
      <c r="G409" s="603">
        <f t="shared" si="121"/>
        <v>665154.55000000005</v>
      </c>
      <c r="H409" s="544"/>
      <c r="I409" s="570">
        <v>42545</v>
      </c>
      <c r="J409" s="785">
        <v>1167</v>
      </c>
      <c r="K409" s="604">
        <f t="shared" si="122"/>
        <v>604074.21</v>
      </c>
      <c r="L409" s="979">
        <f>SUM(K409-G409)</f>
        <v>-61080.340000000084</v>
      </c>
      <c r="M409" s="622">
        <v>1.3664000000000001</v>
      </c>
      <c r="N409" s="546">
        <f>SUM(K409-G409)*M409</f>
        <v>-83460.176576000114</v>
      </c>
      <c r="O409" s="867"/>
      <c r="P409" s="867"/>
    </row>
    <row r="410" spans="1:26" s="868" customFormat="1" ht="15" customHeight="1" x14ac:dyDescent="0.25">
      <c r="A410" s="869" t="s">
        <v>932</v>
      </c>
      <c r="B410" s="870" t="s">
        <v>933</v>
      </c>
      <c r="C410" s="871" t="s">
        <v>77</v>
      </c>
      <c r="D410" s="625">
        <v>42521</v>
      </c>
      <c r="E410" s="626">
        <v>57980</v>
      </c>
      <c r="F410" s="946">
        <v>605</v>
      </c>
      <c r="G410" s="628">
        <f t="shared" si="121"/>
        <v>350779</v>
      </c>
      <c r="H410" s="629"/>
      <c r="I410" s="570">
        <v>42545</v>
      </c>
      <c r="J410" s="946">
        <v>642</v>
      </c>
      <c r="K410" s="630">
        <f t="shared" si="122"/>
        <v>372231.6</v>
      </c>
      <c r="L410" s="979">
        <f>SUM(G410-K410)</f>
        <v>-21452.599999999977</v>
      </c>
      <c r="M410" s="622">
        <v>1.3664000000000001</v>
      </c>
      <c r="N410" s="767">
        <f>SUM(G410-K410)*M410</f>
        <v>-29312.832639999968</v>
      </c>
      <c r="O410" s="881"/>
      <c r="P410" s="881"/>
      <c r="Q410" s="882"/>
      <c r="R410" s="882"/>
      <c r="S410" s="882"/>
      <c r="T410" s="882"/>
      <c r="U410" s="882"/>
      <c r="V410" s="882"/>
      <c r="W410" s="882"/>
      <c r="X410" s="882"/>
      <c r="Y410" s="882"/>
      <c r="Z410" s="882"/>
    </row>
    <row r="411" spans="1:26" s="868" customFormat="1" ht="15" customHeight="1" x14ac:dyDescent="0.25">
      <c r="A411" s="856" t="s">
        <v>2438</v>
      </c>
      <c r="B411" s="857" t="s">
        <v>2437</v>
      </c>
      <c r="C411" s="858" t="s">
        <v>52</v>
      </c>
      <c r="D411" s="548">
        <v>42501</v>
      </c>
      <c r="E411" s="549">
        <v>89567</v>
      </c>
      <c r="F411" s="785">
        <v>501.6</v>
      </c>
      <c r="G411" s="603">
        <f t="shared" si="121"/>
        <v>449268.07200000004</v>
      </c>
      <c r="H411" s="544"/>
      <c r="I411" s="570">
        <v>42545</v>
      </c>
      <c r="J411" s="785">
        <v>505.6</v>
      </c>
      <c r="K411" s="604">
        <f t="shared" si="122"/>
        <v>452850.75200000004</v>
      </c>
      <c r="L411" s="979">
        <f>SUM(K411-G411)</f>
        <v>3582.679999999993</v>
      </c>
      <c r="M411" s="622">
        <v>1.3664000000000001</v>
      </c>
      <c r="N411" s="546">
        <f>SUM(K411-G411)*M411</f>
        <v>4895.3739519999908</v>
      </c>
      <c r="O411" s="867"/>
      <c r="P411" s="867"/>
    </row>
    <row r="412" spans="1:26" s="868" customFormat="1" ht="15" customHeight="1" x14ac:dyDescent="0.25">
      <c r="A412" s="856" t="s">
        <v>2499</v>
      </c>
      <c r="B412" s="857" t="s">
        <v>2500</v>
      </c>
      <c r="C412" s="858" t="s">
        <v>52</v>
      </c>
      <c r="D412" s="548">
        <v>42542</v>
      </c>
      <c r="E412" s="549">
        <v>27236</v>
      </c>
      <c r="F412" s="785">
        <v>324</v>
      </c>
      <c r="G412" s="603">
        <f t="shared" si="121"/>
        <v>88244.64</v>
      </c>
      <c r="H412" s="544"/>
      <c r="I412" s="570">
        <v>42545</v>
      </c>
      <c r="J412" s="785">
        <v>291</v>
      </c>
      <c r="K412" s="604">
        <f t="shared" si="122"/>
        <v>79256.759999999995</v>
      </c>
      <c r="L412" s="979">
        <f>SUM(K412-G412)</f>
        <v>-8987.8800000000047</v>
      </c>
      <c r="M412" s="622">
        <v>1.3664000000000001</v>
      </c>
      <c r="N412" s="546">
        <f>SUM(K412-G412)*M412</f>
        <v>-12281.039232000006</v>
      </c>
      <c r="O412" s="867"/>
      <c r="P412" s="867"/>
    </row>
    <row r="413" spans="1:26" s="882" customFormat="1" ht="15" customHeight="1" x14ac:dyDescent="0.25">
      <c r="A413" s="869" t="s">
        <v>2505</v>
      </c>
      <c r="B413" s="870" t="s">
        <v>2343</v>
      </c>
      <c r="C413" s="871" t="s">
        <v>77</v>
      </c>
      <c r="D413" s="625">
        <v>42548</v>
      </c>
      <c r="E413" s="626">
        <v>105684</v>
      </c>
      <c r="F413" s="946">
        <v>585</v>
      </c>
      <c r="G413" s="628">
        <f t="shared" ref="G413:G423" si="125">SUM(E413*F413)/100</f>
        <v>618251.4</v>
      </c>
      <c r="H413" s="629"/>
      <c r="I413" s="570">
        <v>42551</v>
      </c>
      <c r="J413" s="946">
        <v>633</v>
      </c>
      <c r="K413" s="630">
        <f t="shared" ref="K413:K423" si="126">SUM(E413*J413)/100</f>
        <v>668979.72</v>
      </c>
      <c r="L413" s="979">
        <f>SUM(G413-K413)</f>
        <v>-50728.319999999949</v>
      </c>
      <c r="M413" s="622">
        <v>1.2945</v>
      </c>
      <c r="N413" s="767">
        <f>SUM(G413-K413)*M413</f>
        <v>-65667.810239999933</v>
      </c>
      <c r="O413" s="881"/>
      <c r="P413" s="881"/>
    </row>
    <row r="414" spans="1:26" s="882" customFormat="1" ht="15" customHeight="1" x14ac:dyDescent="0.25">
      <c r="A414" s="869" t="s">
        <v>2117</v>
      </c>
      <c r="B414" s="870" t="s">
        <v>2118</v>
      </c>
      <c r="C414" s="871" t="s">
        <v>77</v>
      </c>
      <c r="D414" s="625">
        <v>42506</v>
      </c>
      <c r="E414" s="626">
        <v>32341</v>
      </c>
      <c r="F414" s="946">
        <v>172</v>
      </c>
      <c r="G414" s="628">
        <f t="shared" si="125"/>
        <v>55626.52</v>
      </c>
      <c r="H414" s="629"/>
      <c r="I414" s="570">
        <v>42552</v>
      </c>
      <c r="J414" s="946">
        <v>174.4</v>
      </c>
      <c r="K414" s="630">
        <f t="shared" si="126"/>
        <v>56402.704000000005</v>
      </c>
      <c r="L414" s="979">
        <f>SUM(G414-K414)</f>
        <v>-776.18400000000838</v>
      </c>
      <c r="M414" s="622">
        <v>1.2945</v>
      </c>
      <c r="N414" s="767">
        <f>SUM(G414-K414)*M414</f>
        <v>-1004.7701880000109</v>
      </c>
      <c r="O414" s="622"/>
      <c r="P414" s="881"/>
    </row>
    <row r="415" spans="1:26" s="868" customFormat="1" ht="15" customHeight="1" x14ac:dyDescent="0.25">
      <c r="A415" s="869" t="s">
        <v>2489</v>
      </c>
      <c r="B415" s="870" t="s">
        <v>2490</v>
      </c>
      <c r="C415" s="871" t="s">
        <v>77</v>
      </c>
      <c r="D415" s="625">
        <v>42534</v>
      </c>
      <c r="E415" s="626">
        <v>30245</v>
      </c>
      <c r="F415" s="946">
        <v>631</v>
      </c>
      <c r="G415" s="628">
        <f t="shared" si="125"/>
        <v>190845.95</v>
      </c>
      <c r="H415" s="629"/>
      <c r="I415" s="570">
        <v>42565</v>
      </c>
      <c r="J415" s="946">
        <v>553</v>
      </c>
      <c r="K415" s="630">
        <f t="shared" si="126"/>
        <v>167254.85</v>
      </c>
      <c r="L415" s="979">
        <f>SUM(G415-K415)</f>
        <v>23591.100000000006</v>
      </c>
      <c r="M415" s="622">
        <v>1.3193999999999999</v>
      </c>
      <c r="N415" s="546">
        <f>SUM(G415-K415)*M415</f>
        <v>31126.097340000004</v>
      </c>
      <c r="O415" s="622" t="s">
        <v>3</v>
      </c>
      <c r="P415" s="881"/>
      <c r="Q415" s="882"/>
      <c r="R415" s="882"/>
      <c r="S415" s="882"/>
      <c r="T415" s="882"/>
      <c r="U415" s="882"/>
      <c r="V415" s="882"/>
      <c r="W415" s="882"/>
      <c r="X415" s="882"/>
      <c r="Y415" s="882"/>
      <c r="Z415" s="882"/>
    </row>
    <row r="416" spans="1:26" s="882" customFormat="1" ht="15" customHeight="1" x14ac:dyDescent="0.25">
      <c r="A416" s="869" t="s">
        <v>2167</v>
      </c>
      <c r="B416" s="870" t="s">
        <v>2166</v>
      </c>
      <c r="C416" s="871" t="s">
        <v>77</v>
      </c>
      <c r="D416" s="625">
        <v>42527</v>
      </c>
      <c r="E416" s="626">
        <v>128156</v>
      </c>
      <c r="F416" s="946">
        <v>429</v>
      </c>
      <c r="G416" s="628">
        <f t="shared" si="125"/>
        <v>549789.24</v>
      </c>
      <c r="H416" s="629"/>
      <c r="I416" s="570">
        <v>42562</v>
      </c>
      <c r="J416" s="946">
        <v>457.1</v>
      </c>
      <c r="K416" s="630">
        <f t="shared" si="126"/>
        <v>585801.076</v>
      </c>
      <c r="L416" s="979">
        <f>SUM(G416-K416)</f>
        <v>-36011.83600000001</v>
      </c>
      <c r="M416" s="622">
        <v>1.3193999999999999</v>
      </c>
      <c r="N416" s="767">
        <f>SUM(G416-K416)*M416</f>
        <v>-47514.01641840001</v>
      </c>
      <c r="O416" s="881"/>
      <c r="P416" s="881"/>
    </row>
    <row r="417" spans="1:26" s="868" customFormat="1" ht="15" customHeight="1" x14ac:dyDescent="0.25">
      <c r="A417" s="869" t="s">
        <v>1948</v>
      </c>
      <c r="B417" s="870" t="s">
        <v>299</v>
      </c>
      <c r="C417" s="871" t="s">
        <v>77</v>
      </c>
      <c r="D417" s="625">
        <v>42521</v>
      </c>
      <c r="E417" s="626">
        <v>71250</v>
      </c>
      <c r="F417" s="946">
        <v>347.5</v>
      </c>
      <c r="G417" s="628">
        <f t="shared" si="125"/>
        <v>247593.75</v>
      </c>
      <c r="H417" s="629"/>
      <c r="I417" s="570">
        <v>42579</v>
      </c>
      <c r="J417" s="946">
        <v>326</v>
      </c>
      <c r="K417" s="630">
        <f t="shared" si="126"/>
        <v>232275</v>
      </c>
      <c r="L417" s="979">
        <f>SUM(G417-K417)</f>
        <v>15318.75</v>
      </c>
      <c r="M417" s="622">
        <v>1.3232999999999999</v>
      </c>
      <c r="N417" s="546">
        <f>SUM(G417-K417)*M417</f>
        <v>20271.301874999997</v>
      </c>
      <c r="O417" s="881"/>
      <c r="P417" s="881"/>
      <c r="Q417" s="882"/>
      <c r="R417" s="882"/>
      <c r="S417" s="882"/>
      <c r="T417" s="882"/>
      <c r="U417" s="882"/>
      <c r="V417" s="882"/>
      <c r="W417" s="882"/>
      <c r="X417" s="882"/>
      <c r="Y417" s="882"/>
      <c r="Z417" s="882"/>
    </row>
    <row r="418" spans="1:26" s="868" customFormat="1" ht="15" customHeight="1" x14ac:dyDescent="0.25">
      <c r="A418" s="856" t="s">
        <v>750</v>
      </c>
      <c r="B418" s="857" t="s">
        <v>751</v>
      </c>
      <c r="C418" s="858" t="s">
        <v>52</v>
      </c>
      <c r="D418" s="548">
        <v>42563</v>
      </c>
      <c r="E418" s="549">
        <v>91412</v>
      </c>
      <c r="F418" s="785">
        <v>801</v>
      </c>
      <c r="G418" s="603">
        <f t="shared" si="125"/>
        <v>732210.12</v>
      </c>
      <c r="H418" s="544"/>
      <c r="I418" s="570">
        <v>42584</v>
      </c>
      <c r="J418" s="785">
        <v>734.5</v>
      </c>
      <c r="K418" s="604">
        <f t="shared" si="126"/>
        <v>671421.14</v>
      </c>
      <c r="L418" s="979">
        <f t="shared" ref="L418:L423" si="127">SUM(K418-G418)</f>
        <v>-60788.979999999981</v>
      </c>
      <c r="M418" s="622">
        <v>1.304</v>
      </c>
      <c r="N418" s="546">
        <f t="shared" ref="N418:N423" si="128">SUM(K418-G418)*M418</f>
        <v>-79268.829919999975</v>
      </c>
      <c r="O418" s="867"/>
      <c r="P418" s="867"/>
    </row>
    <row r="419" spans="1:26" s="868" customFormat="1" ht="15" customHeight="1" x14ac:dyDescent="0.25">
      <c r="A419" s="856" t="s">
        <v>2553</v>
      </c>
      <c r="B419" s="857" t="s">
        <v>2554</v>
      </c>
      <c r="C419" s="858" t="s">
        <v>52</v>
      </c>
      <c r="D419" s="548">
        <v>42578</v>
      </c>
      <c r="E419" s="549">
        <v>84546</v>
      </c>
      <c r="F419" s="785">
        <v>627</v>
      </c>
      <c r="G419" s="603">
        <f t="shared" si="125"/>
        <v>530103.42000000004</v>
      </c>
      <c r="H419" s="544"/>
      <c r="I419" s="570">
        <v>42584</v>
      </c>
      <c r="J419" s="785">
        <v>593</v>
      </c>
      <c r="K419" s="604">
        <f t="shared" si="126"/>
        <v>501357.78</v>
      </c>
      <c r="L419" s="979">
        <f t="shared" si="127"/>
        <v>-28745.640000000014</v>
      </c>
      <c r="M419" s="622">
        <v>1.304</v>
      </c>
      <c r="N419" s="546">
        <f t="shared" si="128"/>
        <v>-37484.314560000021</v>
      </c>
      <c r="O419" s="867"/>
      <c r="P419" s="867"/>
    </row>
    <row r="420" spans="1:26" s="868" customFormat="1" ht="15" customHeight="1" x14ac:dyDescent="0.25">
      <c r="A420" s="856" t="s">
        <v>2532</v>
      </c>
      <c r="B420" s="857" t="s">
        <v>2533</v>
      </c>
      <c r="C420" s="858" t="s">
        <v>52</v>
      </c>
      <c r="D420" s="548">
        <v>42566</v>
      </c>
      <c r="E420" s="549">
        <v>201221</v>
      </c>
      <c r="F420" s="785">
        <v>274</v>
      </c>
      <c r="G420" s="603">
        <f t="shared" si="125"/>
        <v>551345.54</v>
      </c>
      <c r="H420" s="544"/>
      <c r="I420" s="570">
        <v>42584</v>
      </c>
      <c r="J420" s="785">
        <v>304</v>
      </c>
      <c r="K420" s="604">
        <f t="shared" si="126"/>
        <v>611711.84</v>
      </c>
      <c r="L420" s="979">
        <f t="shared" si="127"/>
        <v>60366.29999999993</v>
      </c>
      <c r="M420" s="622">
        <v>1.3232999999999999</v>
      </c>
      <c r="N420" s="546">
        <f t="shared" si="128"/>
        <v>79882.724789999906</v>
      </c>
      <c r="O420" s="867"/>
      <c r="P420" s="867"/>
    </row>
    <row r="421" spans="1:26" s="868" customFormat="1" ht="15" customHeight="1" x14ac:dyDescent="0.25">
      <c r="A421" s="856" t="s">
        <v>724</v>
      </c>
      <c r="B421" s="857" t="s">
        <v>725</v>
      </c>
      <c r="C421" s="858" t="s">
        <v>52</v>
      </c>
      <c r="D421" s="548">
        <v>42401</v>
      </c>
      <c r="E421" s="549">
        <v>15086</v>
      </c>
      <c r="F421" s="785">
        <v>860</v>
      </c>
      <c r="G421" s="603">
        <f t="shared" si="125"/>
        <v>129739.6</v>
      </c>
      <c r="H421" s="544"/>
      <c r="I421" s="570">
        <v>42585</v>
      </c>
      <c r="J421" s="785">
        <v>1127</v>
      </c>
      <c r="K421" s="604">
        <f t="shared" si="126"/>
        <v>170019.22</v>
      </c>
      <c r="L421" s="979">
        <f t="shared" si="127"/>
        <v>40279.619999999995</v>
      </c>
      <c r="M421" s="622">
        <v>1.3232999999999999</v>
      </c>
      <c r="N421" s="546">
        <f t="shared" si="128"/>
        <v>53302.021145999992</v>
      </c>
      <c r="O421" s="622" t="s">
        <v>3</v>
      </c>
      <c r="P421" s="867"/>
    </row>
    <row r="422" spans="1:26" s="868" customFormat="1" ht="15" customHeight="1" x14ac:dyDescent="0.25">
      <c r="A422" s="856" t="s">
        <v>2191</v>
      </c>
      <c r="B422" s="857" t="s">
        <v>2019</v>
      </c>
      <c r="C422" s="858" t="s">
        <v>52</v>
      </c>
      <c r="D422" s="548">
        <v>42550</v>
      </c>
      <c r="E422" s="549">
        <v>41116</v>
      </c>
      <c r="F422" s="785">
        <v>2409</v>
      </c>
      <c r="G422" s="603">
        <f t="shared" si="125"/>
        <v>990484.44</v>
      </c>
      <c r="H422" s="544"/>
      <c r="I422" s="570">
        <v>42586</v>
      </c>
      <c r="J422" s="785">
        <v>2435</v>
      </c>
      <c r="K422" s="604">
        <f t="shared" si="126"/>
        <v>1001174.6</v>
      </c>
      <c r="L422" s="979">
        <f t="shared" si="127"/>
        <v>10690.160000000033</v>
      </c>
      <c r="M422" s="622">
        <v>1.3232999999999999</v>
      </c>
      <c r="N422" s="546">
        <f t="shared" si="128"/>
        <v>14146.288728000043</v>
      </c>
      <c r="O422" s="867"/>
      <c r="P422" s="867"/>
    </row>
    <row r="423" spans="1:26" s="868" customFormat="1" ht="15" customHeight="1" x14ac:dyDescent="0.25">
      <c r="A423" s="856" t="s">
        <v>2560</v>
      </c>
      <c r="B423" s="857" t="s">
        <v>2019</v>
      </c>
      <c r="C423" s="858" t="s">
        <v>52</v>
      </c>
      <c r="D423" s="548">
        <v>42583</v>
      </c>
      <c r="E423" s="549">
        <v>18992</v>
      </c>
      <c r="F423" s="785">
        <v>2687</v>
      </c>
      <c r="G423" s="603">
        <f t="shared" si="125"/>
        <v>510315.04</v>
      </c>
      <c r="H423" s="544"/>
      <c r="I423" s="570">
        <v>42586</v>
      </c>
      <c r="J423" s="785">
        <v>2480</v>
      </c>
      <c r="K423" s="604">
        <f t="shared" si="126"/>
        <v>471001.59999999998</v>
      </c>
      <c r="L423" s="979">
        <f t="shared" si="127"/>
        <v>-39313.440000000002</v>
      </c>
      <c r="M423" s="622">
        <v>1.2909999999999999</v>
      </c>
      <c r="N423" s="546">
        <f t="shared" si="128"/>
        <v>-50753.651039999997</v>
      </c>
      <c r="O423" s="867"/>
      <c r="P423" s="867"/>
    </row>
    <row r="424" spans="1:26" s="868" customFormat="1" ht="15" customHeight="1" x14ac:dyDescent="0.25">
      <c r="A424" s="869" t="s">
        <v>2562</v>
      </c>
      <c r="B424" s="870" t="s">
        <v>2563</v>
      </c>
      <c r="C424" s="871" t="s">
        <v>77</v>
      </c>
      <c r="D424" s="625">
        <v>42583</v>
      </c>
      <c r="E424" s="626">
        <v>28523</v>
      </c>
      <c r="F424" s="946">
        <v>3533</v>
      </c>
      <c r="G424" s="628">
        <f t="shared" ref="G424:G429" si="129">SUM(E424*F424)/100</f>
        <v>1007717.59</v>
      </c>
      <c r="H424" s="629"/>
      <c r="I424" s="570">
        <v>42593</v>
      </c>
      <c r="J424" s="946">
        <v>3622</v>
      </c>
      <c r="K424" s="630">
        <f t="shared" ref="K424:K429" si="130">SUM(E424*J424)/100</f>
        <v>1033103.06</v>
      </c>
      <c r="L424" s="979">
        <f>SUM(G424-K424)</f>
        <v>-25385.470000000088</v>
      </c>
      <c r="M424" s="622">
        <v>1.2909999999999999</v>
      </c>
      <c r="N424" s="767">
        <f>SUM(G424-K424)*M424</f>
        <v>-32772.641770000111</v>
      </c>
      <c r="O424" s="881"/>
      <c r="P424" s="881"/>
      <c r="Q424" s="882"/>
      <c r="R424" s="882"/>
      <c r="S424" s="882"/>
      <c r="T424" s="882"/>
      <c r="U424" s="882"/>
      <c r="V424" s="882"/>
      <c r="W424" s="882"/>
      <c r="X424" s="882"/>
      <c r="Y424" s="882"/>
      <c r="Z424" s="882"/>
    </row>
    <row r="425" spans="1:26" s="868" customFormat="1" ht="15" customHeight="1" x14ac:dyDescent="0.25">
      <c r="A425" s="869" t="s">
        <v>2564</v>
      </c>
      <c r="B425" s="870" t="s">
        <v>735</v>
      </c>
      <c r="C425" s="871" t="s">
        <v>77</v>
      </c>
      <c r="D425" s="625">
        <v>42585</v>
      </c>
      <c r="E425" s="626">
        <v>7463</v>
      </c>
      <c r="F425" s="946">
        <v>1031</v>
      </c>
      <c r="G425" s="628">
        <f t="shared" si="129"/>
        <v>76943.53</v>
      </c>
      <c r="H425" s="629"/>
      <c r="I425" s="570">
        <v>42593</v>
      </c>
      <c r="J425" s="946">
        <v>1089</v>
      </c>
      <c r="K425" s="630">
        <f t="shared" si="130"/>
        <v>81272.070000000007</v>
      </c>
      <c r="L425" s="979">
        <f>SUM(G425-K425)</f>
        <v>-4328.5400000000081</v>
      </c>
      <c r="M425" s="622">
        <v>1.2909999999999999</v>
      </c>
      <c r="N425" s="767">
        <f>SUM(G425-K425)*M425</f>
        <v>-5588.1451400000105</v>
      </c>
      <c r="O425" s="881"/>
      <c r="P425" s="881"/>
      <c r="Q425" s="882"/>
      <c r="R425" s="882"/>
      <c r="S425" s="882"/>
      <c r="T425" s="882"/>
      <c r="U425" s="882"/>
      <c r="V425" s="882"/>
      <c r="W425" s="882"/>
      <c r="X425" s="882"/>
      <c r="Y425" s="882"/>
      <c r="Z425" s="882"/>
    </row>
    <row r="426" spans="1:26" s="868" customFormat="1" ht="15" customHeight="1" x14ac:dyDescent="0.25">
      <c r="A426" s="856" t="s">
        <v>2518</v>
      </c>
      <c r="B426" s="857" t="s">
        <v>2519</v>
      </c>
      <c r="C426" s="858" t="s">
        <v>52</v>
      </c>
      <c r="D426" s="548">
        <v>42564</v>
      </c>
      <c r="E426" s="549">
        <v>112446</v>
      </c>
      <c r="F426" s="785">
        <v>140.5</v>
      </c>
      <c r="G426" s="603">
        <f t="shared" si="129"/>
        <v>157986.63</v>
      </c>
      <c r="H426" s="544"/>
      <c r="I426" s="570">
        <v>42599</v>
      </c>
      <c r="J426" s="785">
        <v>133.30000000000001</v>
      </c>
      <c r="K426" s="604">
        <f t="shared" si="130"/>
        <v>149890.51800000001</v>
      </c>
      <c r="L426" s="979">
        <f>SUM(K426-G426)</f>
        <v>-8096.1119999999937</v>
      </c>
      <c r="M426" s="622">
        <v>1.3116000000000001</v>
      </c>
      <c r="N426" s="546">
        <f>SUM(K426-G426)*M426</f>
        <v>-10618.860499199993</v>
      </c>
      <c r="O426" s="867"/>
      <c r="P426" s="867"/>
    </row>
    <row r="427" spans="1:26" s="868" customFormat="1" ht="15" customHeight="1" x14ac:dyDescent="0.25">
      <c r="A427" s="869" t="s">
        <v>1928</v>
      </c>
      <c r="B427" s="870" t="s">
        <v>1929</v>
      </c>
      <c r="C427" s="871" t="s">
        <v>77</v>
      </c>
      <c r="D427" s="625">
        <v>42586</v>
      </c>
      <c r="E427" s="626">
        <v>19267</v>
      </c>
      <c r="F427" s="946">
        <v>4703</v>
      </c>
      <c r="G427" s="628">
        <f t="shared" si="129"/>
        <v>906127.01</v>
      </c>
      <c r="H427" s="629"/>
      <c r="I427" s="570">
        <v>42597</v>
      </c>
      <c r="J427" s="946">
        <v>4985</v>
      </c>
      <c r="K427" s="630">
        <f t="shared" si="130"/>
        <v>960459.95</v>
      </c>
      <c r="L427" s="979">
        <f>SUM(G427-K427)</f>
        <v>-54332.939999999944</v>
      </c>
      <c r="M427" s="622">
        <v>1.3116000000000001</v>
      </c>
      <c r="N427" s="767">
        <f>SUM(G427-K427)*M427</f>
        <v>-71263.084103999936</v>
      </c>
      <c r="O427" s="881"/>
      <c r="P427" s="881"/>
      <c r="Q427" s="882"/>
      <c r="R427" s="882"/>
      <c r="S427" s="882"/>
      <c r="T427" s="882"/>
      <c r="U427" s="882"/>
      <c r="V427" s="882"/>
      <c r="W427" s="882"/>
      <c r="X427" s="882"/>
      <c r="Y427" s="882"/>
      <c r="Z427" s="882"/>
    </row>
    <row r="428" spans="1:26" s="882" customFormat="1" ht="15" customHeight="1" x14ac:dyDescent="0.25">
      <c r="A428" s="869" t="s">
        <v>2557</v>
      </c>
      <c r="B428" s="870" t="s">
        <v>737</v>
      </c>
      <c r="C428" s="871" t="s">
        <v>77</v>
      </c>
      <c r="D428" s="625">
        <v>42580</v>
      </c>
      <c r="E428" s="626">
        <v>81536</v>
      </c>
      <c r="F428" s="946">
        <v>1076</v>
      </c>
      <c r="G428" s="628">
        <f t="shared" si="129"/>
        <v>877327.35999999999</v>
      </c>
      <c r="H428" s="629"/>
      <c r="I428" s="570">
        <v>42597</v>
      </c>
      <c r="J428" s="946">
        <v>1101</v>
      </c>
      <c r="K428" s="630">
        <f t="shared" si="130"/>
        <v>897711.36</v>
      </c>
      <c r="L428" s="979">
        <f>SUM(G428-K428)</f>
        <v>-20384</v>
      </c>
      <c r="M428" s="622">
        <v>1.3116000000000001</v>
      </c>
      <c r="N428" s="767">
        <f>SUM(G428-K428)*M428</f>
        <v>-26735.654400000003</v>
      </c>
      <c r="O428" s="881"/>
      <c r="P428" s="881"/>
    </row>
    <row r="429" spans="1:26" s="882" customFormat="1" ht="15" customHeight="1" x14ac:dyDescent="0.25">
      <c r="A429" s="869" t="s">
        <v>1495</v>
      </c>
      <c r="B429" s="870" t="s">
        <v>1496</v>
      </c>
      <c r="C429" s="871" t="s">
        <v>77</v>
      </c>
      <c r="D429" s="625">
        <v>42580</v>
      </c>
      <c r="E429" s="626">
        <v>81243</v>
      </c>
      <c r="F429" s="946">
        <v>1256</v>
      </c>
      <c r="G429" s="628">
        <f t="shared" si="129"/>
        <v>1020412.08</v>
      </c>
      <c r="H429" s="629"/>
      <c r="I429" s="570">
        <v>42597</v>
      </c>
      <c r="J429" s="946">
        <v>1295</v>
      </c>
      <c r="K429" s="630">
        <f t="shared" si="130"/>
        <v>1052096.8500000001</v>
      </c>
      <c r="L429" s="979">
        <f>SUM(G429-K429)</f>
        <v>-31684.770000000135</v>
      </c>
      <c r="M429" s="622">
        <v>1.3116000000000001</v>
      </c>
      <c r="N429" s="767">
        <f>SUM(G429-K429)*M429</f>
        <v>-41557.744332000177</v>
      </c>
      <c r="O429" s="881"/>
      <c r="P429" s="881"/>
    </row>
    <row r="430" spans="1:26" s="868" customFormat="1" ht="15" customHeight="1" x14ac:dyDescent="0.25">
      <c r="A430" s="856" t="s">
        <v>2561</v>
      </c>
      <c r="B430" s="857" t="s">
        <v>2577</v>
      </c>
      <c r="C430" s="858" t="s">
        <v>52</v>
      </c>
      <c r="D430" s="548">
        <v>42584</v>
      </c>
      <c r="E430" s="549">
        <v>27303</v>
      </c>
      <c r="F430" s="785">
        <v>5040</v>
      </c>
      <c r="G430" s="603">
        <f t="shared" ref="G430:G435" si="131">SUM(E430*F430)/100</f>
        <v>1376071.2</v>
      </c>
      <c r="H430" s="544"/>
      <c r="I430" s="570">
        <v>42613</v>
      </c>
      <c r="J430" s="785">
        <v>4763</v>
      </c>
      <c r="K430" s="604">
        <f t="shared" ref="K430:K435" si="132">SUM(E430*J430)/100</f>
        <v>1300441.8899999999</v>
      </c>
      <c r="L430" s="979">
        <f>SUM(K430-G430)</f>
        <v>-75629.310000000056</v>
      </c>
      <c r="M430" s="622">
        <v>1.3132999999999999</v>
      </c>
      <c r="N430" s="546">
        <f>SUM(K430-G430)*M430</f>
        <v>-99323.972823000062</v>
      </c>
      <c r="O430" s="867"/>
      <c r="P430" s="867"/>
    </row>
    <row r="431" spans="1:26" s="882" customFormat="1" ht="15" customHeight="1" x14ac:dyDescent="0.25">
      <c r="A431" s="869" t="s">
        <v>2620</v>
      </c>
      <c r="B431" s="870" t="s">
        <v>2621</v>
      </c>
      <c r="C431" s="871" t="s">
        <v>77</v>
      </c>
      <c r="D431" s="625">
        <v>42612</v>
      </c>
      <c r="E431" s="626">
        <v>24816</v>
      </c>
      <c r="F431" s="946">
        <v>127.1</v>
      </c>
      <c r="G431" s="628">
        <f t="shared" si="131"/>
        <v>31541.135999999995</v>
      </c>
      <c r="H431" s="629"/>
      <c r="I431" s="570">
        <v>42615</v>
      </c>
      <c r="J431" s="946">
        <v>131.44999999999999</v>
      </c>
      <c r="K431" s="630">
        <f t="shared" si="132"/>
        <v>32620.631999999998</v>
      </c>
      <c r="L431" s="979">
        <f>SUM(G431-K431)</f>
        <v>-1079.4960000000028</v>
      </c>
      <c r="M431" s="622">
        <v>1.3132999999999999</v>
      </c>
      <c r="N431" s="767">
        <f>SUM(G431-K431)*M431</f>
        <v>-1417.7020968000036</v>
      </c>
      <c r="O431" s="881"/>
      <c r="P431" s="881"/>
    </row>
    <row r="432" spans="1:26" s="868" customFormat="1" ht="15" customHeight="1" x14ac:dyDescent="0.25">
      <c r="A432" s="869" t="s">
        <v>2567</v>
      </c>
      <c r="B432" s="870" t="s">
        <v>2568</v>
      </c>
      <c r="C432" s="871" t="s">
        <v>77</v>
      </c>
      <c r="D432" s="625">
        <v>42586</v>
      </c>
      <c r="E432" s="626">
        <v>3171</v>
      </c>
      <c r="F432" s="946">
        <v>1072</v>
      </c>
      <c r="G432" s="628">
        <f t="shared" si="131"/>
        <v>33993.120000000003</v>
      </c>
      <c r="H432" s="629"/>
      <c r="I432" s="570">
        <v>42615</v>
      </c>
      <c r="J432" s="946">
        <v>1128</v>
      </c>
      <c r="K432" s="630">
        <f t="shared" si="132"/>
        <v>35768.879999999997</v>
      </c>
      <c r="L432" s="979">
        <f>SUM(G432-K432)</f>
        <v>-1775.7599999999948</v>
      </c>
      <c r="M432" s="622">
        <v>1.3132999999999999</v>
      </c>
      <c r="N432" s="767">
        <f>SUM(G432-K432)*M432</f>
        <v>-2332.105607999993</v>
      </c>
      <c r="O432" s="881"/>
      <c r="P432" s="881"/>
      <c r="Q432" s="882"/>
      <c r="R432" s="882"/>
      <c r="S432" s="882"/>
      <c r="T432" s="882"/>
      <c r="U432" s="882"/>
      <c r="V432" s="882"/>
      <c r="W432" s="882"/>
      <c r="X432" s="882"/>
      <c r="Y432" s="882"/>
      <c r="Z432" s="882"/>
    </row>
    <row r="433" spans="1:26" s="868" customFormat="1" ht="15" customHeight="1" x14ac:dyDescent="0.25">
      <c r="A433" s="970" t="s">
        <v>1696</v>
      </c>
      <c r="B433" s="870" t="s">
        <v>1697</v>
      </c>
      <c r="C433" s="871" t="s">
        <v>77</v>
      </c>
      <c r="D433" s="625">
        <v>42586</v>
      </c>
      <c r="E433" s="626">
        <v>47283</v>
      </c>
      <c r="F433" s="946">
        <v>3473</v>
      </c>
      <c r="G433" s="628">
        <f t="shared" si="131"/>
        <v>1642138.59</v>
      </c>
      <c r="H433" s="629"/>
      <c r="I433" s="570">
        <v>42615</v>
      </c>
      <c r="J433" s="946">
        <v>3643</v>
      </c>
      <c r="K433" s="630">
        <f t="shared" si="132"/>
        <v>1722519.69</v>
      </c>
      <c r="L433" s="979">
        <f>SUM(G433-K433)</f>
        <v>-80381.09999999986</v>
      </c>
      <c r="M433" s="622">
        <v>1.3132999999999999</v>
      </c>
      <c r="N433" s="767">
        <f>SUM(G433-K433)*M433</f>
        <v>-105564.49862999981</v>
      </c>
      <c r="O433" s="881"/>
      <c r="P433" s="881"/>
      <c r="Q433" s="882"/>
      <c r="R433" s="882"/>
      <c r="S433" s="882"/>
      <c r="T433" s="882"/>
      <c r="U433" s="882"/>
      <c r="V433" s="882"/>
      <c r="W433" s="882"/>
      <c r="X433" s="882"/>
      <c r="Y433" s="882"/>
      <c r="Z433" s="882"/>
    </row>
    <row r="434" spans="1:26" s="868" customFormat="1" ht="15" customHeight="1" x14ac:dyDescent="0.25">
      <c r="A434" s="869" t="s">
        <v>2565</v>
      </c>
      <c r="B434" s="870" t="s">
        <v>2566</v>
      </c>
      <c r="C434" s="871" t="s">
        <v>77</v>
      </c>
      <c r="D434" s="625">
        <v>42586</v>
      </c>
      <c r="E434" s="626">
        <v>6662</v>
      </c>
      <c r="F434" s="946">
        <v>8325</v>
      </c>
      <c r="G434" s="628">
        <f t="shared" si="131"/>
        <v>554611.5</v>
      </c>
      <c r="H434" s="629"/>
      <c r="I434" s="570">
        <v>42619</v>
      </c>
      <c r="J434" s="946">
        <v>7628</v>
      </c>
      <c r="K434" s="630">
        <f t="shared" si="132"/>
        <v>508177.36</v>
      </c>
      <c r="L434" s="972">
        <f>SUM(G434-K434)</f>
        <v>46434.140000000014</v>
      </c>
      <c r="M434" s="622">
        <v>1.3297000000000001</v>
      </c>
      <c r="N434" s="546">
        <f>SUM(G434-K434)*M434</f>
        <v>61743.475958000025</v>
      </c>
      <c r="O434" s="881"/>
      <c r="P434" s="881"/>
      <c r="Q434" s="882"/>
      <c r="R434" s="882"/>
      <c r="S434" s="882"/>
      <c r="T434" s="882"/>
      <c r="U434" s="882"/>
      <c r="V434" s="882"/>
      <c r="W434" s="882"/>
      <c r="X434" s="882"/>
      <c r="Y434" s="882"/>
      <c r="Z434" s="882"/>
    </row>
    <row r="435" spans="1:26" s="868" customFormat="1" ht="15" customHeight="1" x14ac:dyDescent="0.25">
      <c r="A435" s="869" t="s">
        <v>2569</v>
      </c>
      <c r="B435" s="870" t="s">
        <v>2187</v>
      </c>
      <c r="C435" s="871" t="s">
        <v>77</v>
      </c>
      <c r="D435" s="625">
        <v>42586</v>
      </c>
      <c r="E435" s="626">
        <v>64442</v>
      </c>
      <c r="F435" s="946">
        <v>994</v>
      </c>
      <c r="G435" s="628">
        <f t="shared" si="131"/>
        <v>640553.48</v>
      </c>
      <c r="H435" s="629"/>
      <c r="I435" s="570">
        <v>42618</v>
      </c>
      <c r="J435" s="946">
        <v>1000</v>
      </c>
      <c r="K435" s="630">
        <f t="shared" si="132"/>
        <v>644420</v>
      </c>
      <c r="L435" s="972">
        <f>SUM(G435-K435)</f>
        <v>-3866.5200000000186</v>
      </c>
      <c r="M435" s="622">
        <v>1.3297000000000001</v>
      </c>
      <c r="N435" s="767">
        <f>SUM(G435-K435)*M435</f>
        <v>-5141.3116440000249</v>
      </c>
      <c r="O435" s="881"/>
      <c r="P435" s="881"/>
      <c r="Q435" s="882"/>
      <c r="R435" s="882"/>
      <c r="S435" s="882"/>
      <c r="T435" s="882"/>
      <c r="U435" s="882"/>
      <c r="V435" s="882"/>
      <c r="W435" s="882"/>
      <c r="X435" s="882"/>
      <c r="Y435" s="882"/>
      <c r="Z435" s="882"/>
    </row>
    <row r="436" spans="1:26" s="882" customFormat="1" ht="15" customHeight="1" x14ac:dyDescent="0.25">
      <c r="A436" s="856" t="s">
        <v>418</v>
      </c>
      <c r="B436" s="857" t="s">
        <v>1944</v>
      </c>
      <c r="C436" s="858" t="s">
        <v>52</v>
      </c>
      <c r="D436" s="548">
        <v>42555</v>
      </c>
      <c r="E436" s="549">
        <v>41240</v>
      </c>
      <c r="F436" s="785">
        <v>1140</v>
      </c>
      <c r="G436" s="603">
        <f t="shared" ref="G436:G441" si="133">SUM(E436*F436)/100</f>
        <v>470136</v>
      </c>
      <c r="H436" s="544"/>
      <c r="I436" s="570">
        <v>42625</v>
      </c>
      <c r="J436" s="785">
        <v>1145</v>
      </c>
      <c r="K436" s="604">
        <f t="shared" ref="K436:K441" si="134">SUM(E436*J436)/100</f>
        <v>472198</v>
      </c>
      <c r="L436" s="972">
        <f t="shared" ref="L436:L441" si="135">SUM(K436-G436)</f>
        <v>2062</v>
      </c>
      <c r="M436" s="622">
        <v>1.3270999999999999</v>
      </c>
      <c r="N436" s="546">
        <f t="shared" ref="N436:N441" si="136">SUM(K436-G436)*M436</f>
        <v>2736.4802</v>
      </c>
      <c r="O436" s="867"/>
      <c r="P436" s="867"/>
      <c r="Q436" s="868"/>
      <c r="R436" s="868"/>
      <c r="S436" s="868"/>
      <c r="T436" s="868"/>
      <c r="U436" s="868"/>
      <c r="V436" s="868"/>
      <c r="W436" s="868"/>
      <c r="X436" s="868"/>
      <c r="Y436" s="868"/>
      <c r="Z436" s="868"/>
    </row>
    <row r="437" spans="1:26" s="882" customFormat="1" ht="15" customHeight="1" x14ac:dyDescent="0.25">
      <c r="A437" s="856" t="s">
        <v>2619</v>
      </c>
      <c r="B437" s="857" t="s">
        <v>2116</v>
      </c>
      <c r="C437" s="858" t="s">
        <v>52</v>
      </c>
      <c r="D437" s="548">
        <v>42614</v>
      </c>
      <c r="E437" s="549">
        <v>10605</v>
      </c>
      <c r="F437" s="785">
        <v>672.5</v>
      </c>
      <c r="G437" s="603">
        <f t="shared" si="133"/>
        <v>71318.625</v>
      </c>
      <c r="H437" s="544"/>
      <c r="I437" s="570">
        <v>42625</v>
      </c>
      <c r="J437" s="785">
        <v>665</v>
      </c>
      <c r="K437" s="604">
        <f t="shared" si="134"/>
        <v>70523.25</v>
      </c>
      <c r="L437" s="972">
        <f t="shared" si="135"/>
        <v>-795.375</v>
      </c>
      <c r="M437" s="622">
        <v>1.3270999999999999</v>
      </c>
      <c r="N437" s="546">
        <f t="shared" si="136"/>
        <v>-1055.5421624999999</v>
      </c>
      <c r="O437" s="867"/>
      <c r="P437" s="867"/>
      <c r="Q437" s="868"/>
      <c r="R437" s="868"/>
      <c r="S437" s="868"/>
      <c r="T437" s="868"/>
      <c r="U437" s="868"/>
      <c r="V437" s="868"/>
      <c r="W437" s="868"/>
      <c r="X437" s="868"/>
      <c r="Y437" s="868"/>
      <c r="Z437" s="868"/>
    </row>
    <row r="438" spans="1:26" s="882" customFormat="1" ht="15" customHeight="1" x14ac:dyDescent="0.25">
      <c r="A438" s="856" t="s">
        <v>2603</v>
      </c>
      <c r="B438" s="857" t="s">
        <v>2604</v>
      </c>
      <c r="C438" s="858" t="s">
        <v>52</v>
      </c>
      <c r="D438" s="548">
        <v>42601</v>
      </c>
      <c r="E438" s="549">
        <v>62472</v>
      </c>
      <c r="F438" s="785">
        <v>1118</v>
      </c>
      <c r="G438" s="603">
        <f t="shared" si="133"/>
        <v>698436.96</v>
      </c>
      <c r="H438" s="544"/>
      <c r="I438" s="570">
        <v>42626</v>
      </c>
      <c r="J438" s="785">
        <v>1139</v>
      </c>
      <c r="K438" s="604">
        <f t="shared" si="134"/>
        <v>711556.08</v>
      </c>
      <c r="L438" s="972">
        <f t="shared" si="135"/>
        <v>13119.119999999995</v>
      </c>
      <c r="M438" s="622">
        <v>1.3270999999999999</v>
      </c>
      <c r="N438" s="546">
        <f t="shared" si="136"/>
        <v>17410.384151999991</v>
      </c>
      <c r="O438" s="867"/>
      <c r="P438" s="867"/>
      <c r="Q438" s="868"/>
      <c r="R438" s="868"/>
      <c r="S438" s="868"/>
      <c r="T438" s="868"/>
      <c r="U438" s="868"/>
      <c r="V438" s="868"/>
      <c r="W438" s="868"/>
      <c r="X438" s="868"/>
      <c r="Y438" s="868"/>
      <c r="Z438" s="868"/>
    </row>
    <row r="439" spans="1:26" s="868" customFormat="1" ht="15" customHeight="1" x14ac:dyDescent="0.25">
      <c r="A439" s="856" t="s">
        <v>1414</v>
      </c>
      <c r="B439" s="857" t="s">
        <v>1415</v>
      </c>
      <c r="C439" s="858" t="s">
        <v>52</v>
      </c>
      <c r="D439" s="548">
        <v>42593</v>
      </c>
      <c r="E439" s="549">
        <v>71768</v>
      </c>
      <c r="F439" s="785">
        <v>260</v>
      </c>
      <c r="G439" s="603">
        <f t="shared" si="133"/>
        <v>186596.8</v>
      </c>
      <c r="H439" s="544"/>
      <c r="I439" s="570">
        <v>42625</v>
      </c>
      <c r="J439" s="785">
        <v>266</v>
      </c>
      <c r="K439" s="604">
        <f t="shared" si="134"/>
        <v>190902.88</v>
      </c>
      <c r="L439" s="972">
        <f t="shared" si="135"/>
        <v>4306.0800000000163</v>
      </c>
      <c r="M439" s="622">
        <v>1.3270999999999999</v>
      </c>
      <c r="N439" s="546">
        <f t="shared" si="136"/>
        <v>5714.5987680000217</v>
      </c>
      <c r="O439" s="867"/>
      <c r="P439" s="867"/>
    </row>
    <row r="440" spans="1:26" s="868" customFormat="1" ht="15" customHeight="1" x14ac:dyDescent="0.25">
      <c r="A440" s="856" t="s">
        <v>2624</v>
      </c>
      <c r="B440" s="857" t="s">
        <v>2625</v>
      </c>
      <c r="C440" s="858" t="s">
        <v>52</v>
      </c>
      <c r="D440" s="548">
        <v>42618</v>
      </c>
      <c r="E440" s="549">
        <v>63078</v>
      </c>
      <c r="F440" s="785">
        <v>430</v>
      </c>
      <c r="G440" s="603">
        <f t="shared" si="133"/>
        <v>271235.40000000002</v>
      </c>
      <c r="H440" s="544"/>
      <c r="I440" s="570">
        <v>42625</v>
      </c>
      <c r="J440" s="785">
        <v>416.8</v>
      </c>
      <c r="K440" s="604">
        <f t="shared" si="134"/>
        <v>262909.10400000005</v>
      </c>
      <c r="L440" s="972">
        <f t="shared" si="135"/>
        <v>-8326.295999999973</v>
      </c>
      <c r="M440" s="622">
        <v>1.3270999999999999</v>
      </c>
      <c r="N440" s="546">
        <f t="shared" si="136"/>
        <v>-11049.827421599965</v>
      </c>
      <c r="O440" s="867"/>
      <c r="P440" s="867"/>
    </row>
    <row r="441" spans="1:26" s="882" customFormat="1" ht="15" customHeight="1" x14ac:dyDescent="0.25">
      <c r="A441" s="856" t="s">
        <v>2520</v>
      </c>
      <c r="B441" s="857" t="s">
        <v>2521</v>
      </c>
      <c r="C441" s="858" t="s">
        <v>52</v>
      </c>
      <c r="D441" s="548">
        <v>42563</v>
      </c>
      <c r="E441" s="549">
        <v>43912</v>
      </c>
      <c r="F441" s="785">
        <v>276</v>
      </c>
      <c r="G441" s="603">
        <f t="shared" si="133"/>
        <v>121197.12</v>
      </c>
      <c r="H441" s="544"/>
      <c r="I441" s="570">
        <v>42627</v>
      </c>
      <c r="J441" s="785">
        <v>399</v>
      </c>
      <c r="K441" s="604">
        <f t="shared" si="134"/>
        <v>175208.88</v>
      </c>
      <c r="L441" s="972">
        <f t="shared" si="135"/>
        <v>54011.760000000009</v>
      </c>
      <c r="M441" s="622">
        <v>1.3270999999999999</v>
      </c>
      <c r="N441" s="546">
        <f t="shared" si="136"/>
        <v>71679.006696000011</v>
      </c>
      <c r="O441" s="622" t="s">
        <v>3</v>
      </c>
      <c r="P441" s="867"/>
      <c r="Q441" s="868"/>
      <c r="R441" s="868"/>
      <c r="S441" s="868"/>
      <c r="T441" s="868"/>
      <c r="U441" s="868"/>
      <c r="V441" s="868"/>
      <c r="W441" s="868"/>
      <c r="X441" s="868"/>
      <c r="Y441" s="868"/>
      <c r="Z441" s="868"/>
    </row>
    <row r="442" spans="1:26" s="868" customFormat="1" ht="15" customHeight="1" x14ac:dyDescent="0.25">
      <c r="A442" s="869" t="s">
        <v>2602</v>
      </c>
      <c r="B442" s="870" t="s">
        <v>698</v>
      </c>
      <c r="C442" s="871" t="s">
        <v>77</v>
      </c>
      <c r="D442" s="625">
        <v>42599</v>
      </c>
      <c r="E442" s="626">
        <v>568</v>
      </c>
      <c r="F442" s="946">
        <v>1040</v>
      </c>
      <c r="G442" s="628">
        <f t="shared" ref="G442:G451" si="137">SUM(E442*F442)/100</f>
        <v>5907.2</v>
      </c>
      <c r="H442" s="629"/>
      <c r="I442" s="570">
        <v>42629</v>
      </c>
      <c r="J442" s="946">
        <v>1109</v>
      </c>
      <c r="K442" s="630">
        <f t="shared" ref="K442:K451" si="138">SUM(E442*J442)/100</f>
        <v>6299.12</v>
      </c>
      <c r="L442" s="972">
        <f>SUM(G442-K442)</f>
        <v>-391.92000000000007</v>
      </c>
      <c r="M442" s="622">
        <v>1.2999400000000001</v>
      </c>
      <c r="N442" s="767">
        <f>SUM(G442-K442)*M442</f>
        <v>-509.47248480000013</v>
      </c>
      <c r="O442" s="881"/>
      <c r="P442" s="881"/>
      <c r="Q442" s="882"/>
      <c r="R442" s="882"/>
      <c r="S442" s="882"/>
      <c r="T442" s="882"/>
      <c r="U442" s="882"/>
      <c r="V442" s="882"/>
      <c r="W442" s="882"/>
      <c r="X442" s="882"/>
      <c r="Y442" s="882"/>
      <c r="Z442" s="882"/>
    </row>
    <row r="443" spans="1:26" s="882" customFormat="1" ht="15" customHeight="1" x14ac:dyDescent="0.25">
      <c r="A443" s="856" t="s">
        <v>992</v>
      </c>
      <c r="B443" s="857" t="s">
        <v>993</v>
      </c>
      <c r="C443" s="858" t="s">
        <v>52</v>
      </c>
      <c r="D443" s="548">
        <v>42594</v>
      </c>
      <c r="E443" s="549">
        <v>205288</v>
      </c>
      <c r="F443" s="785">
        <v>126</v>
      </c>
      <c r="G443" s="603">
        <f t="shared" si="137"/>
        <v>258662.88</v>
      </c>
      <c r="H443" s="544"/>
      <c r="I443" s="570">
        <v>42629</v>
      </c>
      <c r="J443" s="785">
        <v>128.19999999999999</v>
      </c>
      <c r="K443" s="604">
        <f t="shared" si="138"/>
        <v>263179.21599999996</v>
      </c>
      <c r="L443" s="972">
        <f>SUM(K443-G443)</f>
        <v>4516.335999999952</v>
      </c>
      <c r="M443" s="622">
        <v>1.2999400000000001</v>
      </c>
      <c r="N443" s="546">
        <f>SUM(K443-G443)*M443</f>
        <v>5870.9658198399384</v>
      </c>
      <c r="O443" s="867"/>
      <c r="P443" s="867"/>
      <c r="Q443" s="868"/>
      <c r="R443" s="868"/>
      <c r="S443" s="868"/>
      <c r="T443" s="868"/>
      <c r="U443" s="868"/>
      <c r="V443" s="868"/>
      <c r="W443" s="868"/>
      <c r="X443" s="868"/>
      <c r="Y443" s="868"/>
      <c r="Z443" s="868"/>
    </row>
    <row r="444" spans="1:26" s="882" customFormat="1" ht="15" customHeight="1" x14ac:dyDescent="0.25">
      <c r="A444" s="869" t="s">
        <v>1106</v>
      </c>
      <c r="B444" s="870" t="s">
        <v>1107</v>
      </c>
      <c r="C444" s="871" t="s">
        <v>77</v>
      </c>
      <c r="D444" s="625">
        <v>42619</v>
      </c>
      <c r="E444" s="626">
        <v>1672</v>
      </c>
      <c r="F444" s="946">
        <v>2266</v>
      </c>
      <c r="G444" s="628">
        <f t="shared" si="137"/>
        <v>37887.519999999997</v>
      </c>
      <c r="H444" s="629"/>
      <c r="I444" s="570">
        <v>42642</v>
      </c>
      <c r="J444" s="946">
        <v>2376</v>
      </c>
      <c r="K444" s="630">
        <f t="shared" si="138"/>
        <v>39726.720000000001</v>
      </c>
      <c r="L444" s="972">
        <f>SUM(G444-K444)</f>
        <v>-1839.2000000000044</v>
      </c>
      <c r="M444" s="622">
        <v>1.2976399999999999</v>
      </c>
      <c r="N444" s="767">
        <f>SUM(G444-K444)*M444</f>
        <v>-2386.6194880000053</v>
      </c>
      <c r="O444" s="881"/>
      <c r="P444" s="881"/>
    </row>
    <row r="445" spans="1:26" s="882" customFormat="1" ht="15" customHeight="1" x14ac:dyDescent="0.25">
      <c r="A445" s="869" t="s">
        <v>2632</v>
      </c>
      <c r="B445" s="870" t="s">
        <v>1065</v>
      </c>
      <c r="C445" s="871" t="s">
        <v>77</v>
      </c>
      <c r="D445" s="625">
        <v>42626</v>
      </c>
      <c r="E445" s="626">
        <v>134509</v>
      </c>
      <c r="F445" s="946">
        <v>570</v>
      </c>
      <c r="G445" s="628">
        <f t="shared" si="137"/>
        <v>766701.3</v>
      </c>
      <c r="H445" s="629"/>
      <c r="I445" s="570">
        <v>42641</v>
      </c>
      <c r="J445" s="946">
        <v>593</v>
      </c>
      <c r="K445" s="630">
        <f t="shared" si="138"/>
        <v>797638.37</v>
      </c>
      <c r="L445" s="972">
        <f>SUM(G445-K445)</f>
        <v>-30937.069999999949</v>
      </c>
      <c r="M445" s="622">
        <v>1.2976399999999999</v>
      </c>
      <c r="N445" s="767">
        <f>SUM(G445-K445)*M445</f>
        <v>-40145.179514799929</v>
      </c>
      <c r="O445" s="881"/>
      <c r="P445" s="881"/>
    </row>
    <row r="446" spans="1:26" s="882" customFormat="1" ht="15" customHeight="1" x14ac:dyDescent="0.25">
      <c r="A446" s="856" t="s">
        <v>2530</v>
      </c>
      <c r="B446" s="857" t="s">
        <v>2531</v>
      </c>
      <c r="C446" s="858" t="s">
        <v>52</v>
      </c>
      <c r="D446" s="548">
        <v>42566</v>
      </c>
      <c r="E446" s="549">
        <v>226292</v>
      </c>
      <c r="F446" s="785">
        <v>187</v>
      </c>
      <c r="G446" s="603">
        <f t="shared" si="137"/>
        <v>423166.04</v>
      </c>
      <c r="H446" s="544"/>
      <c r="I446" s="570">
        <v>42641</v>
      </c>
      <c r="J446" s="785">
        <v>179</v>
      </c>
      <c r="K446" s="604">
        <f t="shared" si="138"/>
        <v>405062.68</v>
      </c>
      <c r="L446" s="972">
        <f>SUM(K446-G446)</f>
        <v>-18103.359999999986</v>
      </c>
      <c r="M446" s="622">
        <v>1.2976399999999999</v>
      </c>
      <c r="N446" s="546">
        <f>SUM(K446-G446)*M446</f>
        <v>-23491.64407039998</v>
      </c>
      <c r="O446" s="867"/>
      <c r="P446" s="867"/>
      <c r="Q446" s="868"/>
      <c r="R446" s="868"/>
      <c r="S446" s="868"/>
      <c r="T446" s="868"/>
      <c r="U446" s="868"/>
      <c r="V446" s="868"/>
      <c r="W446" s="868"/>
      <c r="X446" s="868"/>
      <c r="Y446" s="868"/>
      <c r="Z446" s="868"/>
    </row>
    <row r="447" spans="1:26" s="882" customFormat="1" ht="15" customHeight="1" x14ac:dyDescent="0.25">
      <c r="A447" s="869" t="s">
        <v>2630</v>
      </c>
      <c r="B447" s="870" t="s">
        <v>2631</v>
      </c>
      <c r="C447" s="871" t="s">
        <v>77</v>
      </c>
      <c r="D447" s="625">
        <v>42626</v>
      </c>
      <c r="E447" s="626">
        <v>98772</v>
      </c>
      <c r="F447" s="946">
        <v>1204</v>
      </c>
      <c r="G447" s="628">
        <f t="shared" si="137"/>
        <v>1189214.8799999999</v>
      </c>
      <c r="H447" s="629"/>
      <c r="I447" s="570">
        <v>42646</v>
      </c>
      <c r="J447" s="946">
        <v>1291</v>
      </c>
      <c r="K447" s="630">
        <f t="shared" si="138"/>
        <v>1275146.52</v>
      </c>
      <c r="L447" s="972">
        <f>SUM(G447-K447)</f>
        <v>-85931.64000000013</v>
      </c>
      <c r="M447" s="622">
        <v>1.27345</v>
      </c>
      <c r="N447" s="767">
        <f>SUM(G447-K447)*M447</f>
        <v>-109429.64695800016</v>
      </c>
      <c r="O447" s="881"/>
      <c r="P447" s="881"/>
    </row>
    <row r="448" spans="1:26" s="868" customFormat="1" ht="15" customHeight="1" x14ac:dyDescent="0.25">
      <c r="A448" s="869" t="s">
        <v>2643</v>
      </c>
      <c r="B448" s="870" t="s">
        <v>777</v>
      </c>
      <c r="C448" s="871" t="s">
        <v>77</v>
      </c>
      <c r="D448" s="625">
        <v>42629</v>
      </c>
      <c r="E448" s="626">
        <v>364587</v>
      </c>
      <c r="F448" s="946">
        <v>534</v>
      </c>
      <c r="G448" s="628">
        <f t="shared" si="137"/>
        <v>1946894.58</v>
      </c>
      <c r="H448" s="629"/>
      <c r="I448" s="570">
        <v>42647</v>
      </c>
      <c r="J448" s="946">
        <v>544</v>
      </c>
      <c r="K448" s="630">
        <f t="shared" si="138"/>
        <v>1983353.28</v>
      </c>
      <c r="L448" s="972">
        <f>SUM(G448-K448)</f>
        <v>-36458.699999999953</v>
      </c>
      <c r="M448" s="622">
        <v>1.27345</v>
      </c>
      <c r="N448" s="767">
        <f>SUM(G448-K448)*M448</f>
        <v>-46428.33151499994</v>
      </c>
      <c r="O448" s="881"/>
      <c r="P448" s="881"/>
      <c r="Q448" s="882"/>
      <c r="R448" s="882"/>
      <c r="S448" s="882"/>
      <c r="T448" s="882"/>
      <c r="U448" s="882"/>
      <c r="V448" s="882"/>
      <c r="W448" s="882"/>
      <c r="X448" s="882"/>
      <c r="Y448" s="882"/>
      <c r="Z448" s="882"/>
    </row>
    <row r="449" spans="1:26" s="882" customFormat="1" ht="15" customHeight="1" x14ac:dyDescent="0.25">
      <c r="A449" s="869" t="s">
        <v>2454</v>
      </c>
      <c r="B449" s="870" t="s">
        <v>2455</v>
      </c>
      <c r="C449" s="871" t="s">
        <v>77</v>
      </c>
      <c r="D449" s="625">
        <v>42614</v>
      </c>
      <c r="E449" s="626">
        <v>21341</v>
      </c>
      <c r="F449" s="946">
        <v>2331</v>
      </c>
      <c r="G449" s="628">
        <f t="shared" si="137"/>
        <v>497458.71</v>
      </c>
      <c r="H449" s="629"/>
      <c r="I449" s="570">
        <v>42647</v>
      </c>
      <c r="J449" s="946">
        <v>2376</v>
      </c>
      <c r="K449" s="630">
        <f t="shared" si="138"/>
        <v>507062.16</v>
      </c>
      <c r="L449" s="972">
        <f>SUM(G449-K449)</f>
        <v>-9603.4499999999534</v>
      </c>
      <c r="M449" s="622">
        <v>1.27345</v>
      </c>
      <c r="N449" s="767">
        <f>SUM(G449-K449)*M449</f>
        <v>-12229.513402499941</v>
      </c>
      <c r="O449" s="881"/>
      <c r="P449" s="881"/>
    </row>
    <row r="450" spans="1:26" s="868" customFormat="1" ht="15" customHeight="1" x14ac:dyDescent="0.25">
      <c r="A450" s="869" t="s">
        <v>2129</v>
      </c>
      <c r="B450" s="870" t="s">
        <v>2130</v>
      </c>
      <c r="C450" s="871" t="s">
        <v>77</v>
      </c>
      <c r="D450" s="625">
        <v>42627</v>
      </c>
      <c r="E450" s="626">
        <v>12730</v>
      </c>
      <c r="F450" s="946">
        <v>345</v>
      </c>
      <c r="G450" s="628">
        <f t="shared" si="137"/>
        <v>43918.5</v>
      </c>
      <c r="H450" s="629"/>
      <c r="I450" s="570">
        <v>42647</v>
      </c>
      <c r="J450" s="946">
        <v>376</v>
      </c>
      <c r="K450" s="630">
        <f t="shared" si="138"/>
        <v>47864.800000000003</v>
      </c>
      <c r="L450" s="972">
        <f>SUM(G450-K450)</f>
        <v>-3946.3000000000029</v>
      </c>
      <c r="M450" s="622">
        <v>1.27345</v>
      </c>
      <c r="N450" s="767">
        <f>SUM(G450-K450)*M450</f>
        <v>-5025.4157350000032</v>
      </c>
      <c r="O450" s="881"/>
      <c r="P450" s="881"/>
      <c r="Q450" s="882"/>
      <c r="R450" s="882"/>
      <c r="S450" s="882"/>
      <c r="T450" s="882"/>
      <c r="U450" s="882"/>
      <c r="V450" s="882"/>
      <c r="W450" s="882"/>
      <c r="X450" s="882"/>
      <c r="Y450" s="882"/>
      <c r="Z450" s="882"/>
    </row>
    <row r="451" spans="1:26" s="868" customFormat="1" ht="15" customHeight="1" x14ac:dyDescent="0.25">
      <c r="A451" s="856" t="s">
        <v>2579</v>
      </c>
      <c r="B451" s="857" t="s">
        <v>295</v>
      </c>
      <c r="C451" s="858" t="s">
        <v>52</v>
      </c>
      <c r="D451" s="548">
        <v>42587</v>
      </c>
      <c r="E451" s="549">
        <v>67275</v>
      </c>
      <c r="F451" s="785">
        <v>262</v>
      </c>
      <c r="G451" s="603">
        <f t="shared" si="137"/>
        <v>176260.5</v>
      </c>
      <c r="H451" s="544"/>
      <c r="I451" s="570">
        <v>42650</v>
      </c>
      <c r="J451" s="785">
        <v>279.39999999999998</v>
      </c>
      <c r="K451" s="604">
        <f t="shared" si="138"/>
        <v>187966.35</v>
      </c>
      <c r="L451" s="972">
        <f>SUM(K451-G451)</f>
        <v>11705.850000000006</v>
      </c>
      <c r="M451" s="622">
        <v>1.2439</v>
      </c>
      <c r="N451" s="546">
        <f>SUM(K451-G451)*M451</f>
        <v>14560.906815000008</v>
      </c>
      <c r="O451" s="867"/>
      <c r="P451" s="867"/>
    </row>
    <row r="452" spans="1:26" s="882" customFormat="1" ht="15" customHeight="1" x14ac:dyDescent="0.25">
      <c r="A452" s="856" t="s">
        <v>2670</v>
      </c>
      <c r="B452" s="857" t="s">
        <v>2671</v>
      </c>
      <c r="C452" s="858" t="s">
        <v>52</v>
      </c>
      <c r="D452" s="548">
        <v>42647</v>
      </c>
      <c r="E452" s="549">
        <v>115617</v>
      </c>
      <c r="F452" s="785">
        <v>452</v>
      </c>
      <c r="G452" s="603">
        <f t="shared" ref="G452:G458" si="139">SUM(E452*F452)/100</f>
        <v>522588.84</v>
      </c>
      <c r="H452" s="544"/>
      <c r="I452" s="570">
        <v>42653</v>
      </c>
      <c r="J452" s="785">
        <v>416</v>
      </c>
      <c r="K452" s="604">
        <f t="shared" ref="K452:K458" si="140">SUM(E452*J452)/100</f>
        <v>480966.72</v>
      </c>
      <c r="L452" s="972">
        <f>SUM(K452-G452)</f>
        <v>-41622.120000000054</v>
      </c>
      <c r="M452" s="622">
        <v>1.2439</v>
      </c>
      <c r="N452" s="546">
        <f>SUM(K452-G452)*M452</f>
        <v>-51773.755068000064</v>
      </c>
      <c r="O452" s="867"/>
      <c r="P452" s="867"/>
      <c r="Q452" s="868"/>
      <c r="R452" s="868"/>
      <c r="S452" s="868"/>
      <c r="T452" s="868"/>
      <c r="U452" s="868"/>
      <c r="V452" s="868"/>
      <c r="W452" s="868"/>
      <c r="X452" s="868"/>
      <c r="Y452" s="868"/>
      <c r="Z452" s="868"/>
    </row>
    <row r="453" spans="1:26" s="868" customFormat="1" ht="15" customHeight="1" x14ac:dyDescent="0.25">
      <c r="A453" s="856" t="s">
        <v>2675</v>
      </c>
      <c r="B453" s="857" t="s">
        <v>2676</v>
      </c>
      <c r="C453" s="858" t="s">
        <v>52</v>
      </c>
      <c r="D453" s="548">
        <v>42646</v>
      </c>
      <c r="E453" s="549">
        <v>7995</v>
      </c>
      <c r="F453" s="785">
        <v>1543</v>
      </c>
      <c r="G453" s="603">
        <f t="shared" si="139"/>
        <v>123362.85</v>
      </c>
      <c r="H453" s="544"/>
      <c r="I453" s="570">
        <v>42661</v>
      </c>
      <c r="J453" s="785">
        <v>1427</v>
      </c>
      <c r="K453" s="604">
        <f t="shared" si="140"/>
        <v>114088.65</v>
      </c>
      <c r="L453" s="972">
        <f>SUM(K453-G453)</f>
        <v>-9274.2000000000116</v>
      </c>
      <c r="M453" s="622">
        <v>1.2226999999999999</v>
      </c>
      <c r="N453" s="546">
        <f>SUM(K453-G453)*M453</f>
        <v>-11339.564340000014</v>
      </c>
      <c r="O453" s="867"/>
      <c r="P453" s="867"/>
    </row>
    <row r="454" spans="1:26" s="882" customFormat="1" ht="15" customHeight="1" x14ac:dyDescent="0.25">
      <c r="A454" s="869" t="s">
        <v>2658</v>
      </c>
      <c r="B454" s="870" t="s">
        <v>2659</v>
      </c>
      <c r="C454" s="871" t="s">
        <v>77</v>
      </c>
      <c r="D454" s="625">
        <v>42641</v>
      </c>
      <c r="E454" s="626">
        <v>62797</v>
      </c>
      <c r="F454" s="946">
        <v>139</v>
      </c>
      <c r="G454" s="628">
        <f t="shared" si="139"/>
        <v>87287.83</v>
      </c>
      <c r="H454" s="629"/>
      <c r="I454" s="570">
        <v>42662</v>
      </c>
      <c r="J454" s="946">
        <v>137.5</v>
      </c>
      <c r="K454" s="630">
        <f t="shared" si="140"/>
        <v>86345.875</v>
      </c>
      <c r="L454" s="972">
        <f>SUM(G454-K454)</f>
        <v>941.95500000000175</v>
      </c>
      <c r="M454" s="622">
        <v>1.2226999999999999</v>
      </c>
      <c r="N454" s="546">
        <f>SUM(G454-K454)*M454</f>
        <v>1151.728378500002</v>
      </c>
      <c r="O454" s="881"/>
      <c r="P454" s="881"/>
    </row>
    <row r="455" spans="1:26" s="868" customFormat="1" ht="15" customHeight="1" x14ac:dyDescent="0.25">
      <c r="A455" s="856" t="s">
        <v>2587</v>
      </c>
      <c r="B455" s="857" t="s">
        <v>2588</v>
      </c>
      <c r="C455" s="858" t="s">
        <v>52</v>
      </c>
      <c r="D455" s="548">
        <v>42591</v>
      </c>
      <c r="E455" s="549">
        <v>80459</v>
      </c>
      <c r="F455" s="785">
        <v>491</v>
      </c>
      <c r="G455" s="603">
        <f t="shared" si="139"/>
        <v>395053.69</v>
      </c>
      <c r="H455" s="544"/>
      <c r="I455" s="570">
        <v>42670</v>
      </c>
      <c r="J455" s="785">
        <v>530</v>
      </c>
      <c r="K455" s="604">
        <f t="shared" si="140"/>
        <v>426432.7</v>
      </c>
      <c r="L455" s="972">
        <f>SUM(K455-G455)</f>
        <v>31379.010000000009</v>
      </c>
      <c r="M455" s="622">
        <v>1.2226999999999999</v>
      </c>
      <c r="N455" s="546">
        <f>SUM(K455-G455)*M455</f>
        <v>38367.115527000009</v>
      </c>
      <c r="O455" s="867"/>
      <c r="P455" s="867"/>
    </row>
    <row r="456" spans="1:26" s="868" customFormat="1" ht="15" customHeight="1" x14ac:dyDescent="0.25">
      <c r="A456" s="856" t="s">
        <v>2594</v>
      </c>
      <c r="B456" s="857" t="s">
        <v>692</v>
      </c>
      <c r="C456" s="858" t="s">
        <v>52</v>
      </c>
      <c r="D456" s="548">
        <v>42594</v>
      </c>
      <c r="E456" s="549">
        <v>5135</v>
      </c>
      <c r="F456" s="785">
        <v>1983</v>
      </c>
      <c r="G456" s="603">
        <f t="shared" si="139"/>
        <v>101827.05</v>
      </c>
      <c r="H456" s="544"/>
      <c r="I456" s="570">
        <v>42670</v>
      </c>
      <c r="J456" s="785">
        <v>1863</v>
      </c>
      <c r="K456" s="604">
        <f t="shared" si="140"/>
        <v>95665.05</v>
      </c>
      <c r="L456" s="972">
        <f>SUM(K456-G456)</f>
        <v>-6162</v>
      </c>
      <c r="M456" s="622">
        <v>1.2226999999999999</v>
      </c>
      <c r="N456" s="546">
        <f>SUM(K456-G456)*M456</f>
        <v>-7534.277399999999</v>
      </c>
      <c r="O456" s="867"/>
      <c r="P456" s="867"/>
    </row>
    <row r="457" spans="1:26" s="882" customFormat="1" ht="15" customHeight="1" x14ac:dyDescent="0.25">
      <c r="A457" s="856" t="s">
        <v>2524</v>
      </c>
      <c r="B457" s="857" t="s">
        <v>2525</v>
      </c>
      <c r="C457" s="858" t="s">
        <v>52</v>
      </c>
      <c r="D457" s="548">
        <v>42562</v>
      </c>
      <c r="E457" s="549">
        <v>29113</v>
      </c>
      <c r="F457" s="785">
        <v>2530</v>
      </c>
      <c r="G457" s="603">
        <f t="shared" si="139"/>
        <v>736558.9</v>
      </c>
      <c r="H457" s="544"/>
      <c r="I457" s="570">
        <v>42670</v>
      </c>
      <c r="J457" s="785">
        <v>2978</v>
      </c>
      <c r="K457" s="604">
        <f t="shared" si="140"/>
        <v>866985.14</v>
      </c>
      <c r="L457" s="972">
        <f>SUM(K457-G457)</f>
        <v>130426.23999999999</v>
      </c>
      <c r="M457" s="622">
        <v>1.2226999999999999</v>
      </c>
      <c r="N457" s="546">
        <f>SUM(K457-G457)*M457</f>
        <v>159472.16364799999</v>
      </c>
      <c r="O457" s="622" t="s">
        <v>3</v>
      </c>
      <c r="P457" s="867"/>
      <c r="Q457" s="868"/>
      <c r="R457" s="868"/>
      <c r="S457" s="868"/>
      <c r="T457" s="868"/>
      <c r="U457" s="868"/>
      <c r="V457" s="868"/>
      <c r="W457" s="868"/>
      <c r="X457" s="868"/>
      <c r="Y457" s="868"/>
      <c r="Z457" s="868"/>
    </row>
    <row r="458" spans="1:26" s="868" customFormat="1" ht="15" customHeight="1" x14ac:dyDescent="0.25">
      <c r="A458" s="856" t="s">
        <v>2652</v>
      </c>
      <c r="B458" s="857" t="s">
        <v>826</v>
      </c>
      <c r="C458" s="858" t="s">
        <v>52</v>
      </c>
      <c r="D458" s="548">
        <v>42636</v>
      </c>
      <c r="E458" s="549">
        <v>34638</v>
      </c>
      <c r="F458" s="785">
        <v>506</v>
      </c>
      <c r="G458" s="603">
        <f t="shared" si="139"/>
        <v>175268.28</v>
      </c>
      <c r="H458" s="544"/>
      <c r="I458" s="945">
        <v>42678</v>
      </c>
      <c r="J458" s="785">
        <v>508</v>
      </c>
      <c r="K458" s="604">
        <f t="shared" si="140"/>
        <v>175961.04</v>
      </c>
      <c r="L458" s="972">
        <f>SUM(K458-G458)</f>
        <v>692.76000000000931</v>
      </c>
      <c r="M458" s="622">
        <v>1.2518</v>
      </c>
      <c r="N458" s="546">
        <f>SUM(K458-G458)*M458</f>
        <v>867.19696800001168</v>
      </c>
      <c r="O458" s="867"/>
      <c r="P458" s="867"/>
    </row>
    <row r="459" spans="1:26" s="868" customFormat="1" ht="15" customHeight="1" x14ac:dyDescent="0.25">
      <c r="A459" s="869" t="s">
        <v>2633</v>
      </c>
      <c r="B459" s="870" t="s">
        <v>1040</v>
      </c>
      <c r="C459" s="871" t="s">
        <v>77</v>
      </c>
      <c r="D459" s="625">
        <v>42625</v>
      </c>
      <c r="E459" s="626">
        <v>90005</v>
      </c>
      <c r="F459" s="946">
        <v>694</v>
      </c>
      <c r="G459" s="628">
        <f t="shared" ref="G459:G470" si="141">SUM(E459*F459)/100</f>
        <v>624634.69999999995</v>
      </c>
      <c r="H459" s="629"/>
      <c r="I459" s="570">
        <v>42676</v>
      </c>
      <c r="J459" s="946">
        <v>679</v>
      </c>
      <c r="K459" s="630">
        <f t="shared" ref="K459:K470" si="142">SUM(E459*J459)/100</f>
        <v>611133.94999999995</v>
      </c>
      <c r="L459" s="972">
        <f>SUM(G459-K459)</f>
        <v>13500.75</v>
      </c>
      <c r="M459" s="622">
        <v>1.2518</v>
      </c>
      <c r="N459" s="546">
        <f>SUM(G459-K459)*M459</f>
        <v>16900.238850000002</v>
      </c>
      <c r="O459" s="881"/>
      <c r="P459" s="881"/>
      <c r="Q459" s="882"/>
      <c r="R459" s="882"/>
      <c r="S459" s="882"/>
      <c r="T459" s="882"/>
      <c r="U459" s="882"/>
      <c r="V459" s="882"/>
      <c r="W459" s="882"/>
      <c r="X459" s="882"/>
      <c r="Y459" s="882"/>
      <c r="Z459" s="882"/>
    </row>
    <row r="460" spans="1:26" s="882" customFormat="1" ht="15" customHeight="1" x14ac:dyDescent="0.25">
      <c r="A460" s="869" t="s">
        <v>2306</v>
      </c>
      <c r="B460" s="870" t="s">
        <v>2305</v>
      </c>
      <c r="C460" s="871" t="s">
        <v>77</v>
      </c>
      <c r="D460" s="625">
        <v>42654</v>
      </c>
      <c r="E460" s="626">
        <v>13106</v>
      </c>
      <c r="F460" s="946">
        <v>1542</v>
      </c>
      <c r="G460" s="628">
        <f t="shared" si="141"/>
        <v>202094.52</v>
      </c>
      <c r="H460" s="629"/>
      <c r="I460" s="570">
        <v>42682</v>
      </c>
      <c r="J460" s="946">
        <v>1561</v>
      </c>
      <c r="K460" s="630">
        <f t="shared" si="142"/>
        <v>204584.66</v>
      </c>
      <c r="L460" s="972">
        <f>SUM(G460-K460)</f>
        <v>-2490.140000000014</v>
      </c>
      <c r="M460" s="622">
        <v>1.2518</v>
      </c>
      <c r="N460" s="767">
        <f>SUM(G460-K460)*M460</f>
        <v>-3117.1572520000177</v>
      </c>
      <c r="O460" s="881"/>
      <c r="P460" s="881"/>
    </row>
    <row r="461" spans="1:26" s="882" customFormat="1" ht="15" customHeight="1" x14ac:dyDescent="0.25">
      <c r="A461" s="869" t="s">
        <v>2630</v>
      </c>
      <c r="B461" s="870" t="s">
        <v>2631</v>
      </c>
      <c r="C461" s="871" t="s">
        <v>77</v>
      </c>
      <c r="D461" s="625">
        <v>42669</v>
      </c>
      <c r="E461" s="626">
        <v>100147</v>
      </c>
      <c r="F461" s="946">
        <v>1284</v>
      </c>
      <c r="G461" s="628">
        <f t="shared" si="141"/>
        <v>1285887.48</v>
      </c>
      <c r="H461" s="629"/>
      <c r="I461" s="570">
        <v>42683</v>
      </c>
      <c r="J461" s="946">
        <v>1295</v>
      </c>
      <c r="K461" s="630">
        <f t="shared" si="142"/>
        <v>1296903.6499999999</v>
      </c>
      <c r="L461" s="972">
        <f>SUM(G461-K461)</f>
        <v>-11016.169999999925</v>
      </c>
      <c r="M461" s="622">
        <v>1.2518</v>
      </c>
      <c r="N461" s="767">
        <f>SUM(G461-K461)*M461</f>
        <v>-13790.041605999906</v>
      </c>
      <c r="O461" s="881"/>
      <c r="P461" s="881"/>
    </row>
    <row r="462" spans="1:26" s="882" customFormat="1" ht="15" customHeight="1" x14ac:dyDescent="0.25">
      <c r="A462" s="869" t="s">
        <v>2740</v>
      </c>
      <c r="B462" s="870" t="s">
        <v>2741</v>
      </c>
      <c r="C462" s="871" t="s">
        <v>77</v>
      </c>
      <c r="D462" s="625">
        <v>42678</v>
      </c>
      <c r="E462" s="626">
        <v>130269</v>
      </c>
      <c r="F462" s="946">
        <v>184</v>
      </c>
      <c r="G462" s="628">
        <f t="shared" si="141"/>
        <v>239694.96</v>
      </c>
      <c r="H462" s="629"/>
      <c r="I462" s="570">
        <v>42683</v>
      </c>
      <c r="J462" s="946">
        <v>208</v>
      </c>
      <c r="K462" s="630">
        <f t="shared" si="142"/>
        <v>270959.52</v>
      </c>
      <c r="L462" s="972">
        <f>SUM(G462-K462)</f>
        <v>-31264.560000000027</v>
      </c>
      <c r="M462" s="622">
        <v>1.2518</v>
      </c>
      <c r="N462" s="767">
        <f>SUM(G462-K462)*M462</f>
        <v>-39136.976208000036</v>
      </c>
      <c r="O462" s="881"/>
      <c r="P462" s="881"/>
    </row>
    <row r="463" spans="1:26" s="868" customFormat="1" ht="15" customHeight="1" x14ac:dyDescent="0.25">
      <c r="A463" s="856" t="s">
        <v>2653</v>
      </c>
      <c r="B463" s="857" t="s">
        <v>2256</v>
      </c>
      <c r="C463" s="858" t="s">
        <v>52</v>
      </c>
      <c r="D463" s="548">
        <v>42634</v>
      </c>
      <c r="E463" s="549">
        <v>7737</v>
      </c>
      <c r="F463" s="785">
        <v>702</v>
      </c>
      <c r="G463" s="603">
        <f t="shared" si="141"/>
        <v>54313.74</v>
      </c>
      <c r="H463" s="544"/>
      <c r="I463" s="570">
        <v>42683</v>
      </c>
      <c r="J463" s="785">
        <v>723</v>
      </c>
      <c r="K463" s="604">
        <f t="shared" si="142"/>
        <v>55938.51</v>
      </c>
      <c r="L463" s="972">
        <f>SUM(K463-G463)</f>
        <v>1624.7700000000041</v>
      </c>
      <c r="M463" s="622">
        <v>1.2518</v>
      </c>
      <c r="N463" s="546">
        <f>SUM(K463-G463)*M463</f>
        <v>2033.8870860000052</v>
      </c>
      <c r="O463" s="867"/>
      <c r="P463" s="867"/>
    </row>
    <row r="464" spans="1:26" s="882" customFormat="1" ht="15" customHeight="1" x14ac:dyDescent="0.25">
      <c r="A464" s="869" t="s">
        <v>2675</v>
      </c>
      <c r="B464" s="870" t="s">
        <v>2676</v>
      </c>
      <c r="C464" s="871" t="s">
        <v>77</v>
      </c>
      <c r="D464" s="625">
        <v>42660</v>
      </c>
      <c r="E464" s="626">
        <v>7995</v>
      </c>
      <c r="F464" s="946">
        <v>1450</v>
      </c>
      <c r="G464" s="628">
        <f>SUM(E464*F464)/100</f>
        <v>115927.5</v>
      </c>
      <c r="H464" s="629"/>
      <c r="I464" s="570">
        <v>42683</v>
      </c>
      <c r="J464" s="946">
        <v>1450</v>
      </c>
      <c r="K464" s="630">
        <f>SUM(E464*J464)/100</f>
        <v>115927.5</v>
      </c>
      <c r="L464" s="972">
        <f t="shared" ref="L464:L469" si="143">SUM(G464-K464)</f>
        <v>0</v>
      </c>
      <c r="M464" s="622">
        <v>1.2518</v>
      </c>
      <c r="N464" s="546">
        <f t="shared" ref="N464:N469" si="144">SUM(G464-K464)*M464</f>
        <v>0</v>
      </c>
      <c r="O464" s="881"/>
      <c r="P464" s="881"/>
    </row>
    <row r="465" spans="1:26" s="868" customFormat="1" ht="15" customHeight="1" x14ac:dyDescent="0.25">
      <c r="A465" s="869" t="s">
        <v>2428</v>
      </c>
      <c r="B465" s="870" t="s">
        <v>1699</v>
      </c>
      <c r="C465" s="871" t="s">
        <v>77</v>
      </c>
      <c r="D465" s="625">
        <v>42660</v>
      </c>
      <c r="E465" s="626">
        <v>35980</v>
      </c>
      <c r="F465" s="946">
        <v>372</v>
      </c>
      <c r="G465" s="628">
        <f t="shared" si="141"/>
        <v>133845.6</v>
      </c>
      <c r="H465" s="629"/>
      <c r="I465" s="570">
        <v>42684</v>
      </c>
      <c r="J465" s="946">
        <v>382</v>
      </c>
      <c r="K465" s="630">
        <f t="shared" si="142"/>
        <v>137443.6</v>
      </c>
      <c r="L465" s="972">
        <f t="shared" si="143"/>
        <v>-3598</v>
      </c>
      <c r="M465" s="622">
        <v>1.2518</v>
      </c>
      <c r="N465" s="767">
        <f t="shared" si="144"/>
        <v>-4503.9764000000005</v>
      </c>
      <c r="O465" s="881"/>
      <c r="P465" s="881"/>
      <c r="Q465" s="882"/>
      <c r="R465" s="882"/>
      <c r="S465" s="882"/>
      <c r="T465" s="882"/>
      <c r="U465" s="882"/>
      <c r="V465" s="882"/>
      <c r="W465" s="882"/>
      <c r="X465" s="882"/>
      <c r="Y465" s="882"/>
      <c r="Z465" s="882"/>
    </row>
    <row r="466" spans="1:26" s="882" customFormat="1" ht="15" customHeight="1" x14ac:dyDescent="0.25">
      <c r="A466" s="869" t="s">
        <v>1806</v>
      </c>
      <c r="B466" s="870" t="s">
        <v>1807</v>
      </c>
      <c r="C466" s="871" t="s">
        <v>77</v>
      </c>
      <c r="D466" s="625">
        <v>42674</v>
      </c>
      <c r="E466" s="626">
        <v>15450</v>
      </c>
      <c r="F466" s="946">
        <v>1021</v>
      </c>
      <c r="G466" s="628">
        <f t="shared" si="141"/>
        <v>157744.5</v>
      </c>
      <c r="H466" s="629"/>
      <c r="I466" s="570">
        <v>42684</v>
      </c>
      <c r="J466" s="946">
        <v>1069</v>
      </c>
      <c r="K466" s="630">
        <f t="shared" si="142"/>
        <v>165160.5</v>
      </c>
      <c r="L466" s="972">
        <f t="shared" si="143"/>
        <v>-7416</v>
      </c>
      <c r="M466" s="622">
        <v>1.2518</v>
      </c>
      <c r="N466" s="767">
        <f t="shared" si="144"/>
        <v>-9283.3487999999998</v>
      </c>
      <c r="O466" s="881"/>
      <c r="P466" s="881"/>
    </row>
    <row r="467" spans="1:26" s="882" customFormat="1" ht="15" customHeight="1" x14ac:dyDescent="0.25">
      <c r="A467" s="869" t="s">
        <v>2311</v>
      </c>
      <c r="B467" s="870" t="s">
        <v>1337</v>
      </c>
      <c r="C467" s="871" t="s">
        <v>77</v>
      </c>
      <c r="D467" s="625">
        <v>42676</v>
      </c>
      <c r="E467" s="626">
        <v>15246</v>
      </c>
      <c r="F467" s="946">
        <v>793</v>
      </c>
      <c r="G467" s="628">
        <f t="shared" si="141"/>
        <v>120900.78</v>
      </c>
      <c r="H467" s="629"/>
      <c r="I467" s="570">
        <v>42684</v>
      </c>
      <c r="J467" s="946">
        <v>800.7</v>
      </c>
      <c r="K467" s="630">
        <f t="shared" si="142"/>
        <v>122074.72200000001</v>
      </c>
      <c r="L467" s="972">
        <f t="shared" si="143"/>
        <v>-1173.94200000001</v>
      </c>
      <c r="M467" s="622">
        <v>1.2518</v>
      </c>
      <c r="N467" s="767">
        <f t="shared" si="144"/>
        <v>-1469.5405956000125</v>
      </c>
      <c r="O467" s="881"/>
      <c r="P467" s="881"/>
    </row>
    <row r="468" spans="1:26" s="882" customFormat="1" ht="15" customHeight="1" x14ac:dyDescent="0.25">
      <c r="A468" s="869" t="s">
        <v>2711</v>
      </c>
      <c r="B468" s="870" t="s">
        <v>2712</v>
      </c>
      <c r="C468" s="871" t="s">
        <v>77</v>
      </c>
      <c r="D468" s="625">
        <v>42668</v>
      </c>
      <c r="E468" s="626">
        <v>328064</v>
      </c>
      <c r="F468" s="946">
        <v>211</v>
      </c>
      <c r="G468" s="628">
        <f t="shared" si="141"/>
        <v>692215.04</v>
      </c>
      <c r="H468" s="629"/>
      <c r="I468" s="570">
        <v>42684</v>
      </c>
      <c r="J468" s="946">
        <v>207</v>
      </c>
      <c r="K468" s="630">
        <f t="shared" si="142"/>
        <v>679092.48</v>
      </c>
      <c r="L468" s="972">
        <f t="shared" si="143"/>
        <v>13122.560000000056</v>
      </c>
      <c r="M468" s="622">
        <v>1.2518</v>
      </c>
      <c r="N468" s="546">
        <f t="shared" si="144"/>
        <v>16426.820608000071</v>
      </c>
      <c r="O468" s="881"/>
      <c r="P468" s="881"/>
    </row>
    <row r="469" spans="1:26" s="882" customFormat="1" ht="15" customHeight="1" x14ac:dyDescent="0.25">
      <c r="A469" s="869" t="s">
        <v>2713</v>
      </c>
      <c r="B469" s="870" t="s">
        <v>2714</v>
      </c>
      <c r="C469" s="871" t="s">
        <v>77</v>
      </c>
      <c r="D469" s="625">
        <v>42669</v>
      </c>
      <c r="E469" s="626">
        <v>11181</v>
      </c>
      <c r="F469" s="946">
        <v>2090</v>
      </c>
      <c r="G469" s="628">
        <f t="shared" si="141"/>
        <v>233682.9</v>
      </c>
      <c r="H469" s="629"/>
      <c r="I469" s="570">
        <v>42684</v>
      </c>
      <c r="J469" s="946">
        <v>2101</v>
      </c>
      <c r="K469" s="630">
        <f t="shared" si="142"/>
        <v>234912.81</v>
      </c>
      <c r="L469" s="972">
        <f t="shared" si="143"/>
        <v>-1229.9100000000035</v>
      </c>
      <c r="M469" s="622">
        <v>1.2518</v>
      </c>
      <c r="N469" s="767">
        <f t="shared" si="144"/>
        <v>-1539.6013380000045</v>
      </c>
      <c r="O469" s="881"/>
      <c r="P469" s="881"/>
    </row>
    <row r="470" spans="1:26" s="882" customFormat="1" ht="15" customHeight="1" x14ac:dyDescent="0.25">
      <c r="A470" s="856" t="s">
        <v>2300</v>
      </c>
      <c r="B470" s="857" t="s">
        <v>764</v>
      </c>
      <c r="C470" s="858" t="s">
        <v>52</v>
      </c>
      <c r="D470" s="548">
        <v>42677</v>
      </c>
      <c r="E470" s="549">
        <v>34925</v>
      </c>
      <c r="F470" s="785">
        <v>349</v>
      </c>
      <c r="G470" s="603">
        <f t="shared" si="141"/>
        <v>121888.25</v>
      </c>
      <c r="H470" s="544"/>
      <c r="I470" s="570">
        <v>42685</v>
      </c>
      <c r="J470" s="785">
        <v>323</v>
      </c>
      <c r="K470" s="604">
        <f t="shared" si="142"/>
        <v>112807.75</v>
      </c>
      <c r="L470" s="972">
        <f>SUM(K470-G470)</f>
        <v>-9080.5</v>
      </c>
      <c r="M470" s="622">
        <v>1.2518</v>
      </c>
      <c r="N470" s="546">
        <f>SUM(K470-G470)*M470</f>
        <v>-11366.9699</v>
      </c>
      <c r="O470" s="867"/>
      <c r="P470" s="867"/>
      <c r="Q470" s="868"/>
      <c r="R470" s="868"/>
      <c r="S470" s="868"/>
      <c r="T470" s="868"/>
      <c r="U470" s="868"/>
      <c r="V470" s="868"/>
      <c r="W470" s="868"/>
      <c r="X470" s="868"/>
      <c r="Y470" s="868"/>
      <c r="Z470" s="868"/>
    </row>
    <row r="471" spans="1:26" s="882" customFormat="1" ht="15" customHeight="1" x14ac:dyDescent="0.25">
      <c r="A471" s="856" t="s">
        <v>2673</v>
      </c>
      <c r="B471" s="857" t="s">
        <v>2674</v>
      </c>
      <c r="C471" s="858" t="s">
        <v>52</v>
      </c>
      <c r="D471" s="548">
        <v>42647</v>
      </c>
      <c r="E471" s="549">
        <v>129031</v>
      </c>
      <c r="F471" s="785">
        <v>732</v>
      </c>
      <c r="G471" s="603">
        <f t="shared" ref="G471:G479" si="145">SUM(E471*F471)/100</f>
        <v>944506.92</v>
      </c>
      <c r="H471" s="544"/>
      <c r="I471" s="570">
        <v>42695</v>
      </c>
      <c r="J471" s="785">
        <v>710</v>
      </c>
      <c r="K471" s="604">
        <f t="shared" ref="K471:K479" si="146">SUM(E471*J471)/100</f>
        <v>916120.1</v>
      </c>
      <c r="L471" s="972">
        <f>SUM(K471-G471)</f>
        <v>-28386.820000000065</v>
      </c>
      <c r="M471" s="622">
        <v>1.2348600000000001</v>
      </c>
      <c r="N471" s="546">
        <f>SUM(K471-G471)*M471</f>
        <v>-35053.748545200084</v>
      </c>
      <c r="O471" s="867"/>
      <c r="P471" s="867"/>
      <c r="Q471" s="868"/>
      <c r="R471" s="868"/>
      <c r="S471" s="868"/>
      <c r="T471" s="868"/>
      <c r="U471" s="868"/>
      <c r="V471" s="868"/>
      <c r="W471" s="868"/>
      <c r="X471" s="868"/>
      <c r="Y471" s="868"/>
      <c r="Z471" s="868"/>
    </row>
    <row r="472" spans="1:26" s="882" customFormat="1" ht="15" customHeight="1" x14ac:dyDescent="0.25">
      <c r="A472" s="869" t="s">
        <v>2743</v>
      </c>
      <c r="B472" s="870" t="s">
        <v>735</v>
      </c>
      <c r="C472" s="871" t="s">
        <v>77</v>
      </c>
      <c r="D472" s="625">
        <v>42678</v>
      </c>
      <c r="E472" s="626">
        <v>8914</v>
      </c>
      <c r="F472" s="946">
        <v>1103</v>
      </c>
      <c r="G472" s="628">
        <f t="shared" si="145"/>
        <v>98321.42</v>
      </c>
      <c r="H472" s="629"/>
      <c r="I472" s="570">
        <v>42696</v>
      </c>
      <c r="J472" s="946">
        <v>1140</v>
      </c>
      <c r="K472" s="630">
        <f t="shared" si="146"/>
        <v>101619.6</v>
      </c>
      <c r="L472" s="972">
        <f>SUM(G472-K472)</f>
        <v>-3298.1800000000076</v>
      </c>
      <c r="M472" s="622">
        <v>1.2348600000000001</v>
      </c>
      <c r="N472" s="767">
        <f>SUM(G472-K472)*M472</f>
        <v>-4072.7905548000094</v>
      </c>
      <c r="O472" s="881"/>
      <c r="P472" s="881"/>
    </row>
    <row r="473" spans="1:26" s="882" customFormat="1" ht="15" customHeight="1" x14ac:dyDescent="0.25">
      <c r="A473" s="869" t="s">
        <v>2730</v>
      </c>
      <c r="B473" s="870" t="s">
        <v>779</v>
      </c>
      <c r="C473" s="871" t="s">
        <v>77</v>
      </c>
      <c r="D473" s="625">
        <v>42676</v>
      </c>
      <c r="E473" s="626">
        <v>40894</v>
      </c>
      <c r="F473" s="946">
        <v>937</v>
      </c>
      <c r="G473" s="628">
        <f t="shared" si="145"/>
        <v>383176.78</v>
      </c>
      <c r="H473" s="629"/>
      <c r="I473" s="570">
        <v>42696</v>
      </c>
      <c r="J473" s="946">
        <v>974</v>
      </c>
      <c r="K473" s="630">
        <f t="shared" si="146"/>
        <v>398307.56</v>
      </c>
      <c r="L473" s="972">
        <f>SUM(G473-K473)</f>
        <v>-15130.77999999997</v>
      </c>
      <c r="M473" s="622">
        <v>1.2348600000000001</v>
      </c>
      <c r="N473" s="767">
        <f>SUM(G473-K473)*M473</f>
        <v>-18684.394990799963</v>
      </c>
      <c r="O473" s="881"/>
      <c r="P473" s="881"/>
    </row>
    <row r="474" spans="1:26" s="868" customFormat="1" ht="15" customHeight="1" x14ac:dyDescent="0.25">
      <c r="A474" s="869" t="s">
        <v>956</v>
      </c>
      <c r="B474" s="870" t="s">
        <v>2753</v>
      </c>
      <c r="C474" s="871" t="s">
        <v>77</v>
      </c>
      <c r="D474" s="625">
        <v>42684</v>
      </c>
      <c r="E474" s="626">
        <v>786782</v>
      </c>
      <c r="F474" s="946">
        <v>205</v>
      </c>
      <c r="G474" s="628">
        <f t="shared" si="145"/>
        <v>1612903.1</v>
      </c>
      <c r="H474" s="629"/>
      <c r="I474" s="570">
        <v>42702</v>
      </c>
      <c r="J474" s="946">
        <v>209</v>
      </c>
      <c r="K474" s="630">
        <f t="shared" si="146"/>
        <v>1644374.38</v>
      </c>
      <c r="L474" s="972">
        <f>SUM(G474-K474)</f>
        <v>-31471.279999999795</v>
      </c>
      <c r="M474" s="622">
        <v>1.2728999999999999</v>
      </c>
      <c r="N474" s="767">
        <f>SUM(G474-K474)*M474</f>
        <v>-40059.792311999736</v>
      </c>
      <c r="O474" s="881"/>
      <c r="P474" s="881"/>
      <c r="Q474" s="882"/>
      <c r="R474" s="882"/>
      <c r="S474" s="882"/>
      <c r="T474" s="882"/>
      <c r="U474" s="882"/>
      <c r="V474" s="882"/>
      <c r="W474" s="882"/>
      <c r="X474" s="882"/>
      <c r="Y474" s="882"/>
      <c r="Z474" s="882"/>
    </row>
    <row r="475" spans="1:26" s="882" customFormat="1" ht="15" customHeight="1" x14ac:dyDescent="0.25">
      <c r="A475" s="856" t="s">
        <v>2530</v>
      </c>
      <c r="B475" s="857" t="s">
        <v>2531</v>
      </c>
      <c r="C475" s="858" t="s">
        <v>52</v>
      </c>
      <c r="D475" s="548">
        <v>42667</v>
      </c>
      <c r="E475" s="549">
        <v>936746</v>
      </c>
      <c r="F475" s="785">
        <v>192</v>
      </c>
      <c r="G475" s="603">
        <f t="shared" si="145"/>
        <v>1798552.32</v>
      </c>
      <c r="H475" s="544"/>
      <c r="I475" s="570">
        <v>42702</v>
      </c>
      <c r="J475" s="785">
        <v>199</v>
      </c>
      <c r="K475" s="604">
        <f t="shared" si="146"/>
        <v>1864124.54</v>
      </c>
      <c r="L475" s="972">
        <f>SUM(K475-G475)</f>
        <v>65572.219999999972</v>
      </c>
      <c r="M475" s="622">
        <v>1.2728999999999999</v>
      </c>
      <c r="N475" s="546">
        <f>SUM(K475-G475)*M475</f>
        <v>83466.878837999961</v>
      </c>
      <c r="O475" s="867"/>
      <c r="P475" s="867"/>
      <c r="Q475" s="868"/>
      <c r="R475" s="868"/>
      <c r="S475" s="868"/>
      <c r="T475" s="868"/>
      <c r="U475" s="868"/>
      <c r="V475" s="868"/>
      <c r="W475" s="868"/>
      <c r="X475" s="868"/>
      <c r="Y475" s="868"/>
      <c r="Z475" s="868"/>
    </row>
    <row r="476" spans="1:26" s="882" customFormat="1" ht="15" customHeight="1" x14ac:dyDescent="0.25">
      <c r="A476" s="856" t="s">
        <v>2668</v>
      </c>
      <c r="B476" s="857" t="s">
        <v>2669</v>
      </c>
      <c r="C476" s="858" t="s">
        <v>52</v>
      </c>
      <c r="D476" s="548">
        <v>42647</v>
      </c>
      <c r="E476" s="549">
        <v>52385</v>
      </c>
      <c r="F476" s="785">
        <v>516</v>
      </c>
      <c r="G476" s="603">
        <f t="shared" si="145"/>
        <v>270306.59999999998</v>
      </c>
      <c r="H476" s="544"/>
      <c r="I476" s="570">
        <v>42704</v>
      </c>
      <c r="J476" s="785">
        <v>533</v>
      </c>
      <c r="K476" s="604">
        <f t="shared" si="146"/>
        <v>279212.05</v>
      </c>
      <c r="L476" s="972">
        <f>SUM(K476-G476)</f>
        <v>8905.4500000000116</v>
      </c>
      <c r="M476" s="622">
        <v>1.2728999999999999</v>
      </c>
      <c r="N476" s="546">
        <f>SUM(K476-G476)*M476</f>
        <v>11335.747305000014</v>
      </c>
      <c r="O476" s="867"/>
      <c r="P476" s="867"/>
      <c r="Q476" s="868"/>
      <c r="R476" s="868"/>
      <c r="S476" s="868"/>
      <c r="T476" s="868"/>
      <c r="U476" s="868"/>
      <c r="V476" s="868"/>
      <c r="W476" s="868"/>
      <c r="X476" s="868"/>
      <c r="Y476" s="868"/>
      <c r="Z476" s="868"/>
    </row>
    <row r="477" spans="1:26" s="882" customFormat="1" ht="15" customHeight="1" x14ac:dyDescent="0.25">
      <c r="A477" s="856" t="s">
        <v>2742</v>
      </c>
      <c r="B477" s="857" t="s">
        <v>2244</v>
      </c>
      <c r="C477" s="858" t="s">
        <v>52</v>
      </c>
      <c r="D477" s="548">
        <v>42678</v>
      </c>
      <c r="E477" s="549">
        <v>25844</v>
      </c>
      <c r="F477" s="785">
        <v>1046</v>
      </c>
      <c r="G477" s="603">
        <f t="shared" si="145"/>
        <v>270328.24</v>
      </c>
      <c r="H477" s="544"/>
      <c r="I477" s="570">
        <v>42704</v>
      </c>
      <c r="J477" s="785">
        <v>985</v>
      </c>
      <c r="K477" s="604">
        <f t="shared" si="146"/>
        <v>254563.4</v>
      </c>
      <c r="L477" s="972">
        <f>SUM(K477-G477)</f>
        <v>-15764.839999999997</v>
      </c>
      <c r="M477" s="622">
        <v>1.2728999999999999</v>
      </c>
      <c r="N477" s="546">
        <f>SUM(K477-G477)*M477</f>
        <v>-20067.064835999994</v>
      </c>
      <c r="O477" s="867"/>
      <c r="P477" s="867"/>
      <c r="Q477" s="868"/>
      <c r="R477" s="868"/>
      <c r="S477" s="868"/>
      <c r="T477" s="868"/>
      <c r="U477" s="868"/>
      <c r="V477" s="868"/>
      <c r="W477" s="868"/>
      <c r="X477" s="868"/>
      <c r="Y477" s="868"/>
      <c r="Z477" s="868"/>
    </row>
    <row r="478" spans="1:26" s="882" customFormat="1" ht="15" customHeight="1" x14ac:dyDescent="0.25">
      <c r="A478" s="856" t="s">
        <v>2734</v>
      </c>
      <c r="B478" s="857" t="s">
        <v>2604</v>
      </c>
      <c r="C478" s="858" t="s">
        <v>52</v>
      </c>
      <c r="D478" s="548">
        <v>42677</v>
      </c>
      <c r="E478" s="549">
        <v>134009</v>
      </c>
      <c r="F478" s="785">
        <v>992</v>
      </c>
      <c r="G478" s="603">
        <f t="shared" si="145"/>
        <v>1329369.28</v>
      </c>
      <c r="H478" s="544"/>
      <c r="I478" s="570">
        <v>42705</v>
      </c>
      <c r="J478" s="785">
        <v>979</v>
      </c>
      <c r="K478" s="604">
        <f t="shared" si="146"/>
        <v>1311948.1100000001</v>
      </c>
      <c r="L478" s="972">
        <f>SUM(K478-G478)</f>
        <v>-17421.169999999925</v>
      </c>
      <c r="M478" s="622">
        <v>1.2728999999999999</v>
      </c>
      <c r="N478" s="546">
        <f>SUM(K478-G478)*M478</f>
        <v>-22175.407292999902</v>
      </c>
      <c r="O478" s="867"/>
      <c r="P478" s="867"/>
      <c r="Q478" s="868"/>
      <c r="R478" s="868"/>
      <c r="S478" s="868"/>
      <c r="T478" s="868"/>
      <c r="U478" s="868"/>
      <c r="V478" s="868"/>
      <c r="W478" s="868"/>
      <c r="X478" s="868"/>
      <c r="Y478" s="868"/>
      <c r="Z478" s="868"/>
    </row>
    <row r="479" spans="1:26" s="882" customFormat="1" ht="15" customHeight="1" x14ac:dyDescent="0.25">
      <c r="A479" s="856" t="s">
        <v>2672</v>
      </c>
      <c r="B479" s="857" t="s">
        <v>2490</v>
      </c>
      <c r="C479" s="858" t="s">
        <v>52</v>
      </c>
      <c r="D479" s="548">
        <v>42646</v>
      </c>
      <c r="E479" s="549">
        <v>31186</v>
      </c>
      <c r="F479" s="785">
        <v>602</v>
      </c>
      <c r="G479" s="603">
        <f t="shared" si="145"/>
        <v>187739.72</v>
      </c>
      <c r="H479" s="544"/>
      <c r="I479" s="570">
        <v>42705</v>
      </c>
      <c r="J479" s="785">
        <v>666</v>
      </c>
      <c r="K479" s="604">
        <f t="shared" si="146"/>
        <v>207698.76</v>
      </c>
      <c r="L479" s="972">
        <f>SUM(K479-G479)</f>
        <v>19959.040000000008</v>
      </c>
      <c r="M479" s="622">
        <v>1.2728999999999999</v>
      </c>
      <c r="N479" s="546">
        <f>SUM(K479-G479)*M479</f>
        <v>25405.86201600001</v>
      </c>
      <c r="O479" s="867"/>
      <c r="P479" s="867"/>
      <c r="Q479" s="868"/>
      <c r="R479" s="868"/>
      <c r="S479" s="868"/>
      <c r="T479" s="868"/>
      <c r="U479" s="868"/>
      <c r="V479" s="868"/>
      <c r="W479" s="868"/>
      <c r="X479" s="868"/>
      <c r="Y479" s="868"/>
      <c r="Z479" s="868"/>
    </row>
    <row r="480" spans="1:26" s="882" customFormat="1" ht="15" customHeight="1" x14ac:dyDescent="0.25">
      <c r="A480" s="869" t="s">
        <v>2196</v>
      </c>
      <c r="B480" s="870" t="s">
        <v>2186</v>
      </c>
      <c r="C480" s="871" t="s">
        <v>77</v>
      </c>
      <c r="D480" s="625">
        <v>42698</v>
      </c>
      <c r="E480" s="626">
        <v>31535</v>
      </c>
      <c r="F480" s="946">
        <v>628</v>
      </c>
      <c r="G480" s="628">
        <f t="shared" ref="G480:G485" si="147">SUM(E480*F480)/100</f>
        <v>198039.8</v>
      </c>
      <c r="H480" s="629"/>
      <c r="I480" s="570">
        <v>42711</v>
      </c>
      <c r="J480" s="946">
        <v>678</v>
      </c>
      <c r="K480" s="630">
        <f t="shared" ref="K480:K485" si="148">SUM(E480*J480)/100</f>
        <v>213807.3</v>
      </c>
      <c r="L480" s="972">
        <f t="shared" ref="L480:L485" si="149">SUM(G480-K480)</f>
        <v>-15767.5</v>
      </c>
      <c r="M480" s="622">
        <v>1.2728999999999999</v>
      </c>
      <c r="N480" s="767">
        <f t="shared" ref="N480:N485" si="150">SUM(G480-K480)*M480</f>
        <v>-20070.45075</v>
      </c>
      <c r="O480" s="881"/>
      <c r="P480" s="881"/>
    </row>
    <row r="481" spans="1:26" s="882" customFormat="1" ht="15" customHeight="1" x14ac:dyDescent="0.25">
      <c r="A481" s="869" t="s">
        <v>2707</v>
      </c>
      <c r="B481" s="870" t="s">
        <v>2708</v>
      </c>
      <c r="C481" s="871" t="s">
        <v>77</v>
      </c>
      <c r="D481" s="625">
        <v>42667</v>
      </c>
      <c r="E481" s="626">
        <v>196020</v>
      </c>
      <c r="F481" s="946">
        <v>1651</v>
      </c>
      <c r="G481" s="628">
        <f t="shared" si="147"/>
        <v>3236290.2</v>
      </c>
      <c r="H481" s="629"/>
      <c r="I481" s="570">
        <v>42720</v>
      </c>
      <c r="J481" s="946">
        <v>1537</v>
      </c>
      <c r="K481" s="630">
        <f t="shared" si="148"/>
        <v>3012827.4</v>
      </c>
      <c r="L481" s="972">
        <f t="shared" si="149"/>
        <v>223462.80000000028</v>
      </c>
      <c r="M481" s="622">
        <v>1.2468999999999999</v>
      </c>
      <c r="N481" s="546">
        <f t="shared" si="150"/>
        <v>278635.7653200003</v>
      </c>
      <c r="O481" s="622" t="s">
        <v>3</v>
      </c>
      <c r="P481" s="881"/>
    </row>
    <row r="482" spans="1:26" s="868" customFormat="1" ht="15" customHeight="1" x14ac:dyDescent="0.25">
      <c r="A482" s="869" t="s">
        <v>2774</v>
      </c>
      <c r="B482" s="870" t="s">
        <v>2762</v>
      </c>
      <c r="C482" s="871" t="s">
        <v>77</v>
      </c>
      <c r="D482" s="625">
        <v>42689</v>
      </c>
      <c r="E482" s="626">
        <v>115273</v>
      </c>
      <c r="F482" s="946">
        <v>2539</v>
      </c>
      <c r="G482" s="628">
        <f t="shared" si="147"/>
        <v>2926781.47</v>
      </c>
      <c r="H482" s="629"/>
      <c r="I482" s="570">
        <v>42724</v>
      </c>
      <c r="J482" s="946">
        <v>2523</v>
      </c>
      <c r="K482" s="630">
        <f t="shared" si="148"/>
        <v>2908337.79</v>
      </c>
      <c r="L482" s="972">
        <f t="shared" si="149"/>
        <v>18443.680000000168</v>
      </c>
      <c r="M482" s="622">
        <v>1.2347300000000001</v>
      </c>
      <c r="N482" s="546">
        <f t="shared" si="150"/>
        <v>22772.965006400209</v>
      </c>
      <c r="O482" s="881"/>
      <c r="P482" s="881"/>
      <c r="Q482" s="882"/>
      <c r="R482" s="882"/>
      <c r="S482" s="882"/>
      <c r="T482" s="882"/>
      <c r="U482" s="882"/>
      <c r="V482" s="882"/>
      <c r="W482" s="882"/>
      <c r="X482" s="882"/>
      <c r="Y482" s="882"/>
      <c r="Z482" s="882"/>
    </row>
    <row r="483" spans="1:26" s="882" customFormat="1" ht="15" customHeight="1" x14ac:dyDescent="0.25">
      <c r="A483" s="869" t="s">
        <v>2735</v>
      </c>
      <c r="B483" s="870" t="s">
        <v>833</v>
      </c>
      <c r="C483" s="871" t="s">
        <v>77</v>
      </c>
      <c r="D483" s="625">
        <v>42677</v>
      </c>
      <c r="E483" s="626">
        <v>4554</v>
      </c>
      <c r="F483" s="946">
        <v>619</v>
      </c>
      <c r="G483" s="628">
        <f t="shared" si="147"/>
        <v>28189.26</v>
      </c>
      <c r="H483" s="629"/>
      <c r="I483" s="570">
        <v>42724</v>
      </c>
      <c r="J483" s="946">
        <v>594</v>
      </c>
      <c r="K483" s="630">
        <f t="shared" si="148"/>
        <v>27050.76</v>
      </c>
      <c r="L483" s="972">
        <f t="shared" si="149"/>
        <v>1138.5</v>
      </c>
      <c r="M483" s="622">
        <v>1.2347300000000001</v>
      </c>
      <c r="N483" s="546">
        <f t="shared" si="150"/>
        <v>1405.7401050000001</v>
      </c>
      <c r="O483" s="881"/>
      <c r="P483" s="881"/>
    </row>
    <row r="484" spans="1:26" s="882" customFormat="1" ht="15" customHeight="1" x14ac:dyDescent="0.25">
      <c r="A484" s="869" t="s">
        <v>2751</v>
      </c>
      <c r="B484" s="870" t="s">
        <v>2752</v>
      </c>
      <c r="C484" s="871" t="s">
        <v>77</v>
      </c>
      <c r="D484" s="625">
        <v>42684</v>
      </c>
      <c r="E484" s="626">
        <v>591631</v>
      </c>
      <c r="F484" s="946">
        <v>147</v>
      </c>
      <c r="G484" s="628">
        <f t="shared" si="147"/>
        <v>869697.57</v>
      </c>
      <c r="H484" s="629"/>
      <c r="I484" s="570">
        <v>42726</v>
      </c>
      <c r="J484" s="946">
        <v>130.5</v>
      </c>
      <c r="K484" s="630">
        <f t="shared" si="148"/>
        <v>772078.45499999996</v>
      </c>
      <c r="L484" s="972">
        <f t="shared" si="149"/>
        <v>97619.114999999991</v>
      </c>
      <c r="M484" s="622">
        <v>1.2347300000000001</v>
      </c>
      <c r="N484" s="546">
        <f t="shared" si="150"/>
        <v>120533.24986395</v>
      </c>
      <c r="O484" s="881"/>
      <c r="P484" s="881"/>
    </row>
    <row r="485" spans="1:26" s="882" customFormat="1" ht="15" customHeight="1" x14ac:dyDescent="0.25">
      <c r="A485" s="869" t="s">
        <v>2738</v>
      </c>
      <c r="B485" s="870" t="s">
        <v>2739</v>
      </c>
      <c r="C485" s="871" t="s">
        <v>77</v>
      </c>
      <c r="D485" s="625">
        <v>42678</v>
      </c>
      <c r="E485" s="626">
        <v>16447</v>
      </c>
      <c r="F485" s="946">
        <v>1757</v>
      </c>
      <c r="G485" s="628">
        <f t="shared" si="147"/>
        <v>288973.78999999998</v>
      </c>
      <c r="H485" s="629"/>
      <c r="I485" s="570">
        <v>42727</v>
      </c>
      <c r="J485" s="946">
        <v>1706</v>
      </c>
      <c r="K485" s="630">
        <f t="shared" si="148"/>
        <v>280585.82</v>
      </c>
      <c r="L485" s="972">
        <f t="shared" si="149"/>
        <v>8387.9699999999721</v>
      </c>
      <c r="M485" s="622">
        <v>1.2347300000000001</v>
      </c>
      <c r="N485" s="546">
        <f t="shared" si="150"/>
        <v>10356.878198099967</v>
      </c>
      <c r="O485" s="881"/>
      <c r="P485" s="881"/>
    </row>
    <row r="486" spans="1:26" s="882" customFormat="1" ht="15" customHeight="1" x14ac:dyDescent="0.25">
      <c r="A486" s="869" t="s">
        <v>2778</v>
      </c>
      <c r="B486" s="870" t="s">
        <v>2779</v>
      </c>
      <c r="C486" s="871" t="s">
        <v>77</v>
      </c>
      <c r="D486" s="625">
        <v>42702</v>
      </c>
      <c r="E486" s="626">
        <v>32034</v>
      </c>
      <c r="F486" s="946">
        <v>125.6</v>
      </c>
      <c r="G486" s="628">
        <f>SUM(E486*F486)/100</f>
        <v>40234.703999999998</v>
      </c>
      <c r="H486" s="629"/>
      <c r="I486" s="570">
        <v>42733</v>
      </c>
      <c r="J486" s="946">
        <v>129</v>
      </c>
      <c r="K486" s="630">
        <f>SUM(E486*J486)/100</f>
        <v>41323.86</v>
      </c>
      <c r="L486" s="972">
        <f>SUM(G486-K486)</f>
        <v>-1089.1560000000027</v>
      </c>
      <c r="M486" s="622">
        <v>1.23116</v>
      </c>
      <c r="N486" s="767">
        <f>SUM(G486-K486)*M486</f>
        <v>-1340.9253009600034</v>
      </c>
      <c r="O486" s="881"/>
      <c r="P486" s="881"/>
    </row>
    <row r="487" spans="1:26" s="882" customFormat="1" ht="15" customHeight="1" x14ac:dyDescent="0.25">
      <c r="A487" s="869" t="s">
        <v>2744</v>
      </c>
      <c r="B487" s="871" t="s">
        <v>2745</v>
      </c>
      <c r="C487" s="871" t="s">
        <v>77</v>
      </c>
      <c r="D487" s="625">
        <v>42678</v>
      </c>
      <c r="E487" s="626">
        <v>22561</v>
      </c>
      <c r="F487" s="946">
        <v>364</v>
      </c>
      <c r="G487" s="628">
        <f>SUM(E487*F487)/100</f>
        <v>82122.039999999994</v>
      </c>
      <c r="H487" s="629"/>
      <c r="I487" s="570">
        <v>42739</v>
      </c>
      <c r="J487" s="946">
        <v>346.6</v>
      </c>
      <c r="K487" s="630">
        <f>SUM(E487*J487)/100</f>
        <v>78196.426000000007</v>
      </c>
      <c r="L487" s="972">
        <f>SUM(G487-K487)</f>
        <v>3925.6139999999868</v>
      </c>
      <c r="M487" s="622">
        <v>1.2282900000000001</v>
      </c>
      <c r="N487" s="546">
        <f>SUM(G487-K487)*M487</f>
        <v>4821.7924200599846</v>
      </c>
      <c r="O487" s="622" t="s">
        <v>3</v>
      </c>
      <c r="P487" s="881"/>
    </row>
    <row r="488" spans="1:26" s="868" customFormat="1" ht="15" customHeight="1" x14ac:dyDescent="0.25">
      <c r="A488" s="869" t="s">
        <v>1063</v>
      </c>
      <c r="B488" s="870" t="s">
        <v>1843</v>
      </c>
      <c r="C488" s="871" t="s">
        <v>77</v>
      </c>
      <c r="D488" s="625">
        <v>42702</v>
      </c>
      <c r="E488" s="626">
        <v>48694</v>
      </c>
      <c r="F488" s="946">
        <v>187</v>
      </c>
      <c r="G488" s="628">
        <f>SUM(E488*F488)/100</f>
        <v>91057.78</v>
      </c>
      <c r="H488" s="629"/>
      <c r="I488" s="570">
        <v>42741</v>
      </c>
      <c r="J488" s="946">
        <v>188.9</v>
      </c>
      <c r="K488" s="630">
        <f>SUM(E488*J488)/100</f>
        <v>91982.966</v>
      </c>
      <c r="L488" s="972">
        <f>SUM(G488-K488)</f>
        <v>-925.18600000000151</v>
      </c>
      <c r="M488" s="622">
        <v>1.2282900000000001</v>
      </c>
      <c r="N488" s="546">
        <f>SUM(G488-K488)*M488</f>
        <v>-1136.396711940002</v>
      </c>
      <c r="O488" s="881"/>
      <c r="P488" s="881"/>
      <c r="Q488" s="882"/>
      <c r="R488" s="882"/>
      <c r="S488" s="882"/>
      <c r="T488" s="882"/>
      <c r="U488" s="882"/>
      <c r="V488" s="882"/>
      <c r="W488" s="882"/>
      <c r="X488" s="882"/>
      <c r="Y488" s="882"/>
      <c r="Z488" s="882"/>
    </row>
    <row r="489" spans="1:26" s="106" customFormat="1" ht="15" customHeight="1" x14ac:dyDescent="0.25">
      <c r="A489" s="46"/>
      <c r="B489" s="551"/>
      <c r="C489" s="552"/>
      <c r="D489" s="553"/>
      <c r="E489" s="554"/>
      <c r="F489" s="779"/>
      <c r="G489" s="533"/>
      <c r="H489" s="534"/>
      <c r="I489" s="556"/>
      <c r="J489" s="779"/>
      <c r="K489" s="535"/>
      <c r="L489" s="536"/>
      <c r="M489" s="537"/>
      <c r="N489" s="538"/>
      <c r="O489" s="350"/>
      <c r="P489" s="350"/>
    </row>
    <row r="490" spans="1:26" s="8" customFormat="1" ht="15" customHeight="1" x14ac:dyDescent="0.25">
      <c r="A490" s="17"/>
      <c r="B490" s="435"/>
      <c r="C490" s="17"/>
      <c r="D490" s="90"/>
      <c r="E490" s="353"/>
      <c r="F490" s="135"/>
      <c r="G490" s="175"/>
      <c r="H490" s="90"/>
      <c r="I490" s="136"/>
      <c r="J490" s="135"/>
      <c r="K490" s="175"/>
      <c r="L490" s="172"/>
      <c r="M490" s="178"/>
      <c r="N490" s="284"/>
      <c r="O490" s="18"/>
    </row>
    <row r="491" spans="1:26" s="14" customFormat="1" ht="16.5" thickBot="1" x14ac:dyDescent="0.3">
      <c r="A491" s="38" t="s">
        <v>33</v>
      </c>
      <c r="B491" s="38"/>
      <c r="C491" s="38"/>
      <c r="D491" s="38"/>
      <c r="E491" s="38"/>
      <c r="F491" s="54"/>
      <c r="G491" s="124"/>
      <c r="H491" s="40"/>
      <c r="I491" s="41"/>
      <c r="J491" s="41"/>
      <c r="K491" s="41"/>
      <c r="L491" s="102"/>
      <c r="M491" s="163"/>
      <c r="N491" s="227">
        <f>SUM(N57:N490)</f>
        <v>-831762.89734635083</v>
      </c>
      <c r="O491" s="40"/>
    </row>
    <row r="492" spans="1:26" ht="11.25" customHeight="1" thickTop="1" x14ac:dyDescent="0.25">
      <c r="A492" s="27"/>
      <c r="B492" s="435"/>
      <c r="C492" s="27"/>
      <c r="D492" s="9"/>
      <c r="E492" s="10"/>
      <c r="F492" s="52"/>
      <c r="G492" s="120"/>
      <c r="H492" s="9"/>
      <c r="I492" s="26"/>
      <c r="J492" s="52"/>
      <c r="K492" s="120"/>
      <c r="L492" s="98"/>
      <c r="M492" s="158"/>
      <c r="N492" s="274"/>
      <c r="O492" s="10"/>
    </row>
  </sheetData>
  <sortState ref="A13:Z43">
    <sortCondition ref="B13:B43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1"/>
      <c r="J2" s="383"/>
      <c r="K2" s="383"/>
      <c r="L2" s="810"/>
      <c r="M2" s="381"/>
    </row>
    <row r="3" spans="1:19" ht="9" customHeight="1" x14ac:dyDescent="0.25">
      <c r="A3" s="11"/>
    </row>
    <row r="4" spans="1:19" s="7" customFormat="1" ht="19.5" thickBot="1" x14ac:dyDescent="0.35">
      <c r="A4" s="411">
        <f>SUM(Q15+N20)</f>
        <v>131645.94696961271</v>
      </c>
      <c r="B4" s="11"/>
      <c r="D4" s="63"/>
      <c r="E4" s="116"/>
      <c r="F4" s="287"/>
      <c r="H4" s="246"/>
      <c r="J4" s="382"/>
      <c r="K4" s="382"/>
      <c r="L4" s="811"/>
      <c r="M4" s="382"/>
      <c r="N4" s="96"/>
      <c r="O4" s="63"/>
      <c r="P4" s="164"/>
      <c r="Q4" s="128"/>
      <c r="R4" s="12"/>
    </row>
    <row r="5" spans="1:19" s="7" customFormat="1" ht="12.75" customHeight="1" thickTop="1" x14ac:dyDescent="0.3">
      <c r="A5" s="762"/>
      <c r="B5" s="11"/>
      <c r="D5" s="63"/>
      <c r="E5" s="63"/>
      <c r="F5" s="287"/>
      <c r="H5" s="247"/>
      <c r="J5" s="24"/>
      <c r="K5" s="146"/>
      <c r="L5" s="812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3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8">
        <v>40919</v>
      </c>
      <c r="E10" s="718" t="s">
        <v>52</v>
      </c>
      <c r="F10" s="495">
        <v>40544</v>
      </c>
      <c r="G10" s="404">
        <v>1</v>
      </c>
      <c r="H10" s="757">
        <v>1</v>
      </c>
      <c r="I10" s="476"/>
      <c r="J10" s="732"/>
      <c r="K10" s="594">
        <v>1</v>
      </c>
      <c r="L10" s="408">
        <v>1</v>
      </c>
      <c r="M10" s="595">
        <v>10</v>
      </c>
      <c r="N10" s="721">
        <f>SUM((K10-H10)/L10*M10)*G10</f>
        <v>0</v>
      </c>
      <c r="O10" s="717" t="s">
        <v>883</v>
      </c>
      <c r="P10" s="716">
        <v>1</v>
      </c>
      <c r="Q10" s="787">
        <f>SUM(N10*P10)</f>
        <v>0</v>
      </c>
      <c r="R10" s="514"/>
      <c r="S10" s="11"/>
    </row>
    <row r="11" spans="1:19" s="435" customFormat="1" ht="15" customHeight="1" x14ac:dyDescent="0.25">
      <c r="A11" s="435" t="s">
        <v>1655</v>
      </c>
      <c r="B11" s="435" t="s">
        <v>32</v>
      </c>
      <c r="C11" s="435" t="s">
        <v>39</v>
      </c>
      <c r="D11" s="743">
        <v>40919</v>
      </c>
      <c r="E11" s="743" t="s">
        <v>77</v>
      </c>
      <c r="F11" s="479">
        <v>40544</v>
      </c>
      <c r="G11" s="458">
        <v>1</v>
      </c>
      <c r="H11" s="758">
        <v>1</v>
      </c>
      <c r="I11" s="746"/>
      <c r="J11" s="732"/>
      <c r="K11" s="634">
        <v>1</v>
      </c>
      <c r="L11" s="444">
        <v>1</v>
      </c>
      <c r="M11" s="610">
        <v>10</v>
      </c>
      <c r="N11" s="748">
        <f>SUM((H11-K11)/L11*M11)*G11</f>
        <v>0</v>
      </c>
      <c r="O11" s="717" t="s">
        <v>883</v>
      </c>
      <c r="P11" s="636">
        <v>1</v>
      </c>
      <c r="Q11" s="809">
        <f>SUM(N11*P11)</f>
        <v>0</v>
      </c>
      <c r="R11" s="515"/>
      <c r="S11" s="11"/>
    </row>
    <row r="12" spans="1:19" s="17" customFormat="1" ht="15" customHeight="1" x14ac:dyDescent="0.25">
      <c r="A12" s="435"/>
      <c r="B12" s="435"/>
      <c r="D12" s="174"/>
      <c r="E12" s="174"/>
      <c r="F12" s="134"/>
      <c r="G12" s="18"/>
      <c r="H12" s="258"/>
      <c r="I12" s="153"/>
      <c r="J12" s="232"/>
      <c r="K12" s="144"/>
      <c r="L12" s="814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5"/>
      <c r="B14" s="435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0"/>
      <c r="B17" s="450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0"/>
      <c r="B18" s="450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5"/>
      <c r="B19" s="435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0"/>
      <c r="B20" s="461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5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2" t="s">
        <v>51</v>
      </c>
      <c r="B27" s="472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5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2" t="s">
        <v>49</v>
      </c>
      <c r="B28" s="472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5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2" t="s">
        <v>42</v>
      </c>
      <c r="B29" s="472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5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2" t="s">
        <v>47</v>
      </c>
      <c r="B30" s="472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5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2" t="s">
        <v>45</v>
      </c>
      <c r="B31" s="472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5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2" t="s">
        <v>42</v>
      </c>
      <c r="B32" s="472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5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5" t="s">
        <v>76</v>
      </c>
      <c r="B33" s="425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5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5" t="s">
        <v>74</v>
      </c>
      <c r="B34" s="425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5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5" t="s">
        <v>72</v>
      </c>
      <c r="B35" s="425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5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5" t="s">
        <v>72</v>
      </c>
      <c r="B36" s="425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5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5" t="s">
        <v>70</v>
      </c>
      <c r="B37" s="425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5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5" t="s">
        <v>68</v>
      </c>
      <c r="B38" s="425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5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6" t="s">
        <v>66</v>
      </c>
      <c r="B39" s="436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6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5" t="s">
        <v>64</v>
      </c>
      <c r="B40" s="425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5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5" t="s">
        <v>62</v>
      </c>
      <c r="B41" s="425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5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5" t="s">
        <v>56</v>
      </c>
      <c r="B42" s="425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5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5" t="s">
        <v>56</v>
      </c>
      <c r="B43" s="425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5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6" t="s">
        <v>60</v>
      </c>
      <c r="B44" s="436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6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5" t="s">
        <v>54</v>
      </c>
      <c r="B45" s="425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5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5" t="s">
        <v>54</v>
      </c>
      <c r="B46" s="425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5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5" t="s">
        <v>58</v>
      </c>
      <c r="B47" s="425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5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5" t="s">
        <v>51</v>
      </c>
      <c r="B48" s="425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5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5" t="s">
        <v>56</v>
      </c>
      <c r="B49" s="425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5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5" t="s">
        <v>54</v>
      </c>
      <c r="B50" s="425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5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5" t="s">
        <v>81</v>
      </c>
      <c r="B51" s="425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5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5" t="s">
        <v>79</v>
      </c>
      <c r="B52" s="425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5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5" t="s">
        <v>83</v>
      </c>
      <c r="B53" s="425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5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6" t="s">
        <v>86</v>
      </c>
      <c r="B54" s="436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6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5" t="s">
        <v>85</v>
      </c>
      <c r="B55" s="425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5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5" t="s">
        <v>85</v>
      </c>
      <c r="B56" s="425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5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5" t="s">
        <v>49</v>
      </c>
      <c r="B57" s="425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5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5" t="s">
        <v>1</v>
      </c>
      <c r="B58" s="425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5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5" t="s">
        <v>1</v>
      </c>
      <c r="B59" s="425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5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5" t="s">
        <v>49</v>
      </c>
      <c r="B60" s="425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5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5" t="s">
        <v>42</v>
      </c>
      <c r="B61" s="425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5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5" t="s">
        <v>83</v>
      </c>
      <c r="B62" s="425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5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5" t="s">
        <v>81</v>
      </c>
      <c r="B63" s="425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5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5" t="s">
        <v>79</v>
      </c>
      <c r="B64" s="425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5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5" t="s">
        <v>79</v>
      </c>
      <c r="B65" s="425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5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5" t="s">
        <v>113</v>
      </c>
      <c r="B66" s="435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4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6" t="s">
        <v>60</v>
      </c>
      <c r="B67" s="436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6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5" t="s">
        <v>114</v>
      </c>
      <c r="B68" s="425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5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5" t="s">
        <v>109</v>
      </c>
      <c r="B69" s="435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4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5" t="s">
        <v>108</v>
      </c>
      <c r="B70" s="425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5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5" t="s">
        <v>98</v>
      </c>
      <c r="B71" s="425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5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5" t="s">
        <v>895</v>
      </c>
      <c r="B72" s="425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5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5" t="s">
        <v>106</v>
      </c>
      <c r="B73" s="425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5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5" t="s">
        <v>104</v>
      </c>
      <c r="B74" s="425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5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0" t="s">
        <v>102</v>
      </c>
      <c r="B75" s="480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7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0" t="s">
        <v>98</v>
      </c>
      <c r="B76" s="480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7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5" t="s">
        <v>100</v>
      </c>
      <c r="B77" s="425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5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0" t="s">
        <v>96</v>
      </c>
      <c r="B78" s="480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7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0" t="s">
        <v>108</v>
      </c>
      <c r="B79" s="480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7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0" t="s">
        <v>108</v>
      </c>
      <c r="B80" s="480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7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5" t="s">
        <v>893</v>
      </c>
      <c r="B81" s="435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4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5" t="s">
        <v>94</v>
      </c>
      <c r="B82" s="425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5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5" t="s">
        <v>96</v>
      </c>
      <c r="B83" s="425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5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5" t="s">
        <v>83</v>
      </c>
      <c r="B84" s="425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5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5" t="s">
        <v>114</v>
      </c>
      <c r="B85" s="425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5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5" t="s">
        <v>54</v>
      </c>
      <c r="B86" s="425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5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5" t="s">
        <v>358</v>
      </c>
      <c r="B87" s="425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5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5" t="s">
        <v>102</v>
      </c>
      <c r="B88" s="425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5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2" t="s">
        <v>74</v>
      </c>
      <c r="B89" s="472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8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2" t="s">
        <v>79</v>
      </c>
      <c r="B90" s="472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8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2" t="s">
        <v>56</v>
      </c>
      <c r="B91" s="472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8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2" t="s">
        <v>81</v>
      </c>
      <c r="B92" s="472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8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2" t="s">
        <v>49</v>
      </c>
      <c r="B93" s="472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8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2" t="s">
        <v>1</v>
      </c>
      <c r="B94" s="472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8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2" t="s">
        <v>42</v>
      </c>
      <c r="B95" s="472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8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5" t="s">
        <v>380</v>
      </c>
      <c r="B96" s="435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4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2" t="s">
        <v>381</v>
      </c>
      <c r="B97" s="472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8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6" t="s">
        <v>382</v>
      </c>
      <c r="B98" s="436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6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2" t="s">
        <v>383</v>
      </c>
      <c r="B99" s="472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8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2" t="s">
        <v>85</v>
      </c>
      <c r="B101" s="472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8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2" t="s">
        <v>79</v>
      </c>
      <c r="B102" s="472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8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2" t="s">
        <v>386</v>
      </c>
      <c r="B104" s="472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8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2" t="s">
        <v>111</v>
      </c>
      <c r="B105" s="472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8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2" t="s">
        <v>70</v>
      </c>
      <c r="B106" s="472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8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2" t="s">
        <v>74</v>
      </c>
      <c r="B107" s="472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8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5" t="s">
        <v>85</v>
      </c>
      <c r="B108" s="435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8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5" t="s">
        <v>974</v>
      </c>
      <c r="B111" s="435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8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5" t="s">
        <v>1105</v>
      </c>
      <c r="B114" s="435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4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5" t="s">
        <v>1167</v>
      </c>
      <c r="B118" s="435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4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5" t="s">
        <v>974</v>
      </c>
      <c r="B119" s="435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4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5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5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5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5" t="s">
        <v>1375</v>
      </c>
      <c r="B125" s="435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4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5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5" t="s">
        <v>922</v>
      </c>
      <c r="B128" s="435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4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5" t="s">
        <v>893</v>
      </c>
      <c r="B132" s="435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4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8">
        <v>41760</v>
      </c>
      <c r="E133" s="718" t="s">
        <v>52</v>
      </c>
      <c r="F133" s="495">
        <v>41744</v>
      </c>
      <c r="G133" s="404">
        <v>3</v>
      </c>
      <c r="H133" s="757">
        <v>919.5</v>
      </c>
      <c r="I133" s="476"/>
      <c r="J133" s="516">
        <v>41759</v>
      </c>
      <c r="K133" s="594">
        <v>905.4</v>
      </c>
      <c r="L133" s="408">
        <v>0.25</v>
      </c>
      <c r="M133" s="595">
        <v>25</v>
      </c>
      <c r="N133" s="721">
        <f>SUM((K133-H133)/L133*M133)*G133</f>
        <v>-4230.0000000000073</v>
      </c>
      <c r="O133" s="717" t="s">
        <v>883</v>
      </c>
      <c r="P133" s="716">
        <v>1</v>
      </c>
      <c r="Q133" s="787">
        <f t="shared" si="13"/>
        <v>-4230.0000000000073</v>
      </c>
      <c r="R133" s="514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8">
        <v>41760</v>
      </c>
      <c r="E134" s="718" t="s">
        <v>52</v>
      </c>
      <c r="F134" s="495">
        <v>41760</v>
      </c>
      <c r="G134" s="404">
        <v>3</v>
      </c>
      <c r="H134" s="757">
        <v>182.1</v>
      </c>
      <c r="I134" s="476"/>
      <c r="J134" s="516">
        <v>41775</v>
      </c>
      <c r="K134" s="594">
        <v>189.4</v>
      </c>
      <c r="L134" s="408">
        <v>0.25</v>
      </c>
      <c r="M134" s="595">
        <v>12.5</v>
      </c>
      <c r="N134" s="721">
        <f>SUM((K134-H134)/L134*M134)*G134</f>
        <v>1095.0000000000018</v>
      </c>
      <c r="O134" s="717" t="s">
        <v>883</v>
      </c>
      <c r="P134" s="716">
        <v>1</v>
      </c>
      <c r="Q134" s="787">
        <f t="shared" si="13"/>
        <v>1095.0000000000018</v>
      </c>
      <c r="R134" s="514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8">
        <v>41791</v>
      </c>
      <c r="E135" s="718" t="s">
        <v>52</v>
      </c>
      <c r="F135" s="495">
        <v>41757</v>
      </c>
      <c r="G135" s="404">
        <v>2</v>
      </c>
      <c r="H135" s="757">
        <v>311.39999999999998</v>
      </c>
      <c r="I135" s="476"/>
      <c r="J135" s="516">
        <v>41785</v>
      </c>
      <c r="K135" s="594">
        <v>317.39999999999998</v>
      </c>
      <c r="L135" s="408">
        <v>0.05</v>
      </c>
      <c r="M135" s="595">
        <v>12.5</v>
      </c>
      <c r="N135" s="721">
        <f>SUM((K135-H135)/L135*M135)*G135</f>
        <v>3000</v>
      </c>
      <c r="O135" s="717" t="s">
        <v>883</v>
      </c>
      <c r="P135" s="716">
        <v>1</v>
      </c>
      <c r="Q135" s="787">
        <f t="shared" si="13"/>
        <v>3000</v>
      </c>
      <c r="R135" s="514"/>
      <c r="S135" s="11"/>
    </row>
    <row r="136" spans="1:20" s="14" customFormat="1" ht="15" customHeight="1" x14ac:dyDescent="0.25">
      <c r="A136" s="435" t="s">
        <v>1593</v>
      </c>
      <c r="B136" s="435" t="s">
        <v>1059</v>
      </c>
      <c r="C136" s="435" t="s">
        <v>1701</v>
      </c>
      <c r="D136" s="743">
        <v>41821</v>
      </c>
      <c r="E136" s="743" t="s">
        <v>77</v>
      </c>
      <c r="F136" s="479">
        <v>41781</v>
      </c>
      <c r="G136" s="458">
        <v>2</v>
      </c>
      <c r="H136" s="758">
        <v>88.2</v>
      </c>
      <c r="I136" s="746"/>
      <c r="J136" s="516">
        <v>41793</v>
      </c>
      <c r="K136" s="634">
        <v>87.45</v>
      </c>
      <c r="L136" s="444">
        <v>0.01</v>
      </c>
      <c r="M136" s="610">
        <v>5</v>
      </c>
      <c r="N136" s="748">
        <f>SUM((H136-K136)/L136*M136)*G136</f>
        <v>750</v>
      </c>
      <c r="O136" s="717" t="s">
        <v>883</v>
      </c>
      <c r="P136" s="636">
        <v>1</v>
      </c>
      <c r="Q136" s="809">
        <f t="shared" si="13"/>
        <v>750</v>
      </c>
      <c r="R136" s="515"/>
      <c r="S136" s="11"/>
      <c r="T136" s="435"/>
    </row>
    <row r="137" spans="1:20" s="435" customFormat="1" ht="15" customHeight="1" x14ac:dyDescent="0.25">
      <c r="A137" s="14" t="s">
        <v>70</v>
      </c>
      <c r="B137" s="14" t="s">
        <v>69</v>
      </c>
      <c r="C137" s="14" t="s">
        <v>1715</v>
      </c>
      <c r="D137" s="718">
        <v>41821</v>
      </c>
      <c r="E137" s="718" t="s">
        <v>52</v>
      </c>
      <c r="F137" s="495">
        <v>41786</v>
      </c>
      <c r="G137" s="404">
        <v>2</v>
      </c>
      <c r="H137" s="757">
        <v>316.55</v>
      </c>
      <c r="I137" s="476"/>
      <c r="J137" s="516">
        <v>41796</v>
      </c>
      <c r="K137" s="594">
        <v>306.8</v>
      </c>
      <c r="L137" s="408">
        <v>0.05</v>
      </c>
      <c r="M137" s="595">
        <v>12.5</v>
      </c>
      <c r="N137" s="721">
        <f>SUM((K137-H137)/L137*M137)*G137</f>
        <v>-4875</v>
      </c>
      <c r="O137" s="717" t="s">
        <v>883</v>
      </c>
      <c r="P137" s="716">
        <v>1</v>
      </c>
      <c r="Q137" s="787">
        <f t="shared" si="13"/>
        <v>-4875</v>
      </c>
      <c r="R137" s="514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8">
        <v>41821</v>
      </c>
      <c r="E138" s="718" t="s">
        <v>52</v>
      </c>
      <c r="F138" s="495">
        <v>41802</v>
      </c>
      <c r="G138" s="404">
        <v>2</v>
      </c>
      <c r="H138" s="757">
        <v>105.19</v>
      </c>
      <c r="I138" s="476"/>
      <c r="J138" s="516">
        <v>41810</v>
      </c>
      <c r="K138" s="594">
        <v>107.73</v>
      </c>
      <c r="L138" s="408">
        <v>0.01</v>
      </c>
      <c r="M138" s="595">
        <v>10</v>
      </c>
      <c r="N138" s="721">
        <f>SUM((K138-H138)/L138*M138)*G138</f>
        <v>5080.0000000000127</v>
      </c>
      <c r="O138" s="717" t="s">
        <v>883</v>
      </c>
      <c r="P138" s="716">
        <v>1</v>
      </c>
      <c r="Q138" s="787">
        <f t="shared" ref="Q138:Q143" si="14">SUM(N138*P138)</f>
        <v>5080.0000000000127</v>
      </c>
      <c r="R138" s="514" t="s">
        <v>3</v>
      </c>
      <c r="S138" s="11"/>
    </row>
    <row r="139" spans="1:20" s="14" customFormat="1" ht="15" customHeight="1" x14ac:dyDescent="0.25">
      <c r="A139" s="435" t="s">
        <v>1302</v>
      </c>
      <c r="B139" s="435" t="s">
        <v>971</v>
      </c>
      <c r="C139" s="435" t="s">
        <v>1649</v>
      </c>
      <c r="D139" s="743">
        <v>41821</v>
      </c>
      <c r="E139" s="743" t="s">
        <v>77</v>
      </c>
      <c r="F139" s="479">
        <v>41775</v>
      </c>
      <c r="G139" s="458">
        <v>3</v>
      </c>
      <c r="H139" s="758">
        <v>480.75</v>
      </c>
      <c r="I139" s="746"/>
      <c r="J139" s="516">
        <v>41752</v>
      </c>
      <c r="K139" s="634">
        <v>441.5</v>
      </c>
      <c r="L139" s="444">
        <v>0.25</v>
      </c>
      <c r="M139" s="610">
        <v>12.75</v>
      </c>
      <c r="N139" s="748">
        <f>SUM((H139-K139)/L139*M139)*G139</f>
        <v>6005.25</v>
      </c>
      <c r="O139" s="717" t="s">
        <v>883</v>
      </c>
      <c r="P139" s="636">
        <v>1</v>
      </c>
      <c r="Q139" s="809">
        <f t="shared" si="14"/>
        <v>6005.25</v>
      </c>
      <c r="R139" s="515" t="s">
        <v>1754</v>
      </c>
      <c r="S139" s="11"/>
      <c r="T139" s="435"/>
    </row>
    <row r="140" spans="1:20" s="435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8">
        <v>41821</v>
      </c>
      <c r="E140" s="718" t="s">
        <v>52</v>
      </c>
      <c r="F140" s="495">
        <v>41807</v>
      </c>
      <c r="G140" s="404">
        <v>3</v>
      </c>
      <c r="H140" s="757">
        <v>88.7</v>
      </c>
      <c r="I140" s="476"/>
      <c r="J140" s="516">
        <v>41813</v>
      </c>
      <c r="K140" s="594">
        <v>87.67</v>
      </c>
      <c r="L140" s="408">
        <v>0.01</v>
      </c>
      <c r="M140" s="595">
        <v>5</v>
      </c>
      <c r="N140" s="721">
        <f>SUM((K140-H140)/L140*M140)*G140</f>
        <v>-1545.0000000000018</v>
      </c>
      <c r="O140" s="717" t="s">
        <v>883</v>
      </c>
      <c r="P140" s="716">
        <v>1</v>
      </c>
      <c r="Q140" s="787">
        <f t="shared" si="14"/>
        <v>-1545.0000000000018</v>
      </c>
      <c r="R140" s="514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8">
        <v>41883</v>
      </c>
      <c r="E141" s="718" t="s">
        <v>52</v>
      </c>
      <c r="F141" s="495">
        <v>41813</v>
      </c>
      <c r="G141" s="404">
        <v>7</v>
      </c>
      <c r="H141" s="757">
        <v>441.5</v>
      </c>
      <c r="I141" s="476"/>
      <c r="J141" s="516">
        <v>41815</v>
      </c>
      <c r="K141" s="594">
        <v>457.5</v>
      </c>
      <c r="L141" s="408">
        <v>1</v>
      </c>
      <c r="M141" s="595">
        <v>10</v>
      </c>
      <c r="N141" s="721">
        <f>SUM((K141-H141)/L141*M141)*G141</f>
        <v>1120</v>
      </c>
      <c r="O141" s="717" t="s">
        <v>883</v>
      </c>
      <c r="P141" s="716">
        <v>1</v>
      </c>
      <c r="Q141" s="787">
        <f t="shared" si="14"/>
        <v>1120</v>
      </c>
      <c r="R141" s="514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8">
        <v>41913</v>
      </c>
      <c r="E142" s="718" t="s">
        <v>52</v>
      </c>
      <c r="F142" s="495">
        <v>41813</v>
      </c>
      <c r="G142" s="404">
        <v>5</v>
      </c>
      <c r="H142" s="757">
        <v>78.25</v>
      </c>
      <c r="I142" s="476" t="s">
        <v>3</v>
      </c>
      <c r="J142" s="516">
        <v>41817</v>
      </c>
      <c r="K142" s="594">
        <v>83.86</v>
      </c>
      <c r="L142" s="408">
        <v>1</v>
      </c>
      <c r="M142" s="595">
        <v>10</v>
      </c>
      <c r="N142" s="721">
        <f>SUM((K142-H142)/L142*M142)*G142</f>
        <v>280.5</v>
      </c>
      <c r="O142" s="717" t="s">
        <v>883</v>
      </c>
      <c r="P142" s="716">
        <v>1</v>
      </c>
      <c r="Q142" s="787">
        <f t="shared" si="14"/>
        <v>280.5</v>
      </c>
      <c r="R142" s="514"/>
      <c r="S142" s="11"/>
    </row>
    <row r="143" spans="1:20" s="435" customFormat="1" ht="15" customHeight="1" x14ac:dyDescent="0.25">
      <c r="A143" s="14" t="s">
        <v>1278</v>
      </c>
      <c r="B143" s="14" t="s">
        <v>918</v>
      </c>
      <c r="C143" s="14" t="s">
        <v>1681</v>
      </c>
      <c r="D143" s="718">
        <v>41821</v>
      </c>
      <c r="E143" s="718" t="s">
        <v>52</v>
      </c>
      <c r="F143" s="495">
        <v>41808</v>
      </c>
      <c r="G143" s="404">
        <v>4</v>
      </c>
      <c r="H143" s="757">
        <v>40.29</v>
      </c>
      <c r="I143" s="476"/>
      <c r="J143" s="516">
        <v>41820</v>
      </c>
      <c r="K143" s="594">
        <v>39.65</v>
      </c>
      <c r="L143" s="408">
        <v>1</v>
      </c>
      <c r="M143" s="595">
        <v>10</v>
      </c>
      <c r="N143" s="721">
        <f>SUM((K143-H143)/L143*M143)*G143</f>
        <v>-25.600000000000023</v>
      </c>
      <c r="O143" s="717" t="s">
        <v>883</v>
      </c>
      <c r="P143" s="716">
        <v>1</v>
      </c>
      <c r="Q143" s="787">
        <f t="shared" si="14"/>
        <v>-25.600000000000023</v>
      </c>
      <c r="R143" s="514"/>
      <c r="S143" s="11"/>
      <c r="T143" s="14"/>
    </row>
    <row r="144" spans="1:20" s="14" customFormat="1" ht="15" customHeight="1" x14ac:dyDescent="0.25">
      <c r="A144" s="435" t="s">
        <v>45</v>
      </c>
      <c r="B144" s="435" t="s">
        <v>976</v>
      </c>
      <c r="C144" s="435" t="s">
        <v>1714</v>
      </c>
      <c r="D144" s="743">
        <v>41821</v>
      </c>
      <c r="E144" s="743" t="s">
        <v>77</v>
      </c>
      <c r="F144" s="479">
        <v>41786</v>
      </c>
      <c r="G144" s="458">
        <v>2</v>
      </c>
      <c r="H144" s="758">
        <v>645</v>
      </c>
      <c r="I144" s="746"/>
      <c r="J144" s="516">
        <v>41827</v>
      </c>
      <c r="K144" s="634">
        <v>568</v>
      </c>
      <c r="L144" s="444">
        <v>0.25</v>
      </c>
      <c r="M144" s="610">
        <v>12.5</v>
      </c>
      <c r="N144" s="748">
        <f>SUM((H144-K144)/L144*M144)*G144</f>
        <v>7700</v>
      </c>
      <c r="O144" s="717" t="s">
        <v>883</v>
      </c>
      <c r="P144" s="636">
        <v>1</v>
      </c>
      <c r="Q144" s="809">
        <f t="shared" ref="Q144:Q150" si="15">SUM(N144*P144)</f>
        <v>7700</v>
      </c>
      <c r="R144" s="515"/>
      <c r="S144" s="11"/>
      <c r="T144" s="435"/>
    </row>
    <row r="145" spans="1:20" s="435" customFormat="1" ht="15" customHeight="1" x14ac:dyDescent="0.25">
      <c r="A145" s="435" t="s">
        <v>45</v>
      </c>
      <c r="B145" s="435" t="s">
        <v>976</v>
      </c>
      <c r="C145" s="435" t="s">
        <v>1775</v>
      </c>
      <c r="D145" s="743">
        <v>41883</v>
      </c>
      <c r="E145" s="743" t="s">
        <v>77</v>
      </c>
      <c r="F145" s="479">
        <v>40544</v>
      </c>
      <c r="G145" s="458">
        <v>7</v>
      </c>
      <c r="H145" s="758">
        <v>576.25</v>
      </c>
      <c r="I145" s="746"/>
      <c r="J145" s="516">
        <v>41859</v>
      </c>
      <c r="K145" s="634">
        <v>559.1</v>
      </c>
      <c r="L145" s="444">
        <v>0.25</v>
      </c>
      <c r="M145" s="610">
        <v>12.5</v>
      </c>
      <c r="N145" s="748">
        <f>SUM((H145-K145)/L145*M145)*G145</f>
        <v>6002.4999999999918</v>
      </c>
      <c r="O145" s="717" t="s">
        <v>883</v>
      </c>
      <c r="P145" s="636">
        <v>1</v>
      </c>
      <c r="Q145" s="809">
        <f t="shared" si="15"/>
        <v>6002.4999999999918</v>
      </c>
      <c r="R145" s="515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8">
        <v>41852</v>
      </c>
      <c r="E146" s="718" t="s">
        <v>52</v>
      </c>
      <c r="F146" s="495">
        <v>41778</v>
      </c>
      <c r="G146" s="404">
        <v>3</v>
      </c>
      <c r="H146" s="757">
        <v>193.45</v>
      </c>
      <c r="I146" s="476"/>
      <c r="J146" s="516">
        <v>41862</v>
      </c>
      <c r="K146" s="594">
        <v>212.8</v>
      </c>
      <c r="L146" s="408">
        <v>0.25</v>
      </c>
      <c r="M146" s="595">
        <v>12.5</v>
      </c>
      <c r="N146" s="721">
        <f t="shared" ref="N146:N151" si="16">SUM((K146-H146)/L146*M146)*G146</f>
        <v>2902.5000000000036</v>
      </c>
      <c r="O146" s="717" t="s">
        <v>883</v>
      </c>
      <c r="P146" s="716">
        <v>1</v>
      </c>
      <c r="Q146" s="787">
        <f t="shared" si="15"/>
        <v>2902.5000000000036</v>
      </c>
      <c r="R146" s="514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8">
        <v>41883</v>
      </c>
      <c r="E147" s="718" t="s">
        <v>52</v>
      </c>
      <c r="F147" s="495">
        <v>41820</v>
      </c>
      <c r="G147" s="404">
        <v>3</v>
      </c>
      <c r="H147" s="757">
        <v>3840.75</v>
      </c>
      <c r="I147" s="476"/>
      <c r="J147" s="516">
        <v>41907</v>
      </c>
      <c r="K147" s="594">
        <v>4008</v>
      </c>
      <c r="L147" s="408">
        <v>0.25</v>
      </c>
      <c r="M147" s="595">
        <v>5</v>
      </c>
      <c r="N147" s="721">
        <f t="shared" si="16"/>
        <v>10035</v>
      </c>
      <c r="O147" s="717" t="s">
        <v>883</v>
      </c>
      <c r="P147" s="716">
        <v>1</v>
      </c>
      <c r="Q147" s="787">
        <f t="shared" si="15"/>
        <v>10035</v>
      </c>
      <c r="R147" s="514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8">
        <v>41913</v>
      </c>
      <c r="E148" s="718" t="s">
        <v>52</v>
      </c>
      <c r="F148" s="495">
        <v>41885</v>
      </c>
      <c r="G148" s="404">
        <v>3</v>
      </c>
      <c r="H148" s="757">
        <v>101.075</v>
      </c>
      <c r="I148" s="476"/>
      <c r="J148" s="516">
        <v>41908</v>
      </c>
      <c r="K148" s="594">
        <v>107.2</v>
      </c>
      <c r="L148" s="408">
        <v>2.5000000000000001E-2</v>
      </c>
      <c r="M148" s="595">
        <v>10</v>
      </c>
      <c r="N148" s="721">
        <f t="shared" si="16"/>
        <v>7350</v>
      </c>
      <c r="O148" s="717" t="s">
        <v>883</v>
      </c>
      <c r="P148" s="716">
        <v>1</v>
      </c>
      <c r="Q148" s="787">
        <f t="shared" si="15"/>
        <v>7350</v>
      </c>
      <c r="R148" s="514"/>
      <c r="S148" s="11"/>
    </row>
    <row r="149" spans="1:20" s="435" customFormat="1" ht="15" customHeight="1" x14ac:dyDescent="0.25">
      <c r="A149" s="14" t="s">
        <v>1167</v>
      </c>
      <c r="B149" s="14" t="s">
        <v>388</v>
      </c>
      <c r="C149" s="14" t="s">
        <v>1952</v>
      </c>
      <c r="D149" s="718">
        <v>42064</v>
      </c>
      <c r="E149" s="718" t="s">
        <v>52</v>
      </c>
      <c r="F149" s="495">
        <v>42033</v>
      </c>
      <c r="G149" s="404">
        <v>1</v>
      </c>
      <c r="H149" s="757">
        <v>318.7</v>
      </c>
      <c r="I149" s="476"/>
      <c r="J149" s="516">
        <v>42053</v>
      </c>
      <c r="K149" s="594">
        <v>302.60000000000002</v>
      </c>
      <c r="L149" s="408">
        <v>0.1</v>
      </c>
      <c r="M149" s="595">
        <v>11</v>
      </c>
      <c r="N149" s="721">
        <f t="shared" si="16"/>
        <v>-1770.9999999999964</v>
      </c>
      <c r="O149" s="717" t="s">
        <v>883</v>
      </c>
      <c r="P149" s="716">
        <v>1</v>
      </c>
      <c r="Q149" s="787">
        <f t="shared" si="15"/>
        <v>-1770.9999999999964</v>
      </c>
      <c r="R149" s="514"/>
      <c r="S149" s="11"/>
      <c r="T149" s="14"/>
    </row>
    <row r="150" spans="1:20" s="836" customFormat="1" ht="15" customHeight="1" x14ac:dyDescent="0.25">
      <c r="A150" s="472" t="s">
        <v>85</v>
      </c>
      <c r="B150" s="472" t="s">
        <v>84</v>
      </c>
      <c r="C150" s="497" t="s">
        <v>1976</v>
      </c>
      <c r="D150" s="798">
        <v>42095</v>
      </c>
      <c r="E150" s="472" t="s">
        <v>52</v>
      </c>
      <c r="F150" s="471">
        <v>42044</v>
      </c>
      <c r="G150" s="473">
        <v>1</v>
      </c>
      <c r="H150" s="831">
        <v>152.67500000000001</v>
      </c>
      <c r="I150" s="446"/>
      <c r="J150" s="471">
        <v>42055</v>
      </c>
      <c r="K150" s="832">
        <v>149.25</v>
      </c>
      <c r="L150" s="833">
        <v>2.5000000000000001E-2</v>
      </c>
      <c r="M150" s="834">
        <v>10</v>
      </c>
      <c r="N150" s="721">
        <f t="shared" si="16"/>
        <v>-1370.0000000000045</v>
      </c>
      <c r="O150" s="473" t="s">
        <v>883</v>
      </c>
      <c r="P150" s="716">
        <v>1</v>
      </c>
      <c r="Q150" s="787">
        <f t="shared" si="15"/>
        <v>-1370.0000000000045</v>
      </c>
      <c r="R150" s="835"/>
      <c r="S150" s="412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1975</v>
      </c>
      <c r="D151" s="718">
        <v>42125</v>
      </c>
      <c r="E151" s="718" t="s">
        <v>52</v>
      </c>
      <c r="F151" s="495">
        <v>42044</v>
      </c>
      <c r="G151" s="404">
        <v>5</v>
      </c>
      <c r="H151" s="757">
        <v>2843</v>
      </c>
      <c r="I151" s="476"/>
      <c r="J151" s="516">
        <v>42073</v>
      </c>
      <c r="K151" s="594">
        <v>2917</v>
      </c>
      <c r="L151" s="408">
        <v>1</v>
      </c>
      <c r="M151" s="595">
        <v>10</v>
      </c>
      <c r="N151" s="721">
        <f t="shared" si="16"/>
        <v>3700</v>
      </c>
      <c r="O151" s="717" t="s">
        <v>883</v>
      </c>
      <c r="P151" s="716">
        <v>1</v>
      </c>
      <c r="Q151" s="787">
        <f t="shared" ref="Q151:Q156" si="17">SUM(N151*P151)</f>
        <v>3700</v>
      </c>
      <c r="R151" s="514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1994</v>
      </c>
      <c r="D152" s="718">
        <v>42095</v>
      </c>
      <c r="E152" s="718" t="s">
        <v>52</v>
      </c>
      <c r="F152" s="495">
        <v>42055</v>
      </c>
      <c r="G152" s="404">
        <v>2</v>
      </c>
      <c r="H152" s="757">
        <v>3.0059999999999998</v>
      </c>
      <c r="I152" s="476"/>
      <c r="J152" s="516">
        <v>42090</v>
      </c>
      <c r="K152" s="594">
        <v>2.589</v>
      </c>
      <c r="L152" s="408">
        <v>1E-3</v>
      </c>
      <c r="M152" s="595">
        <v>10</v>
      </c>
      <c r="N152" s="721">
        <f>SUM((K152-H152)/L152*M152)*G152</f>
        <v>-8339.9999999999964</v>
      </c>
      <c r="O152" s="717" t="s">
        <v>883</v>
      </c>
      <c r="P152" s="716">
        <v>1</v>
      </c>
      <c r="Q152" s="787">
        <f t="shared" si="17"/>
        <v>-8339.9999999999964</v>
      </c>
      <c r="R152" s="514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1976</v>
      </c>
      <c r="D153" s="718">
        <v>42095</v>
      </c>
      <c r="E153" s="718" t="s">
        <v>52</v>
      </c>
      <c r="F153" s="495">
        <v>42074</v>
      </c>
      <c r="G153" s="404">
        <v>2</v>
      </c>
      <c r="H153" s="757">
        <v>155.6</v>
      </c>
      <c r="I153" s="476"/>
      <c r="J153" s="516">
        <v>42093</v>
      </c>
      <c r="K153" s="594">
        <v>162.17500000000001</v>
      </c>
      <c r="L153" s="408">
        <v>2.5000000000000001E-2</v>
      </c>
      <c r="M153" s="595">
        <v>10</v>
      </c>
      <c r="N153" s="721">
        <f>SUM((K153-H153)/L153*M153)*G153</f>
        <v>5260.0000000000136</v>
      </c>
      <c r="O153" s="717" t="s">
        <v>883</v>
      </c>
      <c r="P153" s="716">
        <v>1</v>
      </c>
      <c r="Q153" s="787">
        <f t="shared" si="17"/>
        <v>5260.0000000000136</v>
      </c>
      <c r="R153" s="514" t="s">
        <v>1754</v>
      </c>
      <c r="S153" s="11"/>
    </row>
    <row r="154" spans="1:20" s="14" customFormat="1" ht="15" customHeight="1" x14ac:dyDescent="0.25">
      <c r="A154" s="435" t="s">
        <v>982</v>
      </c>
      <c r="B154" s="435" t="s">
        <v>983</v>
      </c>
      <c r="C154" s="435" t="s">
        <v>1842</v>
      </c>
      <c r="D154" s="743">
        <v>42064</v>
      </c>
      <c r="E154" s="743" t="s">
        <v>77</v>
      </c>
      <c r="F154" s="479">
        <v>42032</v>
      </c>
      <c r="G154" s="458">
        <v>5</v>
      </c>
      <c r="H154" s="758">
        <v>14.69</v>
      </c>
      <c r="I154" s="746"/>
      <c r="J154" s="516">
        <v>42104</v>
      </c>
      <c r="K154" s="634">
        <v>12.86</v>
      </c>
      <c r="L154" s="444">
        <v>0.01</v>
      </c>
      <c r="M154" s="610">
        <v>11</v>
      </c>
      <c r="N154" s="748">
        <f>SUM((H154-K154)/L154*M154)*G154</f>
        <v>10065</v>
      </c>
      <c r="O154" s="717" t="s">
        <v>883</v>
      </c>
      <c r="P154" s="636">
        <v>1</v>
      </c>
      <c r="Q154" s="809">
        <f t="shared" si="17"/>
        <v>10065</v>
      </c>
      <c r="R154" s="515"/>
      <c r="S154" s="11"/>
      <c r="T154" s="435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2020</v>
      </c>
      <c r="D155" s="718">
        <v>42064</v>
      </c>
      <c r="E155" s="718" t="s">
        <v>52</v>
      </c>
      <c r="F155" s="495">
        <v>42069</v>
      </c>
      <c r="G155" s="404">
        <v>1</v>
      </c>
      <c r="H155" s="757">
        <v>209.375</v>
      </c>
      <c r="I155" s="476"/>
      <c r="J155" s="516">
        <v>42107</v>
      </c>
      <c r="K155" s="594">
        <v>212.3</v>
      </c>
      <c r="L155" s="408">
        <v>2.5000000000000001E-2</v>
      </c>
      <c r="M155" s="595">
        <v>12.5</v>
      </c>
      <c r="N155" s="721">
        <f>SUM((K155-H155)/L155*M155)*G155</f>
        <v>1462.5000000000057</v>
      </c>
      <c r="O155" s="717" t="s">
        <v>883</v>
      </c>
      <c r="P155" s="716">
        <v>1</v>
      </c>
      <c r="Q155" s="787">
        <f t="shared" si="17"/>
        <v>1462.5000000000057</v>
      </c>
      <c r="R155" s="514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2034</v>
      </c>
      <c r="D156" s="718">
        <v>42156</v>
      </c>
      <c r="E156" s="718" t="s">
        <v>52</v>
      </c>
      <c r="F156" s="495">
        <v>42093</v>
      </c>
      <c r="G156" s="404">
        <v>3</v>
      </c>
      <c r="H156" s="757">
        <v>152.47499999999999</v>
      </c>
      <c r="I156" s="476"/>
      <c r="J156" s="516">
        <v>42107</v>
      </c>
      <c r="K156" s="594">
        <v>147.9</v>
      </c>
      <c r="L156" s="408">
        <v>2.5000000000000001E-2</v>
      </c>
      <c r="M156" s="595">
        <v>10</v>
      </c>
      <c r="N156" s="721">
        <f>SUM((K156-H156)/L156*M156)*G156</f>
        <v>-5489.9999999999864</v>
      </c>
      <c r="O156" s="717" t="s">
        <v>883</v>
      </c>
      <c r="P156" s="716">
        <v>1</v>
      </c>
      <c r="Q156" s="787">
        <f t="shared" si="17"/>
        <v>-5489.9999999999864</v>
      </c>
      <c r="R156" s="514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2035</v>
      </c>
      <c r="D157" s="718">
        <v>42125</v>
      </c>
      <c r="E157" s="718" t="s">
        <v>52</v>
      </c>
      <c r="F157" s="495">
        <v>42089</v>
      </c>
      <c r="G157" s="404">
        <v>4</v>
      </c>
      <c r="H157" s="757">
        <v>396</v>
      </c>
      <c r="I157" s="476"/>
      <c r="J157" s="516">
        <v>42118</v>
      </c>
      <c r="K157" s="594">
        <v>367</v>
      </c>
      <c r="L157" s="408">
        <v>1</v>
      </c>
      <c r="M157" s="595">
        <v>10</v>
      </c>
      <c r="N157" s="721">
        <f>SUM((K157-H157)/L157*M157)*G157</f>
        <v>-1160</v>
      </c>
      <c r="O157" s="717" t="s">
        <v>883</v>
      </c>
      <c r="P157" s="716">
        <v>1</v>
      </c>
      <c r="Q157" s="787">
        <f>SUM(N157*P157)</f>
        <v>-1160</v>
      </c>
      <c r="R157" s="514"/>
      <c r="S157" s="11"/>
    </row>
    <row r="158" spans="1:20" s="435" customFormat="1" ht="15" customHeight="1" x14ac:dyDescent="0.25">
      <c r="A158" s="435" t="s">
        <v>1056</v>
      </c>
      <c r="B158" s="435" t="s">
        <v>69</v>
      </c>
      <c r="C158" s="435" t="s">
        <v>2048</v>
      </c>
      <c r="D158" s="743">
        <v>42125</v>
      </c>
      <c r="E158" s="743" t="s">
        <v>77</v>
      </c>
      <c r="F158" s="479">
        <v>42108</v>
      </c>
      <c r="G158" s="458">
        <v>1</v>
      </c>
      <c r="H158" s="758">
        <v>268.89999999999998</v>
      </c>
      <c r="I158" s="746"/>
      <c r="J158" s="516">
        <v>42125</v>
      </c>
      <c r="K158" s="634">
        <v>291.5</v>
      </c>
      <c r="L158" s="444">
        <v>0.05</v>
      </c>
      <c r="M158" s="610">
        <v>12.5</v>
      </c>
      <c r="N158" s="748">
        <f>SUM((H158-K158)/L158*M158)*G158</f>
        <v>-5650.0000000000055</v>
      </c>
      <c r="O158" s="717" t="s">
        <v>883</v>
      </c>
      <c r="P158" s="636">
        <v>1</v>
      </c>
      <c r="Q158" s="809">
        <f>SUM(N158*P158)</f>
        <v>-5650.0000000000055</v>
      </c>
      <c r="R158" s="515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2065</v>
      </c>
      <c r="D159" s="718">
        <v>42156</v>
      </c>
      <c r="E159" s="718" t="s">
        <v>52</v>
      </c>
      <c r="F159" s="495">
        <v>42124</v>
      </c>
      <c r="G159" s="404">
        <v>2</v>
      </c>
      <c r="H159" s="757">
        <v>59.47</v>
      </c>
      <c r="I159" s="476"/>
      <c r="J159" s="516">
        <v>42146</v>
      </c>
      <c r="K159" s="594">
        <v>57.14</v>
      </c>
      <c r="L159" s="408">
        <v>1</v>
      </c>
      <c r="M159" s="595">
        <v>10</v>
      </c>
      <c r="N159" s="721">
        <f>SUM((K159-H159)/L159*M159)*G159</f>
        <v>-46.599999999999966</v>
      </c>
      <c r="O159" s="717" t="s">
        <v>883</v>
      </c>
      <c r="P159" s="716">
        <v>1</v>
      </c>
      <c r="Q159" s="787">
        <f>SUM(N159*P159)</f>
        <v>-46.599999999999966</v>
      </c>
      <c r="R159" s="514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1975</v>
      </c>
      <c r="D160" s="718">
        <v>42125</v>
      </c>
      <c r="E160" s="718" t="s">
        <v>52</v>
      </c>
      <c r="F160" s="495">
        <v>42108</v>
      </c>
      <c r="G160" s="404">
        <v>4</v>
      </c>
      <c r="H160" s="757">
        <v>2847</v>
      </c>
      <c r="I160" s="476"/>
      <c r="J160" s="516">
        <v>42156</v>
      </c>
      <c r="K160" s="594">
        <v>3055</v>
      </c>
      <c r="L160" s="408">
        <v>1</v>
      </c>
      <c r="M160" s="595">
        <v>10</v>
      </c>
      <c r="N160" s="721">
        <f>SUM((K160-H160)/L160*M160)*G160</f>
        <v>8320</v>
      </c>
      <c r="O160" s="717" t="s">
        <v>883</v>
      </c>
      <c r="P160" s="716">
        <v>1</v>
      </c>
      <c r="Q160" s="787">
        <f>SUM(N160*P160)</f>
        <v>8320</v>
      </c>
      <c r="R160" s="514"/>
      <c r="S160" s="11"/>
    </row>
    <row r="161" spans="1:20" s="435" customFormat="1" ht="15" customHeight="1" x14ac:dyDescent="0.25">
      <c r="A161" s="435" t="s">
        <v>1171</v>
      </c>
      <c r="B161" s="435" t="s">
        <v>1170</v>
      </c>
      <c r="C161" s="435" t="s">
        <v>2112</v>
      </c>
      <c r="D161" s="743">
        <v>42186</v>
      </c>
      <c r="E161" s="743" t="s">
        <v>77</v>
      </c>
      <c r="F161" s="479">
        <v>42156</v>
      </c>
      <c r="G161" s="458">
        <v>1</v>
      </c>
      <c r="H161" s="758">
        <v>301.5</v>
      </c>
      <c r="I161" s="746"/>
      <c r="J161" s="516">
        <v>42164</v>
      </c>
      <c r="K161" s="634">
        <v>315.8</v>
      </c>
      <c r="L161" s="444">
        <v>0.1</v>
      </c>
      <c r="M161" s="610">
        <v>10</v>
      </c>
      <c r="N161" s="748">
        <f>SUM((H161-K161)/L161*M161)*G161</f>
        <v>-1430.0000000000011</v>
      </c>
      <c r="O161" s="717" t="s">
        <v>883</v>
      </c>
      <c r="P161" s="636">
        <v>1</v>
      </c>
      <c r="Q161" s="809">
        <f>SUM(N161*P161)</f>
        <v>-1430.0000000000011</v>
      </c>
      <c r="R161" s="515"/>
      <c r="S161" s="11"/>
    </row>
    <row r="162" spans="1:20" s="14" customFormat="1" ht="15" customHeight="1" x14ac:dyDescent="0.25">
      <c r="A162" s="14" t="s">
        <v>914</v>
      </c>
      <c r="B162" s="14" t="s">
        <v>2110</v>
      </c>
      <c r="C162" s="14" t="s">
        <v>2111</v>
      </c>
      <c r="D162" s="718">
        <v>42186</v>
      </c>
      <c r="E162" s="718" t="s">
        <v>52</v>
      </c>
      <c r="F162" s="495">
        <v>42156</v>
      </c>
      <c r="G162" s="404">
        <v>5</v>
      </c>
      <c r="H162" s="757">
        <v>1699</v>
      </c>
      <c r="I162" s="476"/>
      <c r="J162" s="516">
        <v>42184</v>
      </c>
      <c r="K162" s="594">
        <v>1924</v>
      </c>
      <c r="L162" s="408">
        <v>1</v>
      </c>
      <c r="M162" s="595">
        <v>10</v>
      </c>
      <c r="N162" s="721">
        <f t="shared" ref="N162:N167" si="18">SUM((K162-H162)/L162*M162)*G162</f>
        <v>11250</v>
      </c>
      <c r="O162" s="717" t="s">
        <v>883</v>
      </c>
      <c r="P162" s="716">
        <v>1</v>
      </c>
      <c r="Q162" s="787">
        <f t="shared" ref="Q162:Q167" si="19">SUM(N162*P162)</f>
        <v>11250</v>
      </c>
      <c r="R162" s="514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2136</v>
      </c>
      <c r="D163" s="718">
        <v>42217</v>
      </c>
      <c r="E163" s="718" t="s">
        <v>52</v>
      </c>
      <c r="F163" s="495">
        <v>42065</v>
      </c>
      <c r="G163" s="404">
        <v>3</v>
      </c>
      <c r="H163" s="757">
        <v>32.97</v>
      </c>
      <c r="I163" s="476"/>
      <c r="J163" s="516">
        <v>42184</v>
      </c>
      <c r="K163" s="594">
        <v>33.380000000000003</v>
      </c>
      <c r="L163" s="408">
        <v>0.01</v>
      </c>
      <c r="M163" s="595">
        <v>6</v>
      </c>
      <c r="N163" s="721">
        <f t="shared" si="18"/>
        <v>738.00000000000659</v>
      </c>
      <c r="O163" s="717" t="s">
        <v>883</v>
      </c>
      <c r="P163" s="716">
        <v>1</v>
      </c>
      <c r="Q163" s="787">
        <f t="shared" si="19"/>
        <v>738.00000000000659</v>
      </c>
      <c r="R163" s="514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2078</v>
      </c>
      <c r="D164" s="718">
        <v>42156</v>
      </c>
      <c r="E164" s="718" t="s">
        <v>52</v>
      </c>
      <c r="F164" s="495">
        <v>42129</v>
      </c>
      <c r="G164" s="404">
        <v>1</v>
      </c>
      <c r="H164" s="757">
        <v>67.349999999999994</v>
      </c>
      <c r="I164" s="476"/>
      <c r="J164" s="516">
        <v>42184</v>
      </c>
      <c r="K164" s="594">
        <v>62.59</v>
      </c>
      <c r="L164" s="408">
        <v>0.01</v>
      </c>
      <c r="M164" s="595">
        <v>10</v>
      </c>
      <c r="N164" s="721">
        <f t="shared" si="18"/>
        <v>-4759.9999999999909</v>
      </c>
      <c r="O164" s="717" t="s">
        <v>883</v>
      </c>
      <c r="P164" s="716">
        <v>1</v>
      </c>
      <c r="Q164" s="787">
        <f t="shared" si="19"/>
        <v>-4759.9999999999909</v>
      </c>
      <c r="R164" s="514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2136</v>
      </c>
      <c r="D165" s="718">
        <v>42217</v>
      </c>
      <c r="E165" s="718" t="s">
        <v>52</v>
      </c>
      <c r="F165" s="495">
        <v>42065</v>
      </c>
      <c r="G165" s="404">
        <v>3</v>
      </c>
      <c r="H165" s="757">
        <v>32.79</v>
      </c>
      <c r="I165" s="476"/>
      <c r="J165" s="516">
        <v>42192</v>
      </c>
      <c r="K165" s="594">
        <v>31.78</v>
      </c>
      <c r="L165" s="408">
        <v>0.01</v>
      </c>
      <c r="M165" s="595">
        <v>6</v>
      </c>
      <c r="N165" s="721">
        <f t="shared" si="18"/>
        <v>-1817.9999999999966</v>
      </c>
      <c r="O165" s="717" t="s">
        <v>883</v>
      </c>
      <c r="P165" s="716">
        <v>1</v>
      </c>
      <c r="Q165" s="787">
        <f t="shared" si="19"/>
        <v>-1817.9999999999966</v>
      </c>
      <c r="R165" s="514"/>
      <c r="S165" s="11"/>
    </row>
    <row r="166" spans="1:20" s="14" customFormat="1" ht="15" customHeight="1" x14ac:dyDescent="0.25">
      <c r="A166" s="14" t="s">
        <v>914</v>
      </c>
      <c r="B166" s="14" t="s">
        <v>2110</v>
      </c>
      <c r="C166" s="14" t="s">
        <v>2140</v>
      </c>
      <c r="D166" s="718">
        <v>42248</v>
      </c>
      <c r="E166" s="718" t="s">
        <v>52</v>
      </c>
      <c r="F166" s="495">
        <v>42184</v>
      </c>
      <c r="G166" s="404">
        <v>5</v>
      </c>
      <c r="H166" s="757">
        <v>1801</v>
      </c>
      <c r="I166" s="476"/>
      <c r="J166" s="516">
        <v>42202</v>
      </c>
      <c r="K166" s="594">
        <v>1681</v>
      </c>
      <c r="L166" s="408">
        <v>1</v>
      </c>
      <c r="M166" s="595">
        <v>10</v>
      </c>
      <c r="N166" s="721">
        <f t="shared" si="18"/>
        <v>-6000</v>
      </c>
      <c r="O166" s="717" t="s">
        <v>883</v>
      </c>
      <c r="P166" s="716">
        <v>1</v>
      </c>
      <c r="Q166" s="787">
        <f t="shared" si="19"/>
        <v>-6000</v>
      </c>
      <c r="R166" s="514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2135</v>
      </c>
      <c r="D167" s="718">
        <v>42217</v>
      </c>
      <c r="E167" s="718" t="s">
        <v>52</v>
      </c>
      <c r="F167" s="495">
        <v>42178</v>
      </c>
      <c r="G167" s="404">
        <v>9</v>
      </c>
      <c r="H167" s="757">
        <v>359.8</v>
      </c>
      <c r="I167" s="476"/>
      <c r="J167" s="516">
        <v>42205</v>
      </c>
      <c r="K167" s="594">
        <v>348.8</v>
      </c>
      <c r="L167" s="408">
        <v>0.1</v>
      </c>
      <c r="M167" s="595">
        <v>5</v>
      </c>
      <c r="N167" s="721">
        <f t="shared" si="18"/>
        <v>-4950</v>
      </c>
      <c r="O167" s="717" t="s">
        <v>883</v>
      </c>
      <c r="P167" s="716">
        <v>1</v>
      </c>
      <c r="Q167" s="787">
        <f t="shared" si="19"/>
        <v>-4950</v>
      </c>
      <c r="R167" s="514"/>
      <c r="S167" s="11"/>
    </row>
    <row r="168" spans="1:20" s="435" customFormat="1" ht="15" customHeight="1" x14ac:dyDescent="0.25">
      <c r="A168" s="14"/>
      <c r="B168" s="14"/>
      <c r="C168" s="14"/>
      <c r="D168" s="718"/>
      <c r="E168" s="718"/>
      <c r="F168" s="495"/>
      <c r="G168" s="404"/>
      <c r="H168" s="757"/>
      <c r="I168" s="476"/>
      <c r="J168" s="732"/>
      <c r="K168" s="594"/>
      <c r="L168" s="408"/>
      <c r="M168" s="595"/>
      <c r="N168" s="721"/>
      <c r="O168" s="717"/>
      <c r="P168" s="716"/>
      <c r="Q168" s="787"/>
      <c r="R168" s="514"/>
      <c r="S168" s="11"/>
      <c r="T168" s="14"/>
    </row>
    <row r="169" spans="1:20" s="435" customFormat="1" ht="15" customHeight="1" x14ac:dyDescent="0.25">
      <c r="A169" s="14"/>
      <c r="B169" s="14"/>
      <c r="C169" s="14"/>
      <c r="D169" s="718"/>
      <c r="E169" s="718"/>
      <c r="F169" s="495"/>
      <c r="G169" s="404"/>
      <c r="H169" s="757"/>
      <c r="I169" s="476"/>
      <c r="J169" s="732"/>
      <c r="K169" s="594"/>
      <c r="L169" s="408"/>
      <c r="M169" s="595"/>
      <c r="N169" s="721"/>
      <c r="O169" s="717"/>
      <c r="P169" s="716"/>
      <c r="Q169" s="787"/>
      <c r="R169" s="514"/>
      <c r="S169" s="11"/>
      <c r="T169" s="14"/>
    </row>
    <row r="170" spans="1:20" s="435" customFormat="1" ht="15" customHeight="1" x14ac:dyDescent="0.25">
      <c r="A170" s="14"/>
      <c r="B170" s="14"/>
      <c r="C170" s="14"/>
      <c r="D170" s="718"/>
      <c r="E170" s="718"/>
      <c r="F170" s="495"/>
      <c r="G170" s="404"/>
      <c r="H170" s="757"/>
      <c r="I170" s="476"/>
      <c r="J170" s="732"/>
      <c r="K170" s="594"/>
      <c r="L170" s="408"/>
      <c r="M170" s="595"/>
      <c r="N170" s="721"/>
      <c r="O170" s="717"/>
      <c r="P170" s="716"/>
      <c r="Q170" s="787"/>
      <c r="R170" s="514"/>
      <c r="S170" s="11"/>
      <c r="T170" s="14"/>
    </row>
    <row r="171" spans="1:20" s="91" customFormat="1" ht="15" customHeight="1" x14ac:dyDescent="0.25">
      <c r="A171" s="472"/>
      <c r="B171" s="472"/>
      <c r="C171" s="2"/>
      <c r="D171" s="2"/>
      <c r="E171" s="73"/>
      <c r="F171" s="72"/>
      <c r="G171" s="71"/>
      <c r="H171" s="255"/>
      <c r="I171" s="90"/>
      <c r="J171" s="72"/>
      <c r="K171" s="244"/>
      <c r="L171" s="818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5"/>
      <c r="B173" s="435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4" customWidth="1"/>
    <col min="2" max="2" width="8" style="404" customWidth="1"/>
    <col min="3" max="3" width="11.42578125" style="404" customWidth="1"/>
    <col min="4" max="4" width="10.28515625" style="717" customWidth="1"/>
    <col min="5" max="5" width="4.85546875" style="718" bestFit="1" customWidth="1"/>
    <col min="6" max="6" width="14.28515625" style="404" customWidth="1"/>
    <col min="7" max="7" width="4.140625" style="404" customWidth="1"/>
    <col min="8" max="8" width="12.5703125" style="408" customWidth="1"/>
    <col min="9" max="9" width="2.28515625" style="404" customWidth="1"/>
    <col min="10" max="10" width="14.28515625" style="406" customWidth="1"/>
    <col min="11" max="11" width="13" style="757" customWidth="1"/>
    <col min="12" max="12" width="13.28515625" style="720" customWidth="1"/>
    <col min="13" max="13" width="9.5703125" style="405" bestFit="1" customWidth="1"/>
    <col min="14" max="14" width="17.140625" style="721" bestFit="1" customWidth="1"/>
    <col min="15" max="15" width="10.7109375" style="717" customWidth="1"/>
    <col min="16" max="16" width="13.5703125" style="716" bestFit="1" customWidth="1"/>
    <col min="17" max="17" width="13.140625" style="409" customWidth="1"/>
    <col min="18" max="18" width="34.42578125" style="514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19"/>
      <c r="I2" s="719"/>
      <c r="J2" s="719"/>
      <c r="K2" s="820"/>
    </row>
    <row r="3" spans="1:19" x14ac:dyDescent="0.25">
      <c r="A3" s="11"/>
      <c r="H3" s="722"/>
      <c r="I3" s="722"/>
      <c r="J3" s="722"/>
      <c r="K3" s="820"/>
    </row>
    <row r="4" spans="1:19" s="7" customFormat="1" ht="16.5" thickBot="1" x14ac:dyDescent="0.3">
      <c r="A4" s="411">
        <f>SUM(N6,N21)</f>
        <v>160059.57058349103</v>
      </c>
      <c r="B4" s="11"/>
      <c r="C4" s="11"/>
      <c r="D4" s="723"/>
      <c r="E4" s="413"/>
      <c r="F4" s="412"/>
      <c r="G4" s="11"/>
      <c r="H4" s="724"/>
      <c r="I4" s="11"/>
      <c r="J4" s="23"/>
      <c r="K4" s="821"/>
      <c r="L4" s="725"/>
      <c r="M4" s="285"/>
      <c r="N4" s="726"/>
      <c r="O4" s="723"/>
      <c r="P4" s="727"/>
      <c r="Q4" s="417"/>
      <c r="R4" s="728"/>
    </row>
    <row r="5" spans="1:19" s="7" customFormat="1" ht="16.5" thickTop="1" x14ac:dyDescent="0.25">
      <c r="A5" s="762"/>
      <c r="B5" s="11"/>
      <c r="C5" s="11"/>
      <c r="D5" s="723"/>
      <c r="E5" s="723"/>
      <c r="F5" s="412"/>
      <c r="G5" s="11"/>
      <c r="H5" s="729"/>
      <c r="I5" s="11"/>
      <c r="J5" s="23"/>
      <c r="K5" s="821"/>
      <c r="L5" s="725"/>
      <c r="M5" s="285"/>
      <c r="N5" s="726"/>
      <c r="O5" s="723"/>
      <c r="P5" s="727"/>
      <c r="Q5" s="417"/>
      <c r="R5" s="728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2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8" t="s">
        <v>9</v>
      </c>
      <c r="E7" s="718"/>
      <c r="F7" s="14" t="s">
        <v>17</v>
      </c>
      <c r="G7" s="14" t="s">
        <v>40</v>
      </c>
      <c r="H7" s="416" t="s">
        <v>19</v>
      </c>
      <c r="I7" s="14"/>
      <c r="J7" s="418" t="s">
        <v>885</v>
      </c>
      <c r="K7" s="823" t="s">
        <v>680</v>
      </c>
      <c r="L7" s="725" t="s">
        <v>5</v>
      </c>
      <c r="M7" s="285" t="s">
        <v>16</v>
      </c>
      <c r="N7" s="730" t="s">
        <v>1746</v>
      </c>
      <c r="O7" s="718" t="s">
        <v>677</v>
      </c>
      <c r="P7" s="588" t="s">
        <v>10</v>
      </c>
      <c r="Q7" s="417" t="s">
        <v>15</v>
      </c>
      <c r="R7" s="731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8" t="s">
        <v>678</v>
      </c>
      <c r="E8" s="718" t="s">
        <v>180</v>
      </c>
      <c r="F8" s="14" t="s">
        <v>25</v>
      </c>
      <c r="G8" s="14"/>
      <c r="H8" s="416"/>
      <c r="I8" s="14"/>
      <c r="J8" s="418" t="s">
        <v>886</v>
      </c>
      <c r="K8" s="823" t="s">
        <v>18</v>
      </c>
      <c r="L8" s="725"/>
      <c r="M8" s="285" t="s">
        <v>41</v>
      </c>
      <c r="N8" s="730" t="s">
        <v>682</v>
      </c>
      <c r="O8" s="718" t="s">
        <v>679</v>
      </c>
      <c r="P8" s="588" t="s">
        <v>838</v>
      </c>
      <c r="Q8" s="419" t="s">
        <v>883</v>
      </c>
      <c r="R8" s="731"/>
    </row>
    <row r="9" spans="1:19" s="2" customFormat="1" ht="15" customHeight="1" x14ac:dyDescent="0.25">
      <c r="A9" s="14"/>
      <c r="B9" s="14"/>
      <c r="C9" s="14"/>
      <c r="D9" s="718"/>
      <c r="E9" s="718"/>
      <c r="F9" s="14"/>
      <c r="G9" s="14"/>
      <c r="H9" s="416"/>
      <c r="I9" s="14"/>
      <c r="J9" s="418"/>
      <c r="K9" s="823"/>
      <c r="L9" s="725"/>
      <c r="M9" s="285"/>
      <c r="N9" s="730"/>
      <c r="O9" s="718"/>
      <c r="P9" s="588" t="s">
        <v>19</v>
      </c>
      <c r="Q9" s="417"/>
      <c r="R9" s="731"/>
    </row>
    <row r="10" spans="1:19" s="312" customFormat="1" ht="12.75" customHeight="1" x14ac:dyDescent="0.25">
      <c r="A10" s="404" t="s">
        <v>934</v>
      </c>
      <c r="B10" s="404" t="s">
        <v>32</v>
      </c>
      <c r="C10" s="404" t="s">
        <v>39</v>
      </c>
      <c r="D10" s="717">
        <v>40919</v>
      </c>
      <c r="E10" s="717" t="s">
        <v>52</v>
      </c>
      <c r="F10" s="495">
        <v>40544</v>
      </c>
      <c r="G10" s="404">
        <v>1</v>
      </c>
      <c r="H10" s="408">
        <v>1</v>
      </c>
      <c r="I10" s="476"/>
      <c r="J10" s="732"/>
      <c r="K10" s="757">
        <v>1</v>
      </c>
      <c r="L10" s="720">
        <v>1</v>
      </c>
      <c r="M10" s="595">
        <v>10</v>
      </c>
      <c r="N10" s="721">
        <f>SUM((K10-H10)/L10*M10)*G10</f>
        <v>0</v>
      </c>
      <c r="O10" s="718" t="s">
        <v>883</v>
      </c>
      <c r="P10" s="716">
        <v>1</v>
      </c>
      <c r="Q10" s="409">
        <f>SUM(N10*P10)</f>
        <v>0</v>
      </c>
      <c r="R10" s="731"/>
    </row>
    <row r="11" spans="1:19" s="517" customFormat="1" ht="15" customHeight="1" x14ac:dyDescent="0.25">
      <c r="A11" s="845" t="s">
        <v>935</v>
      </c>
      <c r="B11" s="845" t="s">
        <v>32</v>
      </c>
      <c r="C11" s="845" t="s">
        <v>39</v>
      </c>
      <c r="D11" s="846">
        <v>40919</v>
      </c>
      <c r="E11" s="846" t="s">
        <v>77</v>
      </c>
      <c r="F11" s="761">
        <v>40544</v>
      </c>
      <c r="G11" s="845">
        <v>1</v>
      </c>
      <c r="H11" s="847">
        <v>1</v>
      </c>
      <c r="I11" s="736"/>
      <c r="J11" s="732"/>
      <c r="K11" s="737">
        <v>1</v>
      </c>
      <c r="L11" s="738">
        <v>1</v>
      </c>
      <c r="M11" s="763">
        <v>10</v>
      </c>
      <c r="N11" s="740">
        <f>SUM((H11-K11)/L11*M11)*G11</f>
        <v>0</v>
      </c>
      <c r="O11" s="733" t="s">
        <v>883</v>
      </c>
      <c r="P11" s="741">
        <v>1</v>
      </c>
      <c r="Q11" s="764">
        <f>SUM(N11*P11)</f>
        <v>0</v>
      </c>
      <c r="R11" s="742"/>
    </row>
    <row r="12" spans="1:19" s="17" customFormat="1" ht="15" customHeight="1" x14ac:dyDescent="0.25">
      <c r="A12" s="458"/>
      <c r="B12" s="458"/>
      <c r="C12" s="458"/>
      <c r="D12" s="750"/>
      <c r="E12" s="750"/>
      <c r="F12" s="479"/>
      <c r="G12" s="458"/>
      <c r="H12" s="444"/>
      <c r="I12" s="746"/>
      <c r="J12" s="516"/>
      <c r="K12" s="758"/>
      <c r="L12" s="747"/>
      <c r="M12" s="610"/>
      <c r="N12" s="748"/>
      <c r="O12" s="743"/>
      <c r="P12" s="636"/>
      <c r="Q12" s="449"/>
      <c r="R12" s="749"/>
    </row>
    <row r="13" spans="1:19" s="312" customFormat="1" ht="12.75" customHeight="1" x14ac:dyDescent="0.25">
      <c r="A13" s="14"/>
      <c r="B13" s="14"/>
      <c r="C13" s="14"/>
      <c r="D13" s="718"/>
      <c r="E13" s="718"/>
      <c r="F13" s="418"/>
      <c r="G13" s="14"/>
      <c r="H13" s="416"/>
      <c r="I13" s="476"/>
      <c r="J13" s="732"/>
      <c r="K13" s="757"/>
      <c r="L13" s="720"/>
      <c r="M13" s="595"/>
      <c r="N13" s="721"/>
      <c r="O13" s="718"/>
      <c r="P13" s="716"/>
      <c r="Q13" s="409"/>
      <c r="R13" s="731"/>
    </row>
    <row r="14" spans="1:19" s="312" customFormat="1" ht="12.75" customHeight="1" x14ac:dyDescent="0.25">
      <c r="A14" s="14"/>
      <c r="B14" s="14"/>
      <c r="C14" s="14"/>
      <c r="D14" s="718"/>
      <c r="E14" s="718"/>
      <c r="F14" s="418"/>
      <c r="G14" s="14"/>
      <c r="H14" s="416"/>
      <c r="I14" s="476"/>
      <c r="J14" s="732"/>
      <c r="K14" s="757"/>
      <c r="L14" s="720"/>
      <c r="M14" s="595"/>
      <c r="N14" s="721"/>
      <c r="O14" s="718"/>
      <c r="P14" s="716"/>
      <c r="Q14" s="409"/>
      <c r="R14" s="731"/>
    </row>
    <row r="15" spans="1:19" s="404" customFormat="1" ht="15" customHeight="1" x14ac:dyDescent="0.25">
      <c r="A15" s="458"/>
      <c r="B15" s="458"/>
      <c r="C15" s="458"/>
      <c r="D15" s="750"/>
      <c r="E15" s="743"/>
      <c r="F15" s="446"/>
      <c r="G15" s="458"/>
      <c r="H15" s="444"/>
      <c r="I15" s="446"/>
      <c r="J15" s="635"/>
      <c r="K15" s="758"/>
      <c r="L15" s="720"/>
      <c r="M15" s="405"/>
      <c r="N15" s="721"/>
      <c r="O15" s="750"/>
      <c r="P15" s="636"/>
      <c r="Q15" s="807"/>
      <c r="R15" s="515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2"/>
      <c r="B18" s="452"/>
      <c r="C18" s="452"/>
      <c r="D18" s="751"/>
      <c r="E18" s="752"/>
      <c r="F18" s="451"/>
      <c r="G18" s="452"/>
      <c r="H18" s="456"/>
      <c r="I18" s="451"/>
      <c r="J18" s="454"/>
      <c r="K18" s="824"/>
      <c r="L18" s="753"/>
      <c r="M18" s="453"/>
      <c r="N18" s="754"/>
      <c r="O18" s="751"/>
      <c r="P18" s="643"/>
      <c r="Q18" s="457"/>
      <c r="R18" s="451"/>
    </row>
    <row r="19" spans="1:19" x14ac:dyDescent="0.25">
      <c r="A19" s="452"/>
      <c r="B19" s="452"/>
      <c r="C19" s="452"/>
      <c r="D19" s="751"/>
      <c r="E19" s="752"/>
      <c r="F19" s="452"/>
      <c r="G19" s="452"/>
      <c r="H19" s="456"/>
      <c r="I19" s="452"/>
      <c r="J19" s="454"/>
      <c r="K19" s="824"/>
      <c r="L19" s="753"/>
      <c r="M19" s="453"/>
      <c r="N19" s="754"/>
      <c r="O19" s="751"/>
      <c r="P19" s="643"/>
      <c r="Q19" s="457"/>
      <c r="R19" s="451"/>
    </row>
    <row r="20" spans="1:19" x14ac:dyDescent="0.25">
      <c r="A20" s="458"/>
      <c r="B20" s="458"/>
      <c r="C20" s="458"/>
      <c r="D20" s="750"/>
      <c r="E20" s="743"/>
      <c r="F20" s="458"/>
      <c r="G20" s="458"/>
      <c r="H20" s="444"/>
      <c r="I20" s="458"/>
      <c r="J20" s="459"/>
      <c r="K20" s="758"/>
      <c r="L20" s="747"/>
      <c r="M20" s="447"/>
      <c r="N20" s="748"/>
      <c r="O20" s="750"/>
      <c r="P20" s="636"/>
      <c r="Q20" s="449"/>
      <c r="R20" s="515"/>
    </row>
    <row r="21" spans="1:19" s="22" customFormat="1" ht="18.75" x14ac:dyDescent="0.3">
      <c r="A21" s="644"/>
      <c r="B21" s="461"/>
      <c r="C21" s="461"/>
      <c r="D21" s="755"/>
      <c r="E21" s="755"/>
      <c r="F21" s="461"/>
      <c r="G21" s="461" t="s">
        <v>36</v>
      </c>
      <c r="H21" s="756"/>
      <c r="I21" s="461"/>
      <c r="J21" s="463"/>
      <c r="K21" s="825"/>
      <c r="L21" s="211"/>
      <c r="M21" s="212"/>
      <c r="N21" s="226">
        <f>SUM(Q237)</f>
        <v>160059.57058349103</v>
      </c>
      <c r="O21" s="755"/>
      <c r="P21" s="221"/>
      <c r="Q21" s="466"/>
      <c r="R21" s="461"/>
      <c r="S21" s="1"/>
    </row>
    <row r="22" spans="1:19" s="8" customFormat="1" ht="15" customHeight="1" x14ac:dyDescent="0.25">
      <c r="A22" s="404"/>
      <c r="B22" s="404"/>
      <c r="C22" s="404"/>
      <c r="D22" s="717"/>
      <c r="E22" s="718"/>
      <c r="F22" s="404"/>
      <c r="G22" s="404"/>
      <c r="H22" s="408"/>
      <c r="I22" s="404"/>
      <c r="J22" s="406"/>
      <c r="K22" s="757"/>
      <c r="L22" s="720"/>
      <c r="M22" s="405"/>
      <c r="N22" s="721"/>
      <c r="O22" s="717"/>
      <c r="P22" s="716"/>
      <c r="Q22" s="409"/>
      <c r="R22" s="514" t="s">
        <v>3</v>
      </c>
    </row>
    <row r="23" spans="1:19" s="2" customFormat="1" ht="15" customHeight="1" x14ac:dyDescent="0.25">
      <c r="A23" s="14"/>
      <c r="B23" s="14"/>
      <c r="C23" s="14"/>
      <c r="D23" s="718"/>
      <c r="E23" s="718"/>
      <c r="F23" s="14"/>
      <c r="G23" s="14"/>
      <c r="H23" s="416"/>
      <c r="I23" s="14"/>
      <c r="J23" s="406"/>
      <c r="K23" s="823"/>
      <c r="L23" s="725"/>
      <c r="M23" s="285"/>
      <c r="N23" s="730"/>
      <c r="O23" s="718"/>
      <c r="P23" s="588"/>
      <c r="Q23" s="417"/>
      <c r="R23" s="731"/>
    </row>
    <row r="24" spans="1:19" s="2" customFormat="1" ht="15" customHeight="1" x14ac:dyDescent="0.25">
      <c r="A24" s="14"/>
      <c r="B24" s="14" t="s">
        <v>677</v>
      </c>
      <c r="C24" s="14"/>
      <c r="D24" s="718" t="s">
        <v>9</v>
      </c>
      <c r="E24" s="718"/>
      <c r="F24" s="14" t="s">
        <v>17</v>
      </c>
      <c r="G24" s="14" t="s">
        <v>40</v>
      </c>
      <c r="H24" s="416" t="s">
        <v>19</v>
      </c>
      <c r="I24" s="14"/>
      <c r="J24" s="418" t="s">
        <v>29</v>
      </c>
      <c r="K24" s="823" t="s">
        <v>680</v>
      </c>
      <c r="L24" s="725" t="s">
        <v>5</v>
      </c>
      <c r="M24" s="285" t="s">
        <v>16</v>
      </c>
      <c r="N24" s="730" t="s">
        <v>681</v>
      </c>
      <c r="O24" s="718" t="s">
        <v>677</v>
      </c>
      <c r="P24" s="588" t="s">
        <v>10</v>
      </c>
      <c r="Q24" s="419" t="s">
        <v>15</v>
      </c>
      <c r="R24" s="731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8" t="s">
        <v>678</v>
      </c>
      <c r="E25" s="718" t="s">
        <v>180</v>
      </c>
      <c r="F25" s="14" t="s">
        <v>25</v>
      </c>
      <c r="G25" s="14"/>
      <c r="H25" s="416"/>
      <c r="I25" s="14"/>
      <c r="J25" s="418" t="s">
        <v>7</v>
      </c>
      <c r="K25" s="823" t="s">
        <v>18</v>
      </c>
      <c r="L25" s="725"/>
      <c r="M25" s="285" t="s">
        <v>41</v>
      </c>
      <c r="N25" s="730" t="s">
        <v>682</v>
      </c>
      <c r="O25" s="718" t="s">
        <v>679</v>
      </c>
      <c r="P25" s="588" t="s">
        <v>14</v>
      </c>
      <c r="Q25" s="419" t="s">
        <v>883</v>
      </c>
      <c r="R25" s="731"/>
    </row>
    <row r="26" spans="1:19" s="17" customFormat="1" ht="15" customHeight="1" x14ac:dyDescent="0.25">
      <c r="A26" s="435"/>
      <c r="B26" s="435"/>
      <c r="C26" s="435"/>
      <c r="D26" s="743"/>
      <c r="E26" s="743"/>
      <c r="F26" s="744"/>
      <c r="G26" s="435"/>
      <c r="H26" s="745"/>
      <c r="I26" s="746"/>
      <c r="J26" s="479"/>
      <c r="K26" s="758"/>
      <c r="L26" s="747"/>
      <c r="M26" s="447"/>
      <c r="N26" s="748"/>
      <c r="O26" s="743"/>
      <c r="P26" s="588" t="s">
        <v>1286</v>
      </c>
      <c r="Q26" s="449"/>
      <c r="R26" s="749"/>
    </row>
    <row r="27" spans="1:19" s="17" customFormat="1" ht="15" customHeight="1" x14ac:dyDescent="0.25">
      <c r="A27" s="435"/>
      <c r="B27" s="435"/>
      <c r="C27" s="435"/>
      <c r="D27" s="743"/>
      <c r="E27" s="743"/>
      <c r="F27" s="744"/>
      <c r="G27" s="435"/>
      <c r="H27" s="745"/>
      <c r="I27" s="746"/>
      <c r="J27" s="479"/>
      <c r="K27" s="758"/>
      <c r="L27" s="747"/>
      <c r="M27" s="447"/>
      <c r="N27" s="748"/>
      <c r="O27" s="743"/>
      <c r="P27" s="588" t="s">
        <v>1287</v>
      </c>
      <c r="Q27" s="449"/>
      <c r="R27" s="749"/>
    </row>
    <row r="28" spans="1:19" s="18" customFormat="1" ht="15" customHeight="1" x14ac:dyDescent="0.25">
      <c r="A28" s="435" t="s">
        <v>898</v>
      </c>
      <c r="B28" s="435" t="s">
        <v>899</v>
      </c>
      <c r="C28" s="435" t="s">
        <v>900</v>
      </c>
      <c r="D28" s="743">
        <v>41334</v>
      </c>
      <c r="E28" s="743" t="s">
        <v>77</v>
      </c>
      <c r="F28" s="744">
        <v>41302</v>
      </c>
      <c r="G28" s="435">
        <v>1</v>
      </c>
      <c r="H28" s="745">
        <v>2169</v>
      </c>
      <c r="I28" s="746"/>
      <c r="J28" s="479">
        <v>41305</v>
      </c>
      <c r="K28" s="758">
        <v>2209</v>
      </c>
      <c r="L28" s="747">
        <v>1</v>
      </c>
      <c r="M28" s="447">
        <v>10</v>
      </c>
      <c r="N28" s="748">
        <f>SUM((H28-K28)/L28*M28)*G28</f>
        <v>-400</v>
      </c>
      <c r="O28" s="743" t="s">
        <v>883</v>
      </c>
      <c r="P28" s="636">
        <v>1</v>
      </c>
      <c r="Q28" s="449">
        <f t="shared" ref="Q28:Q34" si="0">SUM(N28*P28)</f>
        <v>-400</v>
      </c>
      <c r="R28" s="515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8">
        <v>41334</v>
      </c>
      <c r="E29" s="718" t="s">
        <v>52</v>
      </c>
      <c r="F29" s="418">
        <v>41303</v>
      </c>
      <c r="G29" s="14">
        <v>1</v>
      </c>
      <c r="H29" s="416">
        <v>97.63</v>
      </c>
      <c r="I29" s="476"/>
      <c r="J29" s="516">
        <v>41309</v>
      </c>
      <c r="K29" s="757">
        <v>96.15</v>
      </c>
      <c r="L29" s="720">
        <v>0.01</v>
      </c>
      <c r="M29" s="405">
        <v>10</v>
      </c>
      <c r="N29" s="721">
        <f t="shared" ref="N29:N34" si="1">SUM((K29-H29)/L29*M29)*G29</f>
        <v>-1479.9999999999898</v>
      </c>
      <c r="O29" s="718" t="s">
        <v>883</v>
      </c>
      <c r="P29" s="636">
        <v>1</v>
      </c>
      <c r="Q29" s="409">
        <f t="shared" si="0"/>
        <v>-1479.9999999999898</v>
      </c>
      <c r="R29" s="731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8">
        <v>41306</v>
      </c>
      <c r="E30" s="718" t="s">
        <v>52</v>
      </c>
      <c r="F30" s="418">
        <v>41304</v>
      </c>
      <c r="G30" s="14">
        <v>1</v>
      </c>
      <c r="H30" s="416">
        <v>97.62</v>
      </c>
      <c r="I30" s="476"/>
      <c r="J30" s="516">
        <v>41309</v>
      </c>
      <c r="K30" s="757">
        <v>96.22</v>
      </c>
      <c r="L30" s="720">
        <v>0.01</v>
      </c>
      <c r="M30" s="405">
        <v>10</v>
      </c>
      <c r="N30" s="721">
        <f t="shared" si="1"/>
        <v>-1400.0000000000057</v>
      </c>
      <c r="O30" s="718" t="s">
        <v>883</v>
      </c>
      <c r="P30" s="636">
        <v>1</v>
      </c>
      <c r="Q30" s="409">
        <f t="shared" si="0"/>
        <v>-1400.0000000000057</v>
      </c>
      <c r="R30" s="731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8">
        <v>41334</v>
      </c>
      <c r="E31" s="718" t="s">
        <v>52</v>
      </c>
      <c r="F31" s="418">
        <v>41306</v>
      </c>
      <c r="G31" s="14">
        <v>1</v>
      </c>
      <c r="H31" s="416">
        <v>53.42</v>
      </c>
      <c r="I31" s="476"/>
      <c r="J31" s="732">
        <v>41311</v>
      </c>
      <c r="K31" s="757">
        <v>52.56</v>
      </c>
      <c r="L31" s="720">
        <v>0.01</v>
      </c>
      <c r="M31" s="405">
        <v>6</v>
      </c>
      <c r="N31" s="721">
        <f t="shared" si="1"/>
        <v>-515.99999999999966</v>
      </c>
      <c r="O31" s="718" t="s">
        <v>883</v>
      </c>
      <c r="P31" s="636">
        <v>1</v>
      </c>
      <c r="Q31" s="409">
        <f t="shared" si="0"/>
        <v>-515.99999999999966</v>
      </c>
      <c r="R31" s="731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8">
        <v>41334</v>
      </c>
      <c r="E32" s="718" t="s">
        <v>52</v>
      </c>
      <c r="F32" s="418">
        <v>41304</v>
      </c>
      <c r="G32" s="14">
        <v>1</v>
      </c>
      <c r="H32" s="416">
        <v>429.9</v>
      </c>
      <c r="I32" s="476"/>
      <c r="J32" s="516">
        <v>41313</v>
      </c>
      <c r="K32" s="757">
        <v>426.9</v>
      </c>
      <c r="L32" s="720">
        <v>0.1</v>
      </c>
      <c r="M32" s="405">
        <v>10</v>
      </c>
      <c r="N32" s="721">
        <f t="shared" si="1"/>
        <v>-300</v>
      </c>
      <c r="O32" s="718" t="s">
        <v>883</v>
      </c>
      <c r="P32" s="636">
        <v>1</v>
      </c>
      <c r="Q32" s="409">
        <f t="shared" si="0"/>
        <v>-300</v>
      </c>
      <c r="R32" s="731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8">
        <v>41306</v>
      </c>
      <c r="E33" s="718" t="s">
        <v>52</v>
      </c>
      <c r="F33" s="418">
        <v>41304</v>
      </c>
      <c r="G33" s="14">
        <v>1</v>
      </c>
      <c r="H33" s="416">
        <v>992</v>
      </c>
      <c r="I33" s="476"/>
      <c r="J33" s="516">
        <v>41317</v>
      </c>
      <c r="K33" s="757">
        <v>1017.5</v>
      </c>
      <c r="L33" s="720">
        <v>0.25</v>
      </c>
      <c r="M33" s="405">
        <v>25</v>
      </c>
      <c r="N33" s="721">
        <f t="shared" si="1"/>
        <v>2550</v>
      </c>
      <c r="O33" s="718" t="s">
        <v>883</v>
      </c>
      <c r="P33" s="636">
        <v>1</v>
      </c>
      <c r="Q33" s="409">
        <f t="shared" si="0"/>
        <v>2550</v>
      </c>
      <c r="R33" s="731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8">
        <v>41334</v>
      </c>
      <c r="E34" s="718" t="s">
        <v>52</v>
      </c>
      <c r="F34" s="418">
        <v>41304</v>
      </c>
      <c r="G34" s="14">
        <v>1</v>
      </c>
      <c r="H34" s="416">
        <v>114</v>
      </c>
      <c r="I34" s="476"/>
      <c r="J34" s="516">
        <v>41317</v>
      </c>
      <c r="K34" s="757">
        <v>118.71</v>
      </c>
      <c r="L34" s="720">
        <v>0.01</v>
      </c>
      <c r="M34" s="405">
        <v>10</v>
      </c>
      <c r="N34" s="721">
        <f t="shared" si="1"/>
        <v>4709.9999999999936</v>
      </c>
      <c r="O34" s="718" t="s">
        <v>883</v>
      </c>
      <c r="P34" s="636">
        <v>1</v>
      </c>
      <c r="Q34" s="409">
        <f t="shared" si="0"/>
        <v>4709.9999999999936</v>
      </c>
      <c r="R34" s="731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8">
        <v>41334</v>
      </c>
      <c r="E35" s="718" t="s">
        <v>52</v>
      </c>
      <c r="F35" s="418">
        <v>41306</v>
      </c>
      <c r="G35" s="14">
        <v>1</v>
      </c>
      <c r="H35" s="416">
        <v>2020</v>
      </c>
      <c r="I35" s="476"/>
      <c r="J35" s="516">
        <v>41319</v>
      </c>
      <c r="K35" s="757">
        <v>2036</v>
      </c>
      <c r="L35" s="720">
        <v>1</v>
      </c>
      <c r="M35" s="405">
        <v>10</v>
      </c>
      <c r="N35" s="721">
        <f>SUM((K35-H35)/L35*M35)*G35</f>
        <v>160</v>
      </c>
      <c r="O35" s="718" t="s">
        <v>883</v>
      </c>
      <c r="P35" s="636">
        <v>1</v>
      </c>
      <c r="Q35" s="409">
        <f t="shared" ref="Q35:Q41" si="2">SUM(N35*P35)</f>
        <v>160</v>
      </c>
      <c r="R35" s="731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8">
        <v>41334</v>
      </c>
      <c r="E36" s="718" t="s">
        <v>52</v>
      </c>
      <c r="F36" s="418">
        <v>41306</v>
      </c>
      <c r="G36" s="14">
        <v>1</v>
      </c>
      <c r="H36" s="416">
        <v>313.3</v>
      </c>
      <c r="I36" s="476"/>
      <c r="J36" s="516">
        <v>41320</v>
      </c>
      <c r="K36" s="757">
        <v>318.3</v>
      </c>
      <c r="L36" s="720">
        <v>0.01</v>
      </c>
      <c r="M36" s="405">
        <v>4.2</v>
      </c>
      <c r="N36" s="721">
        <f>SUM((K36-H36)/L36*M36)*G36</f>
        <v>2100</v>
      </c>
      <c r="O36" s="718" t="s">
        <v>883</v>
      </c>
      <c r="P36" s="636">
        <v>1</v>
      </c>
      <c r="Q36" s="409">
        <f t="shared" si="2"/>
        <v>2100</v>
      </c>
      <c r="R36" s="731"/>
    </row>
    <row r="37" spans="1:18" s="17" customFormat="1" ht="15" customHeight="1" x14ac:dyDescent="0.25">
      <c r="A37" s="435" t="s">
        <v>980</v>
      </c>
      <c r="B37" s="435" t="s">
        <v>737</v>
      </c>
      <c r="C37" s="435" t="s">
        <v>981</v>
      </c>
      <c r="D37" s="743">
        <v>41334</v>
      </c>
      <c r="E37" s="743" t="s">
        <v>77</v>
      </c>
      <c r="F37" s="744">
        <v>41319</v>
      </c>
      <c r="G37" s="435">
        <v>1</v>
      </c>
      <c r="H37" s="745">
        <v>317.2</v>
      </c>
      <c r="I37" s="746"/>
      <c r="J37" s="516">
        <v>41324</v>
      </c>
      <c r="K37" s="826">
        <v>329.3</v>
      </c>
      <c r="L37" s="747">
        <v>0.1</v>
      </c>
      <c r="M37" s="447">
        <v>10</v>
      </c>
      <c r="N37" s="748">
        <f>SUM((H37-K37)/L37*M37)*G37</f>
        <v>-1210.0000000000023</v>
      </c>
      <c r="O37" s="743" t="s">
        <v>883</v>
      </c>
      <c r="P37" s="636">
        <v>1</v>
      </c>
      <c r="Q37" s="449">
        <f t="shared" si="2"/>
        <v>-1210.0000000000023</v>
      </c>
      <c r="R37" s="749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8">
        <v>41365</v>
      </c>
      <c r="E38" s="718" t="s">
        <v>52</v>
      </c>
      <c r="F38" s="418">
        <v>41376</v>
      </c>
      <c r="G38" s="14">
        <v>1</v>
      </c>
      <c r="H38" s="416">
        <v>999.5</v>
      </c>
      <c r="I38" s="476"/>
      <c r="J38" s="516">
        <v>41325</v>
      </c>
      <c r="K38" s="757">
        <v>995.7</v>
      </c>
      <c r="L38" s="720">
        <v>0.25</v>
      </c>
      <c r="M38" s="405">
        <v>25</v>
      </c>
      <c r="N38" s="721">
        <f t="shared" ref="N38:N44" si="3">SUM((K38-H38)/L38*M38)*G38</f>
        <v>-379.99999999999545</v>
      </c>
      <c r="O38" s="718" t="s">
        <v>883</v>
      </c>
      <c r="P38" s="636">
        <v>1</v>
      </c>
      <c r="Q38" s="409">
        <f t="shared" si="2"/>
        <v>-379.99999999999545</v>
      </c>
      <c r="R38" s="731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8">
        <v>41365</v>
      </c>
      <c r="E39" s="718" t="s">
        <v>52</v>
      </c>
      <c r="F39" s="418">
        <v>41317</v>
      </c>
      <c r="G39" s="14">
        <v>1</v>
      </c>
      <c r="H39" s="416">
        <v>116.76</v>
      </c>
      <c r="I39" s="476"/>
      <c r="J39" s="516">
        <v>41325</v>
      </c>
      <c r="K39" s="757">
        <v>115.3</v>
      </c>
      <c r="L39" s="720">
        <v>0.01</v>
      </c>
      <c r="M39" s="405">
        <v>10</v>
      </c>
      <c r="N39" s="721">
        <f t="shared" si="3"/>
        <v>-1460.000000000008</v>
      </c>
      <c r="O39" s="718" t="s">
        <v>883</v>
      </c>
      <c r="P39" s="636">
        <v>1</v>
      </c>
      <c r="Q39" s="409">
        <f t="shared" si="2"/>
        <v>-1460.000000000008</v>
      </c>
      <c r="R39" s="731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8">
        <v>41334</v>
      </c>
      <c r="E40" s="718" t="s">
        <v>52</v>
      </c>
      <c r="F40" s="418">
        <v>41317</v>
      </c>
      <c r="G40" s="14">
        <v>1</v>
      </c>
      <c r="H40" s="416">
        <v>125.8</v>
      </c>
      <c r="I40" s="476"/>
      <c r="J40" s="516">
        <v>41325</v>
      </c>
      <c r="K40" s="757">
        <v>123.4</v>
      </c>
      <c r="L40" s="720">
        <v>0.05</v>
      </c>
      <c r="M40" s="405">
        <v>7.5</v>
      </c>
      <c r="N40" s="721">
        <f t="shared" si="3"/>
        <v>-359.99999999999875</v>
      </c>
      <c r="O40" s="718" t="s">
        <v>883</v>
      </c>
      <c r="P40" s="636">
        <v>1</v>
      </c>
      <c r="Q40" s="409">
        <f t="shared" si="2"/>
        <v>-359.99999999999875</v>
      </c>
      <c r="R40" s="731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8">
        <v>41334</v>
      </c>
      <c r="E41" s="718" t="s">
        <v>52</v>
      </c>
      <c r="F41" s="418">
        <v>41302</v>
      </c>
      <c r="G41" s="14">
        <v>1</v>
      </c>
      <c r="H41" s="416">
        <v>289.60000000000002</v>
      </c>
      <c r="I41" s="476"/>
      <c r="J41" s="516">
        <v>41325</v>
      </c>
      <c r="K41" s="757">
        <v>305.10000000000002</v>
      </c>
      <c r="L41" s="720">
        <v>0.01</v>
      </c>
      <c r="M41" s="405">
        <v>4.2</v>
      </c>
      <c r="N41" s="721">
        <f t="shared" si="3"/>
        <v>6510</v>
      </c>
      <c r="O41" s="718" t="s">
        <v>883</v>
      </c>
      <c r="P41" s="636">
        <v>1</v>
      </c>
      <c r="Q41" s="409">
        <f t="shared" si="2"/>
        <v>6510</v>
      </c>
      <c r="R41" s="514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8">
        <v>41395</v>
      </c>
      <c r="E42" s="718" t="s">
        <v>52</v>
      </c>
      <c r="F42" s="418">
        <v>41324</v>
      </c>
      <c r="G42" s="14">
        <v>1</v>
      </c>
      <c r="H42" s="416">
        <v>2168</v>
      </c>
      <c r="I42" s="476"/>
      <c r="J42" s="516">
        <v>41325</v>
      </c>
      <c r="K42" s="757"/>
      <c r="L42" s="720">
        <v>1</v>
      </c>
      <c r="M42" s="405">
        <v>10</v>
      </c>
      <c r="N42" s="721">
        <f t="shared" si="3"/>
        <v>-21680</v>
      </c>
      <c r="O42" s="718" t="s">
        <v>883</v>
      </c>
      <c r="P42" s="636">
        <v>1</v>
      </c>
      <c r="Q42" s="409">
        <f t="shared" ref="Q42:Q48" si="4">SUM(N42*P42)</f>
        <v>-21680</v>
      </c>
      <c r="R42" s="731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8">
        <v>41334</v>
      </c>
      <c r="E43" s="718" t="s">
        <v>52</v>
      </c>
      <c r="F43" s="418">
        <v>41324</v>
      </c>
      <c r="G43" s="14">
        <v>1</v>
      </c>
      <c r="H43" s="416">
        <v>2785</v>
      </c>
      <c r="I43" s="476"/>
      <c r="J43" s="516">
        <v>41325</v>
      </c>
      <c r="K43" s="757">
        <v>2753</v>
      </c>
      <c r="L43" s="720">
        <v>0.25</v>
      </c>
      <c r="M43" s="405">
        <v>5</v>
      </c>
      <c r="N43" s="721">
        <f t="shared" si="3"/>
        <v>-640</v>
      </c>
      <c r="O43" s="718" t="s">
        <v>883</v>
      </c>
      <c r="P43" s="636">
        <v>1</v>
      </c>
      <c r="Q43" s="409">
        <f t="shared" si="4"/>
        <v>-640</v>
      </c>
      <c r="R43" s="731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8">
        <v>41334</v>
      </c>
      <c r="E44" s="718" t="s">
        <v>52</v>
      </c>
      <c r="F44" s="418">
        <v>41324</v>
      </c>
      <c r="G44" s="14">
        <v>1</v>
      </c>
      <c r="H44" s="416">
        <v>14022</v>
      </c>
      <c r="I44" s="476"/>
      <c r="J44" s="516">
        <v>41325</v>
      </c>
      <c r="K44" s="757">
        <v>13902</v>
      </c>
      <c r="L44" s="720">
        <v>1</v>
      </c>
      <c r="M44" s="405">
        <v>5</v>
      </c>
      <c r="N44" s="721">
        <f t="shared" si="3"/>
        <v>-600</v>
      </c>
      <c r="O44" s="718" t="s">
        <v>883</v>
      </c>
      <c r="P44" s="636">
        <v>1</v>
      </c>
      <c r="Q44" s="409">
        <f t="shared" si="4"/>
        <v>-600</v>
      </c>
      <c r="R44" s="731"/>
    </row>
    <row r="45" spans="1:18" s="17" customFormat="1" ht="15" customHeight="1" x14ac:dyDescent="0.25">
      <c r="A45" s="435" t="s">
        <v>893</v>
      </c>
      <c r="B45" s="435" t="s">
        <v>360</v>
      </c>
      <c r="C45" s="435" t="s">
        <v>952</v>
      </c>
      <c r="D45" s="743">
        <v>41334</v>
      </c>
      <c r="E45" s="743" t="s">
        <v>77</v>
      </c>
      <c r="F45" s="744">
        <v>41312</v>
      </c>
      <c r="G45" s="435">
        <v>1</v>
      </c>
      <c r="H45" s="745">
        <v>140</v>
      </c>
      <c r="I45" s="746"/>
      <c r="J45" s="516">
        <v>41327</v>
      </c>
      <c r="K45" s="758">
        <v>142.9</v>
      </c>
      <c r="L45" s="747">
        <v>0.05</v>
      </c>
      <c r="M45" s="447">
        <v>18.75</v>
      </c>
      <c r="N45" s="748">
        <f>SUM((H45-K45)/L45*M45)*G45</f>
        <v>-1087.500000000002</v>
      </c>
      <c r="O45" s="743" t="s">
        <v>883</v>
      </c>
      <c r="P45" s="636">
        <v>1</v>
      </c>
      <c r="Q45" s="449">
        <f t="shared" si="4"/>
        <v>-1087.500000000002</v>
      </c>
      <c r="R45" s="749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8">
        <v>41334</v>
      </c>
      <c r="E46" s="718" t="s">
        <v>52</v>
      </c>
      <c r="F46" s="418">
        <v>41330</v>
      </c>
      <c r="G46" s="14">
        <v>1</v>
      </c>
      <c r="H46" s="416">
        <v>394.3</v>
      </c>
      <c r="I46" s="476"/>
      <c r="J46" s="516">
        <v>41330</v>
      </c>
      <c r="K46" s="757">
        <v>385.3</v>
      </c>
      <c r="L46" s="720">
        <v>0.25</v>
      </c>
      <c r="M46" s="405">
        <v>12.5</v>
      </c>
      <c r="N46" s="721">
        <f>SUM((K46-H46)/L46*M46)*G46</f>
        <v>-450</v>
      </c>
      <c r="O46" s="718" t="s">
        <v>883</v>
      </c>
      <c r="P46" s="636">
        <v>1</v>
      </c>
      <c r="Q46" s="409">
        <f t="shared" si="4"/>
        <v>-450</v>
      </c>
      <c r="R46" s="731"/>
    </row>
    <row r="47" spans="1:18" s="17" customFormat="1" ht="15" customHeight="1" x14ac:dyDescent="0.25">
      <c r="A47" s="435" t="s">
        <v>982</v>
      </c>
      <c r="B47" s="435" t="s">
        <v>983</v>
      </c>
      <c r="C47" s="435" t="s">
        <v>984</v>
      </c>
      <c r="D47" s="743">
        <v>41334</v>
      </c>
      <c r="E47" s="743" t="s">
        <v>77</v>
      </c>
      <c r="F47" s="744">
        <v>41319</v>
      </c>
      <c r="G47" s="435">
        <v>1</v>
      </c>
      <c r="H47" s="745">
        <v>17.87</v>
      </c>
      <c r="I47" s="746"/>
      <c r="J47" s="516">
        <v>41330</v>
      </c>
      <c r="K47" s="758">
        <v>18.25</v>
      </c>
      <c r="L47" s="747">
        <v>0.01</v>
      </c>
      <c r="M47" s="447">
        <v>11.2</v>
      </c>
      <c r="N47" s="748">
        <f>SUM((H47-K47)/L47*M47)*G47</f>
        <v>-425.59999999999889</v>
      </c>
      <c r="O47" s="743" t="s">
        <v>883</v>
      </c>
      <c r="P47" s="636">
        <v>1</v>
      </c>
      <c r="Q47" s="449">
        <f t="shared" si="4"/>
        <v>-425.59999999999889</v>
      </c>
      <c r="R47" s="749"/>
    </row>
    <row r="48" spans="1:18" s="18" customFormat="1" ht="15" customHeight="1" x14ac:dyDescent="0.25">
      <c r="A48" s="435" t="s">
        <v>898</v>
      </c>
      <c r="B48" s="435" t="s">
        <v>899</v>
      </c>
      <c r="C48" s="435" t="s">
        <v>1022</v>
      </c>
      <c r="D48" s="743">
        <v>41395</v>
      </c>
      <c r="E48" s="743" t="s">
        <v>77</v>
      </c>
      <c r="F48" s="744">
        <v>41324</v>
      </c>
      <c r="G48" s="435">
        <v>1</v>
      </c>
      <c r="H48" s="745">
        <v>2168</v>
      </c>
      <c r="I48" s="746"/>
      <c r="J48" s="479">
        <v>41341</v>
      </c>
      <c r="K48" s="758">
        <v>2095</v>
      </c>
      <c r="L48" s="747">
        <v>1</v>
      </c>
      <c r="M48" s="447">
        <v>10</v>
      </c>
      <c r="N48" s="748">
        <f>SUM((H48-K48)/L48*M48)*G48</f>
        <v>730</v>
      </c>
      <c r="O48" s="743" t="s">
        <v>883</v>
      </c>
      <c r="P48" s="636">
        <v>1</v>
      </c>
      <c r="Q48" s="409">
        <f t="shared" si="4"/>
        <v>730</v>
      </c>
      <c r="R48" s="515"/>
    </row>
    <row r="49" spans="1:19" s="17" customFormat="1" ht="15" customHeight="1" x14ac:dyDescent="0.25">
      <c r="A49" s="435" t="s">
        <v>1056</v>
      </c>
      <c r="B49" s="435" t="s">
        <v>69</v>
      </c>
      <c r="C49" s="435" t="s">
        <v>1055</v>
      </c>
      <c r="D49" s="743">
        <v>41365</v>
      </c>
      <c r="E49" s="743" t="s">
        <v>77</v>
      </c>
      <c r="F49" s="744">
        <v>41334</v>
      </c>
      <c r="G49" s="435">
        <v>1</v>
      </c>
      <c r="H49" s="745">
        <v>350.7</v>
      </c>
      <c r="I49" s="746"/>
      <c r="J49" s="516">
        <v>41345</v>
      </c>
      <c r="K49" s="758">
        <v>354.7</v>
      </c>
      <c r="L49" s="747">
        <v>0.05</v>
      </c>
      <c r="M49" s="447">
        <v>12.5</v>
      </c>
      <c r="N49" s="748">
        <f>SUM((H49-K49)/L49*M49)*G49</f>
        <v>-1000</v>
      </c>
      <c r="O49" s="743" t="s">
        <v>883</v>
      </c>
      <c r="P49" s="636">
        <v>1</v>
      </c>
      <c r="Q49" s="449">
        <f>SUM(N49*P49)</f>
        <v>-1000</v>
      </c>
      <c r="R49" s="749"/>
    </row>
    <row r="50" spans="1:19" s="17" customFormat="1" ht="15" customHeight="1" x14ac:dyDescent="0.25">
      <c r="A50" s="435" t="s">
        <v>45</v>
      </c>
      <c r="B50" s="435" t="s">
        <v>976</v>
      </c>
      <c r="C50" s="435" t="s">
        <v>977</v>
      </c>
      <c r="D50" s="743">
        <v>41334</v>
      </c>
      <c r="E50" s="743" t="s">
        <v>77</v>
      </c>
      <c r="F50" s="744">
        <v>41317</v>
      </c>
      <c r="G50" s="435">
        <v>1</v>
      </c>
      <c r="H50" s="745">
        <v>731.35</v>
      </c>
      <c r="I50" s="746"/>
      <c r="J50" s="516">
        <v>41347</v>
      </c>
      <c r="K50" s="758">
        <v>709.75</v>
      </c>
      <c r="L50" s="747">
        <v>0.25</v>
      </c>
      <c r="M50" s="447">
        <v>12.5</v>
      </c>
      <c r="N50" s="748">
        <f>SUM((H50-K50)/L50*M50)*G50</f>
        <v>1080.0000000000011</v>
      </c>
      <c r="O50" s="718" t="s">
        <v>883</v>
      </c>
      <c r="P50" s="636">
        <v>1</v>
      </c>
      <c r="Q50" s="409">
        <f>SUM(N50*P50)</f>
        <v>1080.0000000000011</v>
      </c>
      <c r="R50" s="749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8">
        <v>41395</v>
      </c>
      <c r="E51" s="718" t="s">
        <v>52</v>
      </c>
      <c r="F51" s="418">
        <v>41353</v>
      </c>
      <c r="G51" s="14">
        <v>1</v>
      </c>
      <c r="H51" s="416">
        <v>736</v>
      </c>
      <c r="I51" s="476"/>
      <c r="J51" s="516">
        <v>41355</v>
      </c>
      <c r="K51" s="757">
        <v>718.8</v>
      </c>
      <c r="L51" s="720">
        <v>0.25</v>
      </c>
      <c r="M51" s="405">
        <v>12.5</v>
      </c>
      <c r="N51" s="721">
        <f>SUM((K51-H51)/L51*M51)*G51</f>
        <v>-860.00000000000227</v>
      </c>
      <c r="O51" s="718" t="s">
        <v>883</v>
      </c>
      <c r="P51" s="636">
        <v>1</v>
      </c>
      <c r="Q51" s="409">
        <f>SUM(N51*P51)</f>
        <v>-860.00000000000227</v>
      </c>
      <c r="R51" s="731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8">
        <v>41365</v>
      </c>
      <c r="E52" s="718" t="s">
        <v>52</v>
      </c>
      <c r="F52" s="418">
        <v>41358</v>
      </c>
      <c r="G52" s="14">
        <v>1</v>
      </c>
      <c r="H52" s="416">
        <v>108.55</v>
      </c>
      <c r="I52" s="476"/>
      <c r="J52" s="516">
        <v>41358</v>
      </c>
      <c r="K52" s="757">
        <v>106.85</v>
      </c>
      <c r="L52" s="720">
        <v>0.01</v>
      </c>
      <c r="M52" s="405">
        <v>10</v>
      </c>
      <c r="N52" s="721">
        <f>SUM((K52-H52)/L52*M52)*G52</f>
        <v>-1700.0000000000027</v>
      </c>
      <c r="O52" s="718" t="s">
        <v>883</v>
      </c>
      <c r="P52" s="636">
        <v>1</v>
      </c>
      <c r="Q52" s="409">
        <f>SUM(N52*P52)</f>
        <v>-1700.0000000000027</v>
      </c>
      <c r="R52" s="731"/>
    </row>
    <row r="53" spans="1:19" s="17" customFormat="1" ht="15" customHeight="1" x14ac:dyDescent="0.25">
      <c r="A53" s="435" t="s">
        <v>49</v>
      </c>
      <c r="B53" s="435" t="s">
        <v>48</v>
      </c>
      <c r="C53" s="435" t="s">
        <v>1091</v>
      </c>
      <c r="D53" s="743">
        <v>41365</v>
      </c>
      <c r="E53" s="743" t="s">
        <v>77</v>
      </c>
      <c r="F53" s="744">
        <v>41347</v>
      </c>
      <c r="G53" s="435">
        <v>1</v>
      </c>
      <c r="H53" s="745">
        <v>910.5</v>
      </c>
      <c r="I53" s="746"/>
      <c r="J53" s="516">
        <v>41360</v>
      </c>
      <c r="K53" s="758">
        <v>906.5</v>
      </c>
      <c r="L53" s="747">
        <v>0.25</v>
      </c>
      <c r="M53" s="447">
        <v>25</v>
      </c>
      <c r="N53" s="748">
        <f>SUM((H53-K53)/L53*M53)*G53</f>
        <v>400</v>
      </c>
      <c r="O53" s="717" t="s">
        <v>1271</v>
      </c>
      <c r="P53" s="636">
        <v>1</v>
      </c>
      <c r="Q53" s="409">
        <f>SUM(N53/P53)</f>
        <v>400</v>
      </c>
      <c r="R53" s="749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8">
        <v>41395</v>
      </c>
      <c r="E54" s="718" t="s">
        <v>52</v>
      </c>
      <c r="F54" s="418">
        <v>41360</v>
      </c>
      <c r="G54" s="14">
        <v>1</v>
      </c>
      <c r="H54" s="416">
        <v>4.0599999999999996</v>
      </c>
      <c r="I54" s="476"/>
      <c r="J54" s="516">
        <v>41365</v>
      </c>
      <c r="K54" s="757">
        <v>3.956</v>
      </c>
      <c r="L54" s="720">
        <v>1E-3</v>
      </c>
      <c r="M54" s="405">
        <v>10</v>
      </c>
      <c r="N54" s="721">
        <f>SUM((K54-H54)/L54*M54)*G54</f>
        <v>-1039.9999999999964</v>
      </c>
      <c r="O54" s="717" t="s">
        <v>1271</v>
      </c>
      <c r="P54" s="636">
        <v>1</v>
      </c>
      <c r="Q54" s="449">
        <f t="shared" ref="Q54:Q76" si="5">SUM(N54/P54)</f>
        <v>-1039.9999999999964</v>
      </c>
      <c r="R54" s="731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8">
        <v>41365</v>
      </c>
      <c r="E55" s="718" t="s">
        <v>52</v>
      </c>
      <c r="F55" s="418">
        <v>41361</v>
      </c>
      <c r="G55" s="14">
        <v>1</v>
      </c>
      <c r="H55" s="416">
        <v>143.17500000000001</v>
      </c>
      <c r="I55" s="476"/>
      <c r="J55" s="516">
        <v>41374</v>
      </c>
      <c r="K55" s="757">
        <v>143.69999999999999</v>
      </c>
      <c r="L55" s="720">
        <v>2.5000000000000001E-2</v>
      </c>
      <c r="M55" s="405">
        <v>12.5</v>
      </c>
      <c r="N55" s="721">
        <f>SUM((K55-H55)/L55*M55)*G55</f>
        <v>262.49999999998863</v>
      </c>
      <c r="O55" s="717" t="s">
        <v>1271</v>
      </c>
      <c r="P55" s="636">
        <v>1</v>
      </c>
      <c r="Q55" s="409">
        <f t="shared" si="5"/>
        <v>262.49999999998863</v>
      </c>
      <c r="R55" s="731"/>
    </row>
    <row r="56" spans="1:19" s="17" customFormat="1" ht="15" customHeight="1" x14ac:dyDescent="0.25">
      <c r="A56" s="435" t="s">
        <v>385</v>
      </c>
      <c r="B56" s="435" t="s">
        <v>1059</v>
      </c>
      <c r="C56" s="435" t="s">
        <v>1159</v>
      </c>
      <c r="D56" s="743">
        <v>41456</v>
      </c>
      <c r="E56" s="743" t="s">
        <v>77</v>
      </c>
      <c r="F56" s="744">
        <v>41388</v>
      </c>
      <c r="G56" s="435">
        <v>1</v>
      </c>
      <c r="H56" s="745">
        <v>84.18</v>
      </c>
      <c r="I56" s="746"/>
      <c r="J56" s="516">
        <v>41393</v>
      </c>
      <c r="K56" s="758">
        <v>84.93</v>
      </c>
      <c r="L56" s="747">
        <v>0.01</v>
      </c>
      <c r="M56" s="447">
        <v>5</v>
      </c>
      <c r="N56" s="748">
        <f>SUM((H56-K56)/L56*M56)*G56</f>
        <v>-375</v>
      </c>
      <c r="O56" s="717" t="s">
        <v>1271</v>
      </c>
      <c r="P56" s="636">
        <v>1</v>
      </c>
      <c r="Q56" s="449">
        <f t="shared" si="5"/>
        <v>-375</v>
      </c>
      <c r="R56" s="749"/>
    </row>
    <row r="57" spans="1:19" s="17" customFormat="1" ht="15" customHeight="1" x14ac:dyDescent="0.25">
      <c r="A57" s="435" t="s">
        <v>980</v>
      </c>
      <c r="B57" s="435" t="s">
        <v>737</v>
      </c>
      <c r="C57" s="435" t="s">
        <v>1174</v>
      </c>
      <c r="D57" s="743">
        <v>41395</v>
      </c>
      <c r="E57" s="743" t="s">
        <v>77</v>
      </c>
      <c r="F57" s="744">
        <v>41390</v>
      </c>
      <c r="G57" s="435">
        <v>1</v>
      </c>
      <c r="H57" s="745">
        <v>4.1429999999999998</v>
      </c>
      <c r="I57" s="746"/>
      <c r="J57" s="516">
        <v>41393</v>
      </c>
      <c r="K57" s="758">
        <v>4.2679999999999998</v>
      </c>
      <c r="L57" s="747">
        <v>1E-3</v>
      </c>
      <c r="M57" s="447">
        <v>10</v>
      </c>
      <c r="N57" s="748">
        <f>SUM((H57-K57)/L57*M57)*G57</f>
        <v>-1250</v>
      </c>
      <c r="O57" s="717" t="s">
        <v>1271</v>
      </c>
      <c r="P57" s="636">
        <v>1</v>
      </c>
      <c r="Q57" s="449">
        <f t="shared" si="5"/>
        <v>-1250</v>
      </c>
      <c r="R57" s="749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8">
        <v>41426</v>
      </c>
      <c r="E58" s="718" t="s">
        <v>52</v>
      </c>
      <c r="F58" s="418">
        <v>41389</v>
      </c>
      <c r="G58" s="14">
        <v>1</v>
      </c>
      <c r="H58" s="416">
        <v>102.1</v>
      </c>
      <c r="I58" s="476"/>
      <c r="J58" s="516">
        <v>41394</v>
      </c>
      <c r="K58" s="757">
        <v>102.25</v>
      </c>
      <c r="L58" s="720">
        <v>0.01</v>
      </c>
      <c r="M58" s="405">
        <v>10</v>
      </c>
      <c r="N58" s="721">
        <f>SUM((K58-H58)/L58*M58)*G58</f>
        <v>150.00000000000568</v>
      </c>
      <c r="O58" s="717" t="s">
        <v>1271</v>
      </c>
      <c r="P58" s="636">
        <v>1</v>
      </c>
      <c r="Q58" s="409">
        <f t="shared" si="5"/>
        <v>150.00000000000568</v>
      </c>
      <c r="R58" s="731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8">
        <v>41426</v>
      </c>
      <c r="E59" s="718" t="s">
        <v>52</v>
      </c>
      <c r="F59" s="418">
        <v>41388</v>
      </c>
      <c r="G59" s="14">
        <v>1</v>
      </c>
      <c r="H59" s="416">
        <v>90.62</v>
      </c>
      <c r="I59" s="476"/>
      <c r="J59" s="516">
        <v>41395</v>
      </c>
      <c r="K59" s="757">
        <v>91.11</v>
      </c>
      <c r="L59" s="720">
        <v>0.01</v>
      </c>
      <c r="M59" s="405">
        <v>10</v>
      </c>
      <c r="N59" s="721">
        <f>SUM((K59-H59)/L59*M59)*G59</f>
        <v>489.99999999999488</v>
      </c>
      <c r="O59" s="717" t="s">
        <v>1271</v>
      </c>
      <c r="P59" s="636">
        <v>1</v>
      </c>
      <c r="Q59" s="409">
        <f t="shared" si="5"/>
        <v>489.99999999999488</v>
      </c>
      <c r="R59" s="731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8">
        <v>41456</v>
      </c>
      <c r="E60" s="718" t="s">
        <v>52</v>
      </c>
      <c r="F60" s="418">
        <v>41394</v>
      </c>
      <c r="G60" s="14">
        <v>1</v>
      </c>
      <c r="H60" s="416">
        <v>2388.3000000000002</v>
      </c>
      <c r="I60" s="476"/>
      <c r="J60" s="516">
        <v>41403</v>
      </c>
      <c r="K60" s="757">
        <v>2360</v>
      </c>
      <c r="L60" s="720">
        <v>1</v>
      </c>
      <c r="M60" s="405">
        <v>10</v>
      </c>
      <c r="N60" s="721">
        <f>SUM((K60-H60)/L60*M60)*G60</f>
        <v>-283.00000000000182</v>
      </c>
      <c r="O60" s="717" t="s">
        <v>1271</v>
      </c>
      <c r="P60" s="636">
        <v>1</v>
      </c>
      <c r="Q60" s="449">
        <f t="shared" si="5"/>
        <v>-283.00000000000182</v>
      </c>
      <c r="R60" s="731"/>
    </row>
    <row r="61" spans="1:19" x14ac:dyDescent="0.25">
      <c r="A61" s="14" t="s">
        <v>49</v>
      </c>
      <c r="B61" s="14" t="s">
        <v>48</v>
      </c>
      <c r="C61" s="14" t="s">
        <v>1246</v>
      </c>
      <c r="D61" s="718">
        <v>41426</v>
      </c>
      <c r="E61" s="718" t="s">
        <v>52</v>
      </c>
      <c r="F61" s="495">
        <v>41414</v>
      </c>
      <c r="G61" s="404">
        <v>1</v>
      </c>
      <c r="H61" s="757">
        <v>883.3</v>
      </c>
      <c r="I61" s="476"/>
      <c r="J61" s="516">
        <v>41417</v>
      </c>
      <c r="K61" s="757">
        <v>865.3</v>
      </c>
      <c r="L61" s="720">
        <v>0.25</v>
      </c>
      <c r="M61" s="595">
        <v>25</v>
      </c>
      <c r="N61" s="721">
        <f>SUM((K61-H61)/L61*M61)*G61</f>
        <v>-1800</v>
      </c>
      <c r="O61" s="717" t="s">
        <v>1271</v>
      </c>
      <c r="P61" s="636">
        <v>1</v>
      </c>
      <c r="Q61" s="449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8">
        <v>41456</v>
      </c>
      <c r="E62" s="718" t="s">
        <v>52</v>
      </c>
      <c r="F62" s="495">
        <v>41444</v>
      </c>
      <c r="G62" s="404">
        <v>1</v>
      </c>
      <c r="H62" s="757">
        <v>891.5</v>
      </c>
      <c r="I62" s="476"/>
      <c r="J62" s="516">
        <v>41445</v>
      </c>
      <c r="K62" s="757">
        <v>885</v>
      </c>
      <c r="L62" s="720">
        <v>1</v>
      </c>
      <c r="M62" s="595">
        <v>0.25</v>
      </c>
      <c r="N62" s="721">
        <v>25</v>
      </c>
      <c r="O62" s="717" t="s">
        <v>1271</v>
      </c>
      <c r="P62" s="636">
        <v>1</v>
      </c>
      <c r="Q62" s="409">
        <f t="shared" si="5"/>
        <v>25</v>
      </c>
      <c r="R62" s="514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8">
        <v>41487</v>
      </c>
      <c r="E63" s="718" t="s">
        <v>52</v>
      </c>
      <c r="F63" s="495">
        <v>41442</v>
      </c>
      <c r="G63" s="404">
        <v>1</v>
      </c>
      <c r="H63" s="757">
        <v>106.3</v>
      </c>
      <c r="I63" s="476"/>
      <c r="J63" s="516">
        <v>41445</v>
      </c>
      <c r="K63" s="757">
        <v>104.6</v>
      </c>
      <c r="L63" s="720">
        <v>0.01</v>
      </c>
      <c r="M63" s="595">
        <v>10</v>
      </c>
      <c r="N63" s="721">
        <f>SUM((K63-H63)/L63*M63)*G63</f>
        <v>-1700.0000000000027</v>
      </c>
      <c r="O63" s="717" t="s">
        <v>1271</v>
      </c>
      <c r="P63" s="636">
        <v>1</v>
      </c>
      <c r="Q63" s="449">
        <f t="shared" si="5"/>
        <v>-1700.0000000000027</v>
      </c>
      <c r="R63" s="514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8">
        <v>41487</v>
      </c>
      <c r="E64" s="718" t="s">
        <v>52</v>
      </c>
      <c r="F64" s="495">
        <v>41442</v>
      </c>
      <c r="G64" s="404">
        <v>1</v>
      </c>
      <c r="H64" s="757">
        <v>98.06</v>
      </c>
      <c r="I64" s="476"/>
      <c r="J64" s="516">
        <v>41445</v>
      </c>
      <c r="K64" s="757">
        <v>96.82</v>
      </c>
      <c r="L64" s="720">
        <v>0.01</v>
      </c>
      <c r="M64" s="595">
        <v>10</v>
      </c>
      <c r="N64" s="721">
        <f>SUM((K64-H64)/L64*M64)*G64</f>
        <v>-1240.0000000000091</v>
      </c>
      <c r="O64" s="717" t="s">
        <v>1271</v>
      </c>
      <c r="P64" s="636">
        <v>1</v>
      </c>
      <c r="Q64" s="449">
        <f t="shared" si="5"/>
        <v>-1240.0000000000091</v>
      </c>
      <c r="R64" s="514"/>
      <c r="S64" s="109"/>
    </row>
    <row r="65" spans="1:19" s="312" customFormat="1" ht="15" customHeight="1" x14ac:dyDescent="0.25">
      <c r="A65" s="435" t="s">
        <v>893</v>
      </c>
      <c r="B65" s="435" t="s">
        <v>360</v>
      </c>
      <c r="C65" s="435" t="s">
        <v>1251</v>
      </c>
      <c r="D65" s="743">
        <v>41456</v>
      </c>
      <c r="E65" s="743" t="s">
        <v>77</v>
      </c>
      <c r="F65" s="479">
        <v>41445</v>
      </c>
      <c r="G65" s="458">
        <v>1</v>
      </c>
      <c r="H65" s="758">
        <v>124.4</v>
      </c>
      <c r="I65" s="746"/>
      <c r="J65" s="516">
        <v>41446</v>
      </c>
      <c r="K65" s="758">
        <v>120.9</v>
      </c>
      <c r="L65" s="747">
        <v>0.05</v>
      </c>
      <c r="M65" s="610">
        <v>18.75</v>
      </c>
      <c r="N65" s="748">
        <f>SUM((H65-K65)/L65*M65)*G65</f>
        <v>1312.5</v>
      </c>
      <c r="O65" s="717" t="s">
        <v>1271</v>
      </c>
      <c r="P65" s="636">
        <v>1</v>
      </c>
      <c r="Q65" s="409">
        <f t="shared" si="5"/>
        <v>1312.5</v>
      </c>
      <c r="R65" s="515"/>
      <c r="S65" s="109"/>
    </row>
    <row r="66" spans="1:19" s="318" customFormat="1" ht="15" customHeight="1" x14ac:dyDescent="0.25">
      <c r="A66" s="435" t="s">
        <v>980</v>
      </c>
      <c r="B66" s="435" t="s">
        <v>737</v>
      </c>
      <c r="C66" s="435" t="s">
        <v>1252</v>
      </c>
      <c r="D66" s="743">
        <v>41487</v>
      </c>
      <c r="E66" s="743" t="s">
        <v>77</v>
      </c>
      <c r="F66" s="479">
        <v>41450</v>
      </c>
      <c r="G66" s="458">
        <v>1</v>
      </c>
      <c r="H66" s="758">
        <v>3.68</v>
      </c>
      <c r="I66" s="746"/>
      <c r="J66" s="516">
        <v>41457</v>
      </c>
      <c r="K66" s="758">
        <v>3.69</v>
      </c>
      <c r="L66" s="747">
        <v>1E-3</v>
      </c>
      <c r="M66" s="610">
        <v>10</v>
      </c>
      <c r="N66" s="748">
        <f>SUM((H66-K66)/L66*M66)*G66</f>
        <v>-99.999999999997868</v>
      </c>
      <c r="O66" s="717" t="s">
        <v>1271</v>
      </c>
      <c r="P66" s="636">
        <v>1</v>
      </c>
      <c r="Q66" s="449">
        <f t="shared" si="5"/>
        <v>-99.999999999997868</v>
      </c>
      <c r="R66" s="515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8">
        <v>41518</v>
      </c>
      <c r="E67" s="718" t="s">
        <v>52</v>
      </c>
      <c r="F67" s="418">
        <v>41464</v>
      </c>
      <c r="G67" s="14">
        <v>1</v>
      </c>
      <c r="H67" s="416">
        <v>107.12</v>
      </c>
      <c r="I67" s="476"/>
      <c r="J67" s="516">
        <v>41474</v>
      </c>
      <c r="K67" s="757">
        <v>107.3</v>
      </c>
      <c r="L67" s="720">
        <v>0.01</v>
      </c>
      <c r="M67" s="405">
        <v>10</v>
      </c>
      <c r="N67" s="721">
        <f t="shared" ref="N67:N76" si="6">SUM((K67-H67)/L67*M67)*G67</f>
        <v>179.99999999999261</v>
      </c>
      <c r="O67" s="717" t="s">
        <v>1271</v>
      </c>
      <c r="P67" s="636">
        <v>1</v>
      </c>
      <c r="Q67" s="409">
        <f t="shared" si="5"/>
        <v>179.99999999999261</v>
      </c>
      <c r="R67" s="731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8">
        <v>41487</v>
      </c>
      <c r="E68" s="718" t="s">
        <v>52</v>
      </c>
      <c r="F68" s="418">
        <v>41458</v>
      </c>
      <c r="G68" s="14">
        <v>1</v>
      </c>
      <c r="H68" s="416">
        <v>98.96</v>
      </c>
      <c r="I68" s="476"/>
      <c r="J68" s="516">
        <v>41477</v>
      </c>
      <c r="K68" s="823">
        <v>106.2</v>
      </c>
      <c r="L68" s="720">
        <v>0.01</v>
      </c>
      <c r="M68" s="405">
        <v>10</v>
      </c>
      <c r="N68" s="721">
        <f t="shared" si="6"/>
        <v>7240.0000000000091</v>
      </c>
      <c r="O68" s="717" t="s">
        <v>1271</v>
      </c>
      <c r="P68" s="636">
        <v>1</v>
      </c>
      <c r="Q68" s="409">
        <f t="shared" si="5"/>
        <v>7240.0000000000091</v>
      </c>
      <c r="R68" s="731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8">
        <v>41487</v>
      </c>
      <c r="E69" s="718" t="s">
        <v>52</v>
      </c>
      <c r="F69" s="418">
        <v>41459</v>
      </c>
      <c r="G69" s="14">
        <v>1</v>
      </c>
      <c r="H69" s="416">
        <v>911.3</v>
      </c>
      <c r="I69" s="476"/>
      <c r="J69" s="516">
        <v>41477</v>
      </c>
      <c r="K69" s="823">
        <v>916</v>
      </c>
      <c r="L69" s="720">
        <v>0.25</v>
      </c>
      <c r="M69" s="405">
        <v>25</v>
      </c>
      <c r="N69" s="721">
        <f t="shared" si="6"/>
        <v>470.00000000000455</v>
      </c>
      <c r="O69" s="717" t="s">
        <v>1271</v>
      </c>
      <c r="P69" s="636">
        <v>1</v>
      </c>
      <c r="Q69" s="409">
        <f t="shared" si="5"/>
        <v>470.00000000000455</v>
      </c>
      <c r="R69" s="731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8">
        <v>41487</v>
      </c>
      <c r="E70" s="718" t="s">
        <v>52</v>
      </c>
      <c r="F70" s="418">
        <v>41462</v>
      </c>
      <c r="G70" s="14">
        <v>1</v>
      </c>
      <c r="H70" s="416">
        <v>1829</v>
      </c>
      <c r="I70" s="476"/>
      <c r="J70" s="516">
        <v>41477</v>
      </c>
      <c r="K70" s="757">
        <v>1935</v>
      </c>
      <c r="L70" s="720">
        <v>1</v>
      </c>
      <c r="M70" s="405">
        <v>10</v>
      </c>
      <c r="N70" s="721">
        <f t="shared" si="6"/>
        <v>1060</v>
      </c>
      <c r="O70" s="717" t="s">
        <v>1271</v>
      </c>
      <c r="P70" s="636">
        <v>1</v>
      </c>
      <c r="Q70" s="409">
        <f t="shared" si="5"/>
        <v>1060</v>
      </c>
      <c r="R70" s="731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8">
        <v>37834</v>
      </c>
      <c r="E71" s="718" t="s">
        <v>52</v>
      </c>
      <c r="F71" s="418">
        <v>41466</v>
      </c>
      <c r="G71" s="14">
        <v>1</v>
      </c>
      <c r="H71" s="416">
        <v>296.48</v>
      </c>
      <c r="I71" s="476"/>
      <c r="J71" s="516">
        <v>41477</v>
      </c>
      <c r="K71" s="757">
        <v>306</v>
      </c>
      <c r="L71" s="720">
        <v>0.01</v>
      </c>
      <c r="M71" s="405">
        <v>4.2</v>
      </c>
      <c r="N71" s="721">
        <f t="shared" si="6"/>
        <v>3998.3999999999924</v>
      </c>
      <c r="O71" s="717" t="s">
        <v>1271</v>
      </c>
      <c r="P71" s="636">
        <v>1</v>
      </c>
      <c r="Q71" s="409">
        <f t="shared" si="5"/>
        <v>3998.3999999999924</v>
      </c>
      <c r="R71" s="731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8">
        <v>41487</v>
      </c>
      <c r="E72" s="718" t="s">
        <v>52</v>
      </c>
      <c r="F72" s="495">
        <v>41451</v>
      </c>
      <c r="G72" s="404">
        <v>1</v>
      </c>
      <c r="H72" s="757">
        <v>148.67500000000001</v>
      </c>
      <c r="I72" s="476"/>
      <c r="J72" s="516">
        <v>41479</v>
      </c>
      <c r="K72" s="757">
        <v>151.85</v>
      </c>
      <c r="L72" s="720">
        <v>2.5000000000000001E-2</v>
      </c>
      <c r="M72" s="595">
        <v>12.5</v>
      </c>
      <c r="N72" s="721">
        <f t="shared" si="6"/>
        <v>1587.4999999999914</v>
      </c>
      <c r="O72" s="717" t="s">
        <v>1271</v>
      </c>
      <c r="P72" s="636">
        <v>1</v>
      </c>
      <c r="Q72" s="409">
        <f t="shared" si="5"/>
        <v>1587.4999999999914</v>
      </c>
      <c r="R72" s="514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8">
        <v>41518</v>
      </c>
      <c r="E73" s="718" t="s">
        <v>52</v>
      </c>
      <c r="F73" s="418">
        <v>41458</v>
      </c>
      <c r="G73" s="14">
        <v>1</v>
      </c>
      <c r="H73" s="416">
        <v>1484</v>
      </c>
      <c r="I73" s="476"/>
      <c r="J73" s="516">
        <v>41479</v>
      </c>
      <c r="K73" s="823">
        <v>1580</v>
      </c>
      <c r="L73" s="720">
        <v>1</v>
      </c>
      <c r="M73" s="405">
        <v>10</v>
      </c>
      <c r="N73" s="721">
        <f t="shared" si="6"/>
        <v>960</v>
      </c>
      <c r="O73" s="718" t="s">
        <v>379</v>
      </c>
      <c r="P73" s="636">
        <v>1.53667</v>
      </c>
      <c r="Q73" s="409">
        <f t="shared" si="5"/>
        <v>624.72749516812326</v>
      </c>
      <c r="R73" s="731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8">
        <v>41518</v>
      </c>
      <c r="E74" s="718" t="s">
        <v>52</v>
      </c>
      <c r="F74" s="418">
        <v>41466</v>
      </c>
      <c r="G74" s="14">
        <v>1</v>
      </c>
      <c r="H74" s="416">
        <v>8123</v>
      </c>
      <c r="I74" s="476"/>
      <c r="J74" s="516">
        <v>41479</v>
      </c>
      <c r="K74" s="757">
        <v>8280</v>
      </c>
      <c r="L74" s="720">
        <v>0.5</v>
      </c>
      <c r="M74" s="405">
        <v>12.5</v>
      </c>
      <c r="N74" s="721">
        <f t="shared" si="6"/>
        <v>3925</v>
      </c>
      <c r="O74" s="718" t="s">
        <v>378</v>
      </c>
      <c r="P74" s="636">
        <v>1.3223</v>
      </c>
      <c r="Q74" s="409">
        <f t="shared" si="5"/>
        <v>2968.312788323376</v>
      </c>
      <c r="R74" s="731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8">
        <v>41487</v>
      </c>
      <c r="E75" s="718" t="s">
        <v>52</v>
      </c>
      <c r="F75" s="418">
        <v>41477</v>
      </c>
      <c r="G75" s="14">
        <v>1</v>
      </c>
      <c r="H75" s="416">
        <v>1311.95</v>
      </c>
      <c r="I75" s="476"/>
      <c r="J75" s="516">
        <v>41479</v>
      </c>
      <c r="K75" s="757">
        <v>1315</v>
      </c>
      <c r="L75" s="720">
        <v>1</v>
      </c>
      <c r="M75" s="405">
        <v>100</v>
      </c>
      <c r="N75" s="721">
        <f t="shared" si="6"/>
        <v>304.99999999999545</v>
      </c>
      <c r="O75" s="717" t="s">
        <v>1271</v>
      </c>
      <c r="P75" s="636">
        <v>1</v>
      </c>
      <c r="Q75" s="409">
        <f t="shared" si="5"/>
        <v>304.99999999999545</v>
      </c>
      <c r="R75" s="731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8">
        <v>41487</v>
      </c>
      <c r="E76" s="718" t="s">
        <v>52</v>
      </c>
      <c r="F76" s="418">
        <v>41477</v>
      </c>
      <c r="G76" s="14">
        <v>1</v>
      </c>
      <c r="H76" s="416">
        <v>321.05</v>
      </c>
      <c r="I76" s="476"/>
      <c r="J76" s="516">
        <v>41480</v>
      </c>
      <c r="K76" s="757">
        <v>314.5</v>
      </c>
      <c r="L76" s="720">
        <v>0.05</v>
      </c>
      <c r="M76" s="405">
        <v>12.5</v>
      </c>
      <c r="N76" s="721">
        <f t="shared" si="6"/>
        <v>-1637.5000000000027</v>
      </c>
      <c r="O76" s="717" t="s">
        <v>1271</v>
      </c>
      <c r="P76" s="636">
        <v>1</v>
      </c>
      <c r="Q76" s="449">
        <f t="shared" si="5"/>
        <v>-1637.5000000000027</v>
      </c>
      <c r="R76" s="731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8">
        <v>41518</v>
      </c>
      <c r="E77" s="718" t="s">
        <v>52</v>
      </c>
      <c r="F77" s="418">
        <v>41500</v>
      </c>
      <c r="G77" s="14">
        <v>1</v>
      </c>
      <c r="H77" s="416">
        <v>299</v>
      </c>
      <c r="I77" s="476"/>
      <c r="J77" s="516">
        <v>41505</v>
      </c>
      <c r="K77" s="757">
        <v>294.8</v>
      </c>
      <c r="L77" s="720">
        <v>0.01</v>
      </c>
      <c r="M77" s="405">
        <v>4.2</v>
      </c>
      <c r="N77" s="721">
        <f t="shared" ref="N77:N83" si="7">SUM((K77-H77)/L77*M77)*G77</f>
        <v>-1763.9999999999952</v>
      </c>
      <c r="O77" s="718" t="s">
        <v>883</v>
      </c>
      <c r="P77" s="636">
        <v>1</v>
      </c>
      <c r="Q77" s="409">
        <f t="shared" ref="Q77:Q83" si="8">SUM(N77*P77)</f>
        <v>-1763.9999999999952</v>
      </c>
      <c r="R77" s="731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8">
        <v>41548</v>
      </c>
      <c r="E78" s="718" t="s">
        <v>52</v>
      </c>
      <c r="F78" s="418">
        <v>41501</v>
      </c>
      <c r="G78" s="14">
        <v>1</v>
      </c>
      <c r="H78" s="416">
        <v>109.93</v>
      </c>
      <c r="I78" s="476"/>
      <c r="J78" s="516">
        <v>41506</v>
      </c>
      <c r="K78" s="757">
        <v>108.77</v>
      </c>
      <c r="L78" s="720">
        <v>0.01</v>
      </c>
      <c r="M78" s="405">
        <v>10</v>
      </c>
      <c r="N78" s="721">
        <f t="shared" si="7"/>
        <v>-1160.0000000000109</v>
      </c>
      <c r="O78" s="718" t="s">
        <v>883</v>
      </c>
      <c r="P78" s="636">
        <v>1</v>
      </c>
      <c r="Q78" s="409">
        <f t="shared" si="8"/>
        <v>-1160.0000000000109</v>
      </c>
      <c r="R78" s="731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8">
        <v>41518</v>
      </c>
      <c r="E79" s="718" t="s">
        <v>52</v>
      </c>
      <c r="F79" s="418">
        <v>41502</v>
      </c>
      <c r="G79" s="14">
        <v>1</v>
      </c>
      <c r="H79" s="416">
        <v>43.28</v>
      </c>
      <c r="I79" s="476"/>
      <c r="J79" s="516">
        <v>41508</v>
      </c>
      <c r="K79" s="757">
        <v>42.65</v>
      </c>
      <c r="L79" s="720">
        <v>0.01</v>
      </c>
      <c r="M79" s="405">
        <v>6</v>
      </c>
      <c r="N79" s="721">
        <f t="shared" si="7"/>
        <v>-378.00000000000153</v>
      </c>
      <c r="O79" s="718" t="s">
        <v>883</v>
      </c>
      <c r="P79" s="636">
        <v>1</v>
      </c>
      <c r="Q79" s="409">
        <f t="shared" si="8"/>
        <v>-378.00000000000153</v>
      </c>
      <c r="R79" s="731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8">
        <v>41548</v>
      </c>
      <c r="E80" s="718" t="s">
        <v>52</v>
      </c>
      <c r="F80" s="418">
        <v>41512</v>
      </c>
      <c r="G80" s="14">
        <v>1</v>
      </c>
      <c r="H80" s="416">
        <v>111.5</v>
      </c>
      <c r="I80" s="476"/>
      <c r="J80" s="516">
        <v>41512</v>
      </c>
      <c r="K80" s="757">
        <v>110.5</v>
      </c>
      <c r="L80" s="720">
        <v>0.01</v>
      </c>
      <c r="M80" s="405">
        <v>10</v>
      </c>
      <c r="N80" s="721">
        <f t="shared" si="7"/>
        <v>-1000</v>
      </c>
      <c r="O80" s="718" t="s">
        <v>883</v>
      </c>
      <c r="P80" s="716">
        <v>1</v>
      </c>
      <c r="Q80" s="409">
        <f t="shared" si="8"/>
        <v>-1000</v>
      </c>
      <c r="R80" s="731"/>
    </row>
    <row r="81" spans="1:18" x14ac:dyDescent="0.25">
      <c r="A81" s="14" t="s">
        <v>51</v>
      </c>
      <c r="B81" s="14" t="s">
        <v>1305</v>
      </c>
      <c r="C81" s="14" t="s">
        <v>1306</v>
      </c>
      <c r="D81" s="718">
        <v>41518</v>
      </c>
      <c r="E81" s="718" t="s">
        <v>52</v>
      </c>
      <c r="F81" s="418">
        <v>41513</v>
      </c>
      <c r="G81" s="14">
        <v>1</v>
      </c>
      <c r="H81" s="416">
        <v>1557</v>
      </c>
      <c r="I81" s="476"/>
      <c r="J81" s="516">
        <v>41513</v>
      </c>
      <c r="K81" s="757">
        <v>1528.6</v>
      </c>
      <c r="L81" s="759">
        <v>0.1</v>
      </c>
      <c r="M81" s="760">
        <v>5</v>
      </c>
      <c r="N81" s="721">
        <f t="shared" si="7"/>
        <v>-1420.0000000000045</v>
      </c>
      <c r="O81" s="718" t="s">
        <v>883</v>
      </c>
      <c r="P81" s="716">
        <v>1</v>
      </c>
      <c r="Q81" s="409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7" t="s">
        <v>1304</v>
      </c>
      <c r="D82" s="718">
        <v>41518</v>
      </c>
      <c r="E82" s="718" t="s">
        <v>52</v>
      </c>
      <c r="F82" s="418">
        <v>41512</v>
      </c>
      <c r="G82" s="14">
        <v>1</v>
      </c>
      <c r="H82" s="416">
        <v>506.75</v>
      </c>
      <c r="I82" s="476"/>
      <c r="J82" s="516">
        <v>41514</v>
      </c>
      <c r="K82" s="757">
        <v>492.25</v>
      </c>
      <c r="L82" s="720">
        <v>0.25</v>
      </c>
      <c r="M82" s="405">
        <v>12.5</v>
      </c>
      <c r="N82" s="721">
        <f t="shared" si="7"/>
        <v>-725</v>
      </c>
      <c r="O82" s="718" t="s">
        <v>883</v>
      </c>
      <c r="P82" s="716">
        <v>1</v>
      </c>
      <c r="Q82" s="409">
        <f t="shared" si="8"/>
        <v>-725</v>
      </c>
      <c r="R82" s="731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8">
        <v>41518</v>
      </c>
      <c r="E83" s="718" t="s">
        <v>52</v>
      </c>
      <c r="F83" s="418">
        <v>41513</v>
      </c>
      <c r="G83" s="14">
        <v>1</v>
      </c>
      <c r="H83" s="416">
        <v>953</v>
      </c>
      <c r="I83" s="476"/>
      <c r="J83" s="516">
        <v>41519</v>
      </c>
      <c r="K83" s="757">
        <v>954</v>
      </c>
      <c r="L83" s="720">
        <v>0.25</v>
      </c>
      <c r="M83" s="405">
        <v>25</v>
      </c>
      <c r="N83" s="721">
        <f t="shared" si="7"/>
        <v>100</v>
      </c>
      <c r="O83" s="718" t="s">
        <v>883</v>
      </c>
      <c r="P83" s="716">
        <v>1</v>
      </c>
      <c r="Q83" s="409">
        <f t="shared" si="8"/>
        <v>100</v>
      </c>
      <c r="R83" s="731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8">
        <v>41548</v>
      </c>
      <c r="E84" s="718" t="s">
        <v>52</v>
      </c>
      <c r="F84" s="418">
        <v>41515</v>
      </c>
      <c r="G84" s="14">
        <v>1</v>
      </c>
      <c r="H84" s="416">
        <v>3.641</v>
      </c>
      <c r="I84" s="476"/>
      <c r="J84" s="516">
        <v>41523</v>
      </c>
      <c r="K84" s="757">
        <v>3.56</v>
      </c>
      <c r="L84" s="720">
        <v>1E-3</v>
      </c>
      <c r="M84" s="405">
        <v>10</v>
      </c>
      <c r="N84" s="721">
        <f>SUM((K84-H84)/L84*M84)*G84</f>
        <v>-809.99999999999955</v>
      </c>
      <c r="O84" s="718" t="s">
        <v>883</v>
      </c>
      <c r="P84" s="716">
        <v>1</v>
      </c>
      <c r="Q84" s="409">
        <f t="shared" ref="Q84:Q92" si="9">SUM(N84*P84)</f>
        <v>-809.99999999999955</v>
      </c>
      <c r="R84" s="731"/>
    </row>
    <row r="85" spans="1:18" s="318" customFormat="1" ht="15" customHeight="1" x14ac:dyDescent="0.25">
      <c r="A85" s="435" t="s">
        <v>385</v>
      </c>
      <c r="B85" s="435" t="s">
        <v>1059</v>
      </c>
      <c r="C85" s="435" t="s">
        <v>1308</v>
      </c>
      <c r="D85" s="743">
        <v>41548</v>
      </c>
      <c r="E85" s="743" t="s">
        <v>77</v>
      </c>
      <c r="F85" s="744">
        <v>41516</v>
      </c>
      <c r="G85" s="435">
        <v>1</v>
      </c>
      <c r="H85" s="745">
        <v>83.07</v>
      </c>
      <c r="I85" s="746"/>
      <c r="J85" s="516">
        <v>41517</v>
      </c>
      <c r="K85" s="758">
        <v>84.2</v>
      </c>
      <c r="L85" s="747">
        <v>0.01</v>
      </c>
      <c r="M85" s="447">
        <v>5</v>
      </c>
      <c r="N85" s="748">
        <f>SUM((H85-K85)/L85*M85)*G85</f>
        <v>-565.00000000000477</v>
      </c>
      <c r="O85" s="743" t="s">
        <v>883</v>
      </c>
      <c r="P85" s="636">
        <v>1</v>
      </c>
      <c r="Q85" s="449">
        <f t="shared" si="9"/>
        <v>-565.00000000000477</v>
      </c>
      <c r="R85" s="749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8">
        <v>41579</v>
      </c>
      <c r="E86" s="718" t="s">
        <v>52</v>
      </c>
      <c r="F86" s="418">
        <v>41544</v>
      </c>
      <c r="G86" s="14">
        <v>2</v>
      </c>
      <c r="H86" s="416">
        <v>301.60000000000002</v>
      </c>
      <c r="I86" s="476"/>
      <c r="J86" s="516">
        <v>41544</v>
      </c>
      <c r="K86" s="757">
        <v>299</v>
      </c>
      <c r="L86" s="720">
        <v>0.01</v>
      </c>
      <c r="M86" s="405">
        <v>4.2</v>
      </c>
      <c r="N86" s="721">
        <f>SUM((K86-H86)/L86*M86)*G86</f>
        <v>-2184.0000000000191</v>
      </c>
      <c r="O86" s="718" t="s">
        <v>883</v>
      </c>
      <c r="P86" s="716">
        <v>1</v>
      </c>
      <c r="Q86" s="409">
        <f t="shared" si="9"/>
        <v>-2184.0000000000191</v>
      </c>
      <c r="R86" s="731"/>
    </row>
    <row r="87" spans="1:18" s="318" customFormat="1" ht="15" customHeight="1" x14ac:dyDescent="0.25">
      <c r="A87" s="435" t="s">
        <v>1332</v>
      </c>
      <c r="B87" s="435" t="s">
        <v>915</v>
      </c>
      <c r="C87" s="435" t="s">
        <v>1333</v>
      </c>
      <c r="D87" s="743">
        <v>41579</v>
      </c>
      <c r="E87" s="743" t="s">
        <v>77</v>
      </c>
      <c r="F87" s="744">
        <v>41534</v>
      </c>
      <c r="G87" s="435">
        <v>6</v>
      </c>
      <c r="H87" s="745">
        <v>1718</v>
      </c>
      <c r="I87" s="746"/>
      <c r="J87" s="516">
        <v>41540</v>
      </c>
      <c r="K87" s="758">
        <v>1702</v>
      </c>
      <c r="L87" s="747">
        <v>1</v>
      </c>
      <c r="M87" s="447">
        <v>10</v>
      </c>
      <c r="N87" s="748">
        <f>SUM((H87-K87)/L87*M87)*G87</f>
        <v>960</v>
      </c>
      <c r="O87" s="743" t="s">
        <v>883</v>
      </c>
      <c r="P87" s="636">
        <v>1</v>
      </c>
      <c r="Q87" s="449">
        <f t="shared" si="9"/>
        <v>960</v>
      </c>
      <c r="R87" s="749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8">
        <v>41548</v>
      </c>
      <c r="E88" s="718" t="s">
        <v>52</v>
      </c>
      <c r="F88" s="418">
        <v>41544</v>
      </c>
      <c r="G88" s="14">
        <v>3</v>
      </c>
      <c r="H88" s="416">
        <v>927.03</v>
      </c>
      <c r="I88" s="476"/>
      <c r="J88" s="516">
        <v>41547</v>
      </c>
      <c r="K88" s="757">
        <v>918.97</v>
      </c>
      <c r="L88" s="720">
        <v>0.25</v>
      </c>
      <c r="M88" s="405">
        <v>25</v>
      </c>
      <c r="N88" s="721">
        <f>SUM((K88-H88)/L88*M88)*G88</f>
        <v>-2417.9999999999836</v>
      </c>
      <c r="O88" s="718" t="s">
        <v>883</v>
      </c>
      <c r="P88" s="716">
        <v>1</v>
      </c>
      <c r="Q88" s="409">
        <f t="shared" si="9"/>
        <v>-2417.9999999999836</v>
      </c>
      <c r="R88" s="731"/>
    </row>
    <row r="89" spans="1:18" s="318" customFormat="1" ht="15" customHeight="1" x14ac:dyDescent="0.25">
      <c r="A89" s="435" t="s">
        <v>1366</v>
      </c>
      <c r="B89" s="435" t="s">
        <v>2</v>
      </c>
      <c r="C89" s="435" t="s">
        <v>1367</v>
      </c>
      <c r="D89" s="743">
        <v>41579</v>
      </c>
      <c r="E89" s="743" t="s">
        <v>77</v>
      </c>
      <c r="F89" s="744">
        <v>41548</v>
      </c>
      <c r="G89" s="435">
        <v>2</v>
      </c>
      <c r="H89" s="745">
        <v>106.9</v>
      </c>
      <c r="I89" s="746"/>
      <c r="J89" s="516">
        <v>41548</v>
      </c>
      <c r="K89" s="758">
        <v>107.92</v>
      </c>
      <c r="L89" s="747">
        <v>0.01</v>
      </c>
      <c r="M89" s="447">
        <v>10</v>
      </c>
      <c r="N89" s="748">
        <f>SUM((H89-K89)/L89*M89)*G89</f>
        <v>-2039.999999999992</v>
      </c>
      <c r="O89" s="743" t="s">
        <v>883</v>
      </c>
      <c r="P89" s="636">
        <v>1</v>
      </c>
      <c r="Q89" s="449">
        <f t="shared" si="9"/>
        <v>-2039.999999999992</v>
      </c>
      <c r="R89" s="749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8">
        <v>41579</v>
      </c>
      <c r="E90" s="718" t="s">
        <v>52</v>
      </c>
      <c r="F90" s="418">
        <v>40544</v>
      </c>
      <c r="G90" s="14">
        <v>4</v>
      </c>
      <c r="H90" s="416">
        <v>3.6259999999999999</v>
      </c>
      <c r="I90" s="476"/>
      <c r="J90" s="516">
        <v>41549</v>
      </c>
      <c r="K90" s="757">
        <v>3.5760000000000001</v>
      </c>
      <c r="L90" s="720">
        <v>1E-3</v>
      </c>
      <c r="M90" s="405">
        <v>10</v>
      </c>
      <c r="N90" s="721">
        <f>SUM((K90-H90)/L90*M90)*G90</f>
        <v>-1999.999999999993</v>
      </c>
      <c r="O90" s="718" t="s">
        <v>883</v>
      </c>
      <c r="P90" s="716">
        <v>1</v>
      </c>
      <c r="Q90" s="409">
        <f t="shared" si="9"/>
        <v>-1999.999999999993</v>
      </c>
      <c r="R90" s="731"/>
    </row>
    <row r="91" spans="1:18" s="318" customFormat="1" ht="15" customHeight="1" x14ac:dyDescent="0.25">
      <c r="A91" s="435" t="s">
        <v>1363</v>
      </c>
      <c r="B91" s="435" t="s">
        <v>1364</v>
      </c>
      <c r="C91" s="435" t="s">
        <v>1365</v>
      </c>
      <c r="D91" s="743">
        <v>41579</v>
      </c>
      <c r="E91" s="743" t="s">
        <v>77</v>
      </c>
      <c r="F91" s="744">
        <v>41547</v>
      </c>
      <c r="G91" s="435">
        <v>2</v>
      </c>
      <c r="H91" s="745">
        <v>101.7</v>
      </c>
      <c r="I91" s="746"/>
      <c r="J91" s="516">
        <v>41549</v>
      </c>
      <c r="K91" s="758">
        <v>102.7</v>
      </c>
      <c r="L91" s="747">
        <v>0.01</v>
      </c>
      <c r="M91" s="447">
        <v>10</v>
      </c>
      <c r="N91" s="748">
        <f>SUM((H91-K91)/L91*M91)*G91</f>
        <v>-2000</v>
      </c>
      <c r="O91" s="743" t="s">
        <v>883</v>
      </c>
      <c r="P91" s="636">
        <v>1</v>
      </c>
      <c r="Q91" s="449">
        <f t="shared" si="9"/>
        <v>-2000</v>
      </c>
      <c r="R91" s="749"/>
    </row>
    <row r="92" spans="1:18" s="318" customFormat="1" ht="15" customHeight="1" x14ac:dyDescent="0.25">
      <c r="A92" s="435" t="s">
        <v>106</v>
      </c>
      <c r="B92" s="435" t="s">
        <v>105</v>
      </c>
      <c r="C92" s="435" t="s">
        <v>1361</v>
      </c>
      <c r="D92" s="743">
        <v>41579</v>
      </c>
      <c r="E92" s="743" t="s">
        <v>77</v>
      </c>
      <c r="F92" s="744">
        <v>41547</v>
      </c>
      <c r="G92" s="435">
        <v>1</v>
      </c>
      <c r="H92" s="745">
        <v>1292.5</v>
      </c>
      <c r="I92" s="746"/>
      <c r="J92" s="516">
        <v>41551</v>
      </c>
      <c r="K92" s="827">
        <v>1290</v>
      </c>
      <c r="L92" s="747">
        <v>0.25</v>
      </c>
      <c r="M92" s="447">
        <v>12.5</v>
      </c>
      <c r="N92" s="748">
        <f>SUM((H92-K92)/L92*M92)*G92</f>
        <v>125</v>
      </c>
      <c r="O92" s="743" t="s">
        <v>883</v>
      </c>
      <c r="P92" s="636">
        <v>1</v>
      </c>
      <c r="Q92" s="449">
        <f t="shared" si="9"/>
        <v>125</v>
      </c>
      <c r="R92" s="749"/>
    </row>
    <row r="93" spans="1:18" s="318" customFormat="1" ht="15" customHeight="1" x14ac:dyDescent="0.25">
      <c r="A93" s="435" t="s">
        <v>1302</v>
      </c>
      <c r="B93" s="435" t="s">
        <v>1303</v>
      </c>
      <c r="C93" s="435" t="s">
        <v>1362</v>
      </c>
      <c r="D93" s="743">
        <v>41609</v>
      </c>
      <c r="E93" s="743" t="s">
        <v>77</v>
      </c>
      <c r="F93" s="744">
        <v>41547</v>
      </c>
      <c r="G93" s="435">
        <v>4</v>
      </c>
      <c r="H93" s="745">
        <v>446.5</v>
      </c>
      <c r="I93" s="746"/>
      <c r="J93" s="516">
        <v>41554</v>
      </c>
      <c r="K93" s="758">
        <v>444</v>
      </c>
      <c r="L93" s="747">
        <v>0.25</v>
      </c>
      <c r="M93" s="447">
        <v>12.5</v>
      </c>
      <c r="N93" s="748">
        <f>SUM((H93-K93)/L93*M93)*G93</f>
        <v>500</v>
      </c>
      <c r="O93" s="743" t="s">
        <v>883</v>
      </c>
      <c r="P93" s="636">
        <v>1</v>
      </c>
      <c r="Q93" s="449">
        <f>SUM(N93*P93)</f>
        <v>500</v>
      </c>
      <c r="R93" s="749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8">
        <v>41609</v>
      </c>
      <c r="E94" s="718" t="s">
        <v>52</v>
      </c>
      <c r="F94" s="418">
        <v>41544</v>
      </c>
      <c r="G94" s="14">
        <v>8</v>
      </c>
      <c r="H94" s="416">
        <v>86.09</v>
      </c>
      <c r="I94" s="476"/>
      <c r="J94" s="516">
        <v>41554</v>
      </c>
      <c r="K94" s="757">
        <v>86.49</v>
      </c>
      <c r="L94" s="720">
        <v>0.01</v>
      </c>
      <c r="M94" s="405">
        <v>5</v>
      </c>
      <c r="N94" s="721">
        <f>SUM((K94-H94)/L94*M94)*G94</f>
        <v>1599.9999999999659</v>
      </c>
      <c r="O94" s="718" t="s">
        <v>883</v>
      </c>
      <c r="P94" s="716">
        <v>1</v>
      </c>
      <c r="Q94" s="409">
        <f>SUM(N94*P94)</f>
        <v>1599.9999999999659</v>
      </c>
      <c r="R94" s="731"/>
    </row>
    <row r="95" spans="1:18" s="318" customFormat="1" ht="15" customHeight="1" x14ac:dyDescent="0.25">
      <c r="A95" s="435" t="s">
        <v>1278</v>
      </c>
      <c r="B95" s="435" t="s">
        <v>1359</v>
      </c>
      <c r="C95" s="435" t="s">
        <v>1360</v>
      </c>
      <c r="D95" s="743">
        <v>41609</v>
      </c>
      <c r="E95" s="743" t="s">
        <v>77</v>
      </c>
      <c r="F95" s="744">
        <v>41547</v>
      </c>
      <c r="G95" s="435">
        <v>5</v>
      </c>
      <c r="H95" s="745">
        <v>41.46</v>
      </c>
      <c r="I95" s="746"/>
      <c r="J95" s="516">
        <v>41555</v>
      </c>
      <c r="K95" s="758">
        <v>40.5</v>
      </c>
      <c r="L95" s="747">
        <v>0.01</v>
      </c>
      <c r="M95" s="447">
        <v>6</v>
      </c>
      <c r="N95" s="748">
        <f>SUM((H95-K95)/L95*M95)*G95</f>
        <v>2880.0000000000023</v>
      </c>
      <c r="O95" s="743" t="s">
        <v>883</v>
      </c>
      <c r="P95" s="636">
        <v>1</v>
      </c>
      <c r="Q95" s="449">
        <f t="shared" ref="Q95:Q100" si="10">SUM(N95*P95)</f>
        <v>2880.0000000000023</v>
      </c>
      <c r="R95" s="749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8">
        <v>41699</v>
      </c>
      <c r="E96" s="718" t="s">
        <v>52</v>
      </c>
      <c r="F96" s="418">
        <v>41555</v>
      </c>
      <c r="G96" s="14">
        <v>14</v>
      </c>
      <c r="H96" s="416">
        <v>18.63</v>
      </c>
      <c r="I96" s="476"/>
      <c r="J96" s="516">
        <v>41555</v>
      </c>
      <c r="K96" s="757">
        <v>18.489999999999998</v>
      </c>
      <c r="L96" s="720">
        <v>0.01</v>
      </c>
      <c r="M96" s="405">
        <v>11.2</v>
      </c>
      <c r="N96" s="721">
        <f>SUM((K96-H96)/L96*M96)*G96</f>
        <v>-2195.2000000000089</v>
      </c>
      <c r="O96" s="718" t="s">
        <v>883</v>
      </c>
      <c r="P96" s="716">
        <v>1</v>
      </c>
      <c r="Q96" s="409">
        <f t="shared" si="10"/>
        <v>-2195.2000000000089</v>
      </c>
      <c r="R96" s="731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8">
        <v>41548</v>
      </c>
      <c r="E97" s="718" t="s">
        <v>52</v>
      </c>
      <c r="F97" s="418">
        <v>41555</v>
      </c>
      <c r="G97" s="14">
        <v>2</v>
      </c>
      <c r="H97" s="416">
        <v>935.5</v>
      </c>
      <c r="I97" s="476"/>
      <c r="J97" s="516">
        <v>41556</v>
      </c>
      <c r="K97" s="757">
        <v>927.5</v>
      </c>
      <c r="L97" s="720">
        <v>0.25</v>
      </c>
      <c r="M97" s="405">
        <v>25</v>
      </c>
      <c r="N97" s="721">
        <f>SUM((K97-H97)/L97*M97)*G97</f>
        <v>-1600</v>
      </c>
      <c r="O97" s="718" t="s">
        <v>883</v>
      </c>
      <c r="P97" s="716">
        <v>1</v>
      </c>
      <c r="Q97" s="409">
        <f t="shared" si="10"/>
        <v>-1600</v>
      </c>
      <c r="R97" s="731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8">
        <v>41579</v>
      </c>
      <c r="E98" s="718" t="s">
        <v>52</v>
      </c>
      <c r="F98" s="418">
        <v>41555</v>
      </c>
      <c r="G98" s="14">
        <v>4</v>
      </c>
      <c r="H98" s="416">
        <v>3.6779999999999999</v>
      </c>
      <c r="I98" s="476"/>
      <c r="J98" s="516">
        <v>41565</v>
      </c>
      <c r="K98" s="757">
        <v>3.8370000000000002</v>
      </c>
      <c r="L98" s="720">
        <v>1E-3</v>
      </c>
      <c r="M98" s="405">
        <v>10</v>
      </c>
      <c r="N98" s="721">
        <f>SUM((K98-H98)/L98*M98)*G98</f>
        <v>6360.00000000001</v>
      </c>
      <c r="O98" s="718" t="s">
        <v>883</v>
      </c>
      <c r="P98" s="716">
        <v>1</v>
      </c>
      <c r="Q98" s="409">
        <f t="shared" si="10"/>
        <v>6360.00000000001</v>
      </c>
      <c r="R98" s="731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8">
        <v>41548</v>
      </c>
      <c r="E99" s="718" t="s">
        <v>52</v>
      </c>
      <c r="F99" s="418">
        <v>41557</v>
      </c>
      <c r="G99" s="14">
        <v>7</v>
      </c>
      <c r="H99" s="416">
        <v>166.97499999999999</v>
      </c>
      <c r="I99" s="476"/>
      <c r="J99" s="516">
        <v>41563</v>
      </c>
      <c r="K99" s="757">
        <v>167</v>
      </c>
      <c r="L99" s="720">
        <v>2.5000000000000001E-2</v>
      </c>
      <c r="M99" s="405">
        <v>12.5</v>
      </c>
      <c r="N99" s="721">
        <f>SUM((K99-H99)/L99*M99)*G99</f>
        <v>87.500000000019895</v>
      </c>
      <c r="O99" s="718" t="s">
        <v>883</v>
      </c>
      <c r="P99" s="716">
        <v>1</v>
      </c>
      <c r="Q99" s="409">
        <f t="shared" si="10"/>
        <v>87.500000000019895</v>
      </c>
      <c r="R99" s="731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8">
        <v>41609</v>
      </c>
      <c r="E100" s="718" t="s">
        <v>52</v>
      </c>
      <c r="F100" s="418">
        <v>41575</v>
      </c>
      <c r="G100" s="14">
        <v>10</v>
      </c>
      <c r="H100" s="416">
        <v>90.56</v>
      </c>
      <c r="I100" s="476"/>
      <c r="J100" s="516">
        <v>41577</v>
      </c>
      <c r="K100" s="757">
        <v>89.9</v>
      </c>
      <c r="L100" s="720">
        <v>2.5000000000000001E-2</v>
      </c>
      <c r="M100" s="405">
        <v>10</v>
      </c>
      <c r="N100" s="721">
        <f>SUM((K100-H100)/L100*M100)*G100</f>
        <v>-2639.9999999999864</v>
      </c>
      <c r="O100" s="718" t="s">
        <v>883</v>
      </c>
      <c r="P100" s="716">
        <v>1</v>
      </c>
      <c r="Q100" s="409">
        <f t="shared" si="10"/>
        <v>-2639.9999999999864</v>
      </c>
      <c r="R100" s="731"/>
    </row>
    <row r="101" spans="1:18" s="318" customFormat="1" ht="15" customHeight="1" x14ac:dyDescent="0.25">
      <c r="A101" s="435" t="s">
        <v>980</v>
      </c>
      <c r="B101" s="435" t="s">
        <v>737</v>
      </c>
      <c r="C101" s="435" t="s">
        <v>1447</v>
      </c>
      <c r="D101" s="743">
        <v>41609</v>
      </c>
      <c r="E101" s="743" t="s">
        <v>77</v>
      </c>
      <c r="F101" s="744">
        <v>41579</v>
      </c>
      <c r="G101" s="435">
        <v>2</v>
      </c>
      <c r="H101" s="745">
        <v>3.5339999999999998</v>
      </c>
      <c r="I101" s="746"/>
      <c r="J101" s="732" t="s">
        <v>1451</v>
      </c>
      <c r="K101" s="758">
        <v>3.548</v>
      </c>
      <c r="L101" s="747">
        <v>1E-3</v>
      </c>
      <c r="M101" s="447">
        <v>10</v>
      </c>
      <c r="N101" s="748">
        <f>SUM((H101-K101)/L101*M101)*G101</f>
        <v>-280.00000000000466</v>
      </c>
      <c r="O101" s="743" t="s">
        <v>883</v>
      </c>
      <c r="P101" s="636">
        <v>1</v>
      </c>
      <c r="Q101" s="449">
        <f t="shared" ref="Q101:Q106" si="11">SUM(N101*P101)</f>
        <v>-280.00000000000466</v>
      </c>
      <c r="R101" s="749"/>
    </row>
    <row r="102" spans="1:18" s="318" customFormat="1" ht="15" customHeight="1" x14ac:dyDescent="0.25">
      <c r="A102" s="435" t="s">
        <v>1302</v>
      </c>
      <c r="B102" s="435" t="s">
        <v>1303</v>
      </c>
      <c r="C102" s="435" t="s">
        <v>1362</v>
      </c>
      <c r="D102" s="743">
        <v>41609</v>
      </c>
      <c r="E102" s="743" t="s">
        <v>77</v>
      </c>
      <c r="F102" s="744">
        <v>41583</v>
      </c>
      <c r="G102" s="435">
        <v>7</v>
      </c>
      <c r="H102" s="745">
        <v>424.5</v>
      </c>
      <c r="I102" s="746"/>
      <c r="J102" s="516">
        <v>41586</v>
      </c>
      <c r="K102" s="758">
        <v>426.6</v>
      </c>
      <c r="L102" s="747">
        <v>0.25</v>
      </c>
      <c r="M102" s="447">
        <v>12.5</v>
      </c>
      <c r="N102" s="748">
        <f>SUM((H102-K102)/L102*M102)*G102</f>
        <v>-735.00000000000796</v>
      </c>
      <c r="O102" s="743" t="s">
        <v>883</v>
      </c>
      <c r="P102" s="636">
        <v>1</v>
      </c>
      <c r="Q102" s="449">
        <f t="shared" si="11"/>
        <v>-735.00000000000796</v>
      </c>
      <c r="R102" s="749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8">
        <v>41609</v>
      </c>
      <c r="E103" s="718" t="s">
        <v>52</v>
      </c>
      <c r="F103" s="418">
        <v>41584</v>
      </c>
      <c r="G103" s="14">
        <v>3</v>
      </c>
      <c r="H103" s="416">
        <v>76.87</v>
      </c>
      <c r="I103" s="476"/>
      <c r="J103" s="516">
        <v>41586</v>
      </c>
      <c r="K103" s="757">
        <v>75.25</v>
      </c>
      <c r="L103" s="720">
        <v>0.01</v>
      </c>
      <c r="M103" s="405">
        <v>5</v>
      </c>
      <c r="N103" s="721">
        <f>SUM((K103-H103)/L103*M103)*G103</f>
        <v>-2430.0000000000068</v>
      </c>
      <c r="O103" s="718" t="s">
        <v>883</v>
      </c>
      <c r="P103" s="716">
        <v>1</v>
      </c>
      <c r="Q103" s="409">
        <f t="shared" si="11"/>
        <v>-2430.0000000000068</v>
      </c>
      <c r="R103" s="731"/>
    </row>
    <row r="104" spans="1:18" s="318" customFormat="1" ht="15" customHeight="1" x14ac:dyDescent="0.25">
      <c r="A104" s="435" t="s">
        <v>893</v>
      </c>
      <c r="B104" s="435" t="s">
        <v>360</v>
      </c>
      <c r="C104" s="435" t="s">
        <v>1434</v>
      </c>
      <c r="D104" s="743">
        <v>41609</v>
      </c>
      <c r="E104" s="743" t="s">
        <v>77</v>
      </c>
      <c r="F104" s="744">
        <v>41569</v>
      </c>
      <c r="G104" s="435">
        <v>4</v>
      </c>
      <c r="H104" s="745">
        <v>112.15</v>
      </c>
      <c r="I104" s="746"/>
      <c r="J104" s="516">
        <v>41589</v>
      </c>
      <c r="K104" s="758">
        <v>105.4</v>
      </c>
      <c r="L104" s="747">
        <v>0.05</v>
      </c>
      <c r="M104" s="447">
        <v>18.75</v>
      </c>
      <c r="N104" s="748">
        <f>SUM((H104-K104)/L104*M104)*G104</f>
        <v>10125</v>
      </c>
      <c r="O104" s="743" t="s">
        <v>883</v>
      </c>
      <c r="P104" s="636">
        <v>1</v>
      </c>
      <c r="Q104" s="449">
        <f t="shared" si="11"/>
        <v>10125</v>
      </c>
      <c r="R104" s="749"/>
    </row>
    <row r="105" spans="1:18" s="517" customFormat="1" ht="15" customHeight="1" x14ac:dyDescent="0.25">
      <c r="A105" s="580" t="s">
        <v>982</v>
      </c>
      <c r="B105" s="580" t="s">
        <v>1446</v>
      </c>
      <c r="C105" s="580" t="s">
        <v>1378</v>
      </c>
      <c r="D105" s="733">
        <v>41699</v>
      </c>
      <c r="E105" s="733" t="s">
        <v>77</v>
      </c>
      <c r="F105" s="734">
        <v>41577</v>
      </c>
      <c r="G105" s="580">
        <v>7</v>
      </c>
      <c r="H105" s="735">
        <v>18.63</v>
      </c>
      <c r="I105" s="736"/>
      <c r="J105" s="761">
        <v>41597</v>
      </c>
      <c r="K105" s="737">
        <v>17.82</v>
      </c>
      <c r="L105" s="738">
        <v>0.01</v>
      </c>
      <c r="M105" s="739">
        <v>11.2</v>
      </c>
      <c r="N105" s="740">
        <f>SUM((H105-K105)/L105*M105)*G105</f>
        <v>6350.3999999999887</v>
      </c>
      <c r="O105" s="733" t="s">
        <v>883</v>
      </c>
      <c r="P105" s="741">
        <v>1</v>
      </c>
      <c r="Q105" s="764">
        <f t="shared" si="11"/>
        <v>6350.3999999999887</v>
      </c>
      <c r="R105" s="742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8">
        <v>41609</v>
      </c>
      <c r="E106" s="718" t="s">
        <v>52</v>
      </c>
      <c r="F106" s="418">
        <v>41592</v>
      </c>
      <c r="G106" s="14">
        <v>2</v>
      </c>
      <c r="H106" s="416">
        <v>292.58</v>
      </c>
      <c r="I106" s="476"/>
      <c r="J106" s="516">
        <v>41597</v>
      </c>
      <c r="K106" s="757">
        <v>290.2</v>
      </c>
      <c r="L106" s="720">
        <v>0.01</v>
      </c>
      <c r="M106" s="405">
        <v>4.2</v>
      </c>
      <c r="N106" s="721">
        <f>SUM((K106-H106)/L106*M106)*G106</f>
        <v>-1999.1999999999962</v>
      </c>
      <c r="O106" s="718" t="s">
        <v>883</v>
      </c>
      <c r="P106" s="716">
        <v>1</v>
      </c>
      <c r="Q106" s="409">
        <f t="shared" si="11"/>
        <v>-1999.1999999999962</v>
      </c>
      <c r="R106" s="731"/>
    </row>
    <row r="107" spans="1:18" s="318" customFormat="1" ht="15" customHeight="1" x14ac:dyDescent="0.25">
      <c r="A107" s="435" t="s">
        <v>1363</v>
      </c>
      <c r="B107" s="435" t="s">
        <v>1364</v>
      </c>
      <c r="C107" s="435" t="s">
        <v>1473</v>
      </c>
      <c r="D107" s="743">
        <v>41640</v>
      </c>
      <c r="E107" s="743" t="s">
        <v>77</v>
      </c>
      <c r="F107" s="744">
        <v>41605</v>
      </c>
      <c r="G107" s="435">
        <v>3</v>
      </c>
      <c r="H107" s="745">
        <v>92.38</v>
      </c>
      <c r="I107" s="746"/>
      <c r="J107" s="516">
        <v>41610</v>
      </c>
      <c r="K107" s="758">
        <v>93.94</v>
      </c>
      <c r="L107" s="747">
        <v>0.01</v>
      </c>
      <c r="M107" s="447">
        <v>10</v>
      </c>
      <c r="N107" s="748">
        <f>SUM((H107-K107)/L107*M107)*G107</f>
        <v>-4680.0000000000073</v>
      </c>
      <c r="O107" s="743" t="s">
        <v>883</v>
      </c>
      <c r="P107" s="636">
        <v>1</v>
      </c>
      <c r="Q107" s="449">
        <f t="shared" ref="Q107:Q112" si="12">SUM(N107*P107)</f>
        <v>-4680.0000000000073</v>
      </c>
      <c r="R107" s="749"/>
    </row>
    <row r="108" spans="1:18" s="517" customFormat="1" ht="15" customHeight="1" x14ac:dyDescent="0.25">
      <c r="A108" s="580" t="s">
        <v>982</v>
      </c>
      <c r="B108" s="580" t="s">
        <v>1446</v>
      </c>
      <c r="C108" s="580" t="s">
        <v>1378</v>
      </c>
      <c r="D108" s="733">
        <v>41699</v>
      </c>
      <c r="E108" s="733" t="s">
        <v>77</v>
      </c>
      <c r="F108" s="734">
        <v>41603</v>
      </c>
      <c r="G108" s="580">
        <v>7</v>
      </c>
      <c r="H108" s="735">
        <v>17.34</v>
      </c>
      <c r="I108" s="736"/>
      <c r="J108" s="761">
        <v>41628</v>
      </c>
      <c r="K108" s="737">
        <v>16.28</v>
      </c>
      <c r="L108" s="738">
        <v>0.01</v>
      </c>
      <c r="M108" s="739">
        <v>11.2</v>
      </c>
      <c r="N108" s="740">
        <f>SUM((H108-K108)/L108*M108)*G108</f>
        <v>8310.3999999999887</v>
      </c>
      <c r="O108" s="733" t="s">
        <v>883</v>
      </c>
      <c r="P108" s="741">
        <v>1</v>
      </c>
      <c r="Q108" s="764">
        <f t="shared" si="12"/>
        <v>8310.3999999999887</v>
      </c>
      <c r="R108" s="742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8">
        <v>41671</v>
      </c>
      <c r="E109" s="718" t="s">
        <v>52</v>
      </c>
      <c r="F109" s="418">
        <v>41635</v>
      </c>
      <c r="G109" s="14">
        <v>4</v>
      </c>
      <c r="H109" s="416">
        <v>100.43</v>
      </c>
      <c r="I109" s="476"/>
      <c r="J109" s="516">
        <v>41638</v>
      </c>
      <c r="K109" s="757">
        <v>99.17</v>
      </c>
      <c r="L109" s="720">
        <v>0.01</v>
      </c>
      <c r="M109" s="405">
        <v>10</v>
      </c>
      <c r="N109" s="721">
        <f t="shared" ref="N109:N116" si="13">SUM((K109-H109)/L109*M109)*G109</f>
        <v>-5040.00000000002</v>
      </c>
      <c r="O109" s="718" t="s">
        <v>883</v>
      </c>
      <c r="P109" s="716">
        <v>1</v>
      </c>
      <c r="Q109" s="409">
        <f t="shared" si="12"/>
        <v>-5040.00000000002</v>
      </c>
      <c r="R109" s="731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8">
        <v>41699</v>
      </c>
      <c r="E110" s="718" t="s">
        <v>52</v>
      </c>
      <c r="F110" s="418">
        <v>41655</v>
      </c>
      <c r="G110" s="14">
        <v>9</v>
      </c>
      <c r="H110" s="416">
        <v>398.69</v>
      </c>
      <c r="I110" s="476"/>
      <c r="J110" s="516">
        <v>41662</v>
      </c>
      <c r="K110" s="732">
        <v>392.49</v>
      </c>
      <c r="L110" s="720">
        <v>0.25</v>
      </c>
      <c r="M110" s="405">
        <v>12.5</v>
      </c>
      <c r="N110" s="721">
        <f t="shared" si="13"/>
        <v>-2789.999999999995</v>
      </c>
      <c r="O110" s="718" t="s">
        <v>883</v>
      </c>
      <c r="P110" s="716">
        <v>1</v>
      </c>
      <c r="Q110" s="409">
        <f t="shared" si="12"/>
        <v>-2789.999999999995</v>
      </c>
      <c r="R110" s="731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8">
        <v>41699</v>
      </c>
      <c r="E111" s="718" t="s">
        <v>52</v>
      </c>
      <c r="F111" s="418">
        <v>41655</v>
      </c>
      <c r="G111" s="14">
        <v>4</v>
      </c>
      <c r="H111" s="416">
        <v>86.21</v>
      </c>
      <c r="I111" s="476"/>
      <c r="J111" s="516">
        <v>41663</v>
      </c>
      <c r="K111" s="757">
        <v>86.65</v>
      </c>
      <c r="L111" s="720">
        <v>0.01</v>
      </c>
      <c r="M111" s="405">
        <v>5</v>
      </c>
      <c r="N111" s="721">
        <f t="shared" si="13"/>
        <v>880.00000000002387</v>
      </c>
      <c r="O111" s="718" t="s">
        <v>883</v>
      </c>
      <c r="P111" s="716">
        <v>1</v>
      </c>
      <c r="Q111" s="409">
        <f t="shared" si="12"/>
        <v>880.00000000002387</v>
      </c>
      <c r="R111" s="731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8">
        <v>41699</v>
      </c>
      <c r="E112" s="718" t="s">
        <v>52</v>
      </c>
      <c r="F112" s="418">
        <v>41649</v>
      </c>
      <c r="G112" s="14">
        <v>35</v>
      </c>
      <c r="H112" s="416">
        <v>110.36</v>
      </c>
      <c r="I112" s="476"/>
      <c r="J112" s="516">
        <v>41676</v>
      </c>
      <c r="K112" s="757">
        <v>110.58199999999999</v>
      </c>
      <c r="L112" s="720">
        <v>0.01</v>
      </c>
      <c r="M112" s="405">
        <v>10</v>
      </c>
      <c r="N112" s="721">
        <f t="shared" si="13"/>
        <v>7769.9999999997972</v>
      </c>
      <c r="O112" s="718" t="s">
        <v>378</v>
      </c>
      <c r="P112" s="716">
        <v>1.3607400000000001</v>
      </c>
      <c r="Q112" s="409">
        <f t="shared" si="12"/>
        <v>10572.949799999724</v>
      </c>
      <c r="R112" s="731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8">
        <v>41699</v>
      </c>
      <c r="E113" s="718" t="s">
        <v>52</v>
      </c>
      <c r="F113" s="418">
        <v>41677</v>
      </c>
      <c r="G113" s="14">
        <v>10</v>
      </c>
      <c r="H113" s="416">
        <v>2948</v>
      </c>
      <c r="I113" s="476"/>
      <c r="J113" s="732">
        <v>41681</v>
      </c>
      <c r="K113" s="757">
        <v>2912</v>
      </c>
      <c r="L113" s="720">
        <v>1</v>
      </c>
      <c r="M113" s="595">
        <v>10</v>
      </c>
      <c r="N113" s="721">
        <f t="shared" si="13"/>
        <v>-3600</v>
      </c>
      <c r="O113" s="718" t="s">
        <v>684</v>
      </c>
      <c r="P113" s="716">
        <v>1</v>
      </c>
      <c r="Q113" s="409">
        <f t="shared" ref="Q113:Q118" si="14">SUM(N113*P113)</f>
        <v>-3600</v>
      </c>
      <c r="R113" s="731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8">
        <v>41699</v>
      </c>
      <c r="E114" s="718" t="s">
        <v>52</v>
      </c>
      <c r="F114" s="418">
        <v>41673</v>
      </c>
      <c r="G114" s="14">
        <v>2</v>
      </c>
      <c r="H114" s="416">
        <v>1297.5</v>
      </c>
      <c r="I114" s="476"/>
      <c r="J114" s="732">
        <v>41681</v>
      </c>
      <c r="K114" s="757">
        <v>1315</v>
      </c>
      <c r="L114" s="720">
        <v>1</v>
      </c>
      <c r="M114" s="595">
        <v>10</v>
      </c>
      <c r="N114" s="721">
        <f t="shared" si="13"/>
        <v>350</v>
      </c>
      <c r="O114" s="718" t="s">
        <v>883</v>
      </c>
      <c r="P114" s="716">
        <v>1</v>
      </c>
      <c r="Q114" s="409">
        <f t="shared" si="14"/>
        <v>350</v>
      </c>
      <c r="R114" s="731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8">
        <v>41699</v>
      </c>
      <c r="E115" s="718" t="s">
        <v>52</v>
      </c>
      <c r="F115" s="418">
        <v>41698</v>
      </c>
      <c r="G115" s="14">
        <v>4</v>
      </c>
      <c r="H115" s="416">
        <v>445.8</v>
      </c>
      <c r="I115" s="476"/>
      <c r="J115" s="732">
        <v>41681</v>
      </c>
      <c r="K115" s="757">
        <v>438.3</v>
      </c>
      <c r="L115" s="720">
        <v>0.1</v>
      </c>
      <c r="M115" s="595">
        <v>10</v>
      </c>
      <c r="N115" s="721">
        <f t="shared" si="13"/>
        <v>-3000</v>
      </c>
      <c r="O115" s="718" t="s">
        <v>883</v>
      </c>
      <c r="P115" s="716">
        <v>1</v>
      </c>
      <c r="Q115" s="409">
        <f t="shared" si="14"/>
        <v>-3000</v>
      </c>
      <c r="R115" s="731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8">
        <v>41699</v>
      </c>
      <c r="E116" s="718" t="s">
        <v>52</v>
      </c>
      <c r="F116" s="418">
        <v>41677</v>
      </c>
      <c r="G116" s="14">
        <v>3</v>
      </c>
      <c r="H116" s="416">
        <v>99.36</v>
      </c>
      <c r="I116" s="476"/>
      <c r="J116" s="732">
        <v>41683</v>
      </c>
      <c r="K116" s="757">
        <v>100.37</v>
      </c>
      <c r="L116" s="720">
        <v>1</v>
      </c>
      <c r="M116" s="595">
        <v>10</v>
      </c>
      <c r="N116" s="721">
        <f t="shared" si="13"/>
        <v>30.300000000000153</v>
      </c>
      <c r="O116" s="718" t="s">
        <v>883</v>
      </c>
      <c r="P116" s="716">
        <v>1</v>
      </c>
      <c r="Q116" s="409">
        <f t="shared" si="14"/>
        <v>30.300000000000153</v>
      </c>
      <c r="R116" s="731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8">
        <v>41730</v>
      </c>
      <c r="E117" s="718" t="s">
        <v>52</v>
      </c>
      <c r="F117" s="418">
        <v>41677</v>
      </c>
      <c r="G117" s="14">
        <v>4</v>
      </c>
      <c r="H117" s="416">
        <v>108.35</v>
      </c>
      <c r="I117" s="476"/>
      <c r="J117" s="732">
        <v>41684</v>
      </c>
      <c r="K117" s="757">
        <v>108.85</v>
      </c>
      <c r="L117" s="720">
        <v>1</v>
      </c>
      <c r="M117" s="595">
        <v>10</v>
      </c>
      <c r="N117" s="721">
        <f>SUM((K117-H117)/L117*M117)*G117</f>
        <v>20</v>
      </c>
      <c r="O117" s="718" t="s">
        <v>883</v>
      </c>
      <c r="P117" s="716">
        <v>1</v>
      </c>
      <c r="Q117" s="409">
        <f t="shared" si="14"/>
        <v>20</v>
      </c>
      <c r="R117" s="731"/>
    </row>
    <row r="118" spans="1:19" s="517" customFormat="1" ht="15" customHeight="1" x14ac:dyDescent="0.25">
      <c r="A118" s="580" t="s">
        <v>1563</v>
      </c>
      <c r="B118" s="580" t="s">
        <v>99</v>
      </c>
      <c r="C118" s="580" t="s">
        <v>1564</v>
      </c>
      <c r="D118" s="733">
        <v>41699</v>
      </c>
      <c r="E118" s="733" t="s">
        <v>77</v>
      </c>
      <c r="F118" s="734">
        <v>41676</v>
      </c>
      <c r="G118" s="580">
        <v>3</v>
      </c>
      <c r="H118" s="735">
        <v>128.06</v>
      </c>
      <c r="I118" s="736"/>
      <c r="J118" s="737">
        <v>41684</v>
      </c>
      <c r="K118" s="737">
        <v>127.6</v>
      </c>
      <c r="L118" s="738">
        <v>0.02</v>
      </c>
      <c r="M118" s="763">
        <v>20</v>
      </c>
      <c r="N118" s="740">
        <f>SUM((H118-K118)/L118*M118)*G118</f>
        <v>1380.0000000000239</v>
      </c>
      <c r="O118" s="733" t="s">
        <v>378</v>
      </c>
      <c r="P118" s="741">
        <v>1.3601000000000001</v>
      </c>
      <c r="Q118" s="764">
        <f t="shared" si="14"/>
        <v>1876.9380000000326</v>
      </c>
      <c r="R118" s="742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8">
        <v>41730</v>
      </c>
      <c r="E119" s="718" t="s">
        <v>52</v>
      </c>
      <c r="F119" s="418">
        <v>41684</v>
      </c>
      <c r="G119" s="14">
        <v>9</v>
      </c>
      <c r="H119" s="416">
        <v>95.65</v>
      </c>
      <c r="I119" s="476"/>
      <c r="J119" s="732">
        <v>41690</v>
      </c>
      <c r="K119" s="757">
        <v>97.01</v>
      </c>
      <c r="L119" s="720">
        <v>2.5000000000000001E-2</v>
      </c>
      <c r="M119" s="595">
        <v>10</v>
      </c>
      <c r="N119" s="721">
        <f>SUM((K119-H119)/L119*M119)*G119</f>
        <v>4895.9999999999982</v>
      </c>
      <c r="O119" s="718" t="s">
        <v>883</v>
      </c>
      <c r="P119" s="716">
        <v>1</v>
      </c>
      <c r="Q119" s="409">
        <f t="shared" ref="Q119:Q124" si="15">SUM(N119*P119)</f>
        <v>4895.9999999999982</v>
      </c>
      <c r="R119" s="731"/>
    </row>
    <row r="120" spans="1:19" s="517" customFormat="1" ht="15" customHeight="1" x14ac:dyDescent="0.25">
      <c r="A120" s="580" t="s">
        <v>70</v>
      </c>
      <c r="B120" s="580" t="s">
        <v>69</v>
      </c>
      <c r="C120" s="580" t="s">
        <v>1592</v>
      </c>
      <c r="D120" s="733">
        <v>41730</v>
      </c>
      <c r="E120" s="733" t="s">
        <v>77</v>
      </c>
      <c r="F120" s="734">
        <v>41705</v>
      </c>
      <c r="G120" s="580">
        <v>5</v>
      </c>
      <c r="H120" s="735">
        <v>318.25</v>
      </c>
      <c r="I120" s="736"/>
      <c r="J120" s="761">
        <v>41711</v>
      </c>
      <c r="K120" s="737">
        <v>295</v>
      </c>
      <c r="L120" s="738">
        <v>0.05</v>
      </c>
      <c r="M120" s="763">
        <v>12.5</v>
      </c>
      <c r="N120" s="740">
        <f>SUM((H120-K120)/L120*M120)*G120</f>
        <v>29062.5</v>
      </c>
      <c r="O120" s="733" t="s">
        <v>883</v>
      </c>
      <c r="P120" s="741">
        <v>1</v>
      </c>
      <c r="Q120" s="764">
        <f t="shared" si="15"/>
        <v>29062.5</v>
      </c>
      <c r="R120" s="742"/>
    </row>
    <row r="121" spans="1:19" s="517" customFormat="1" ht="15" customHeight="1" x14ac:dyDescent="0.25">
      <c r="A121" s="580" t="s">
        <v>1302</v>
      </c>
      <c r="B121" s="580" t="s">
        <v>971</v>
      </c>
      <c r="C121" s="580" t="s">
        <v>1595</v>
      </c>
      <c r="D121" s="733">
        <v>41760</v>
      </c>
      <c r="E121" s="733" t="s">
        <v>77</v>
      </c>
      <c r="F121" s="734">
        <v>41708</v>
      </c>
      <c r="G121" s="580">
        <v>10</v>
      </c>
      <c r="H121" s="735">
        <v>479.1</v>
      </c>
      <c r="I121" s="736"/>
      <c r="J121" s="761">
        <v>41711</v>
      </c>
      <c r="K121" s="737">
        <v>489.5</v>
      </c>
      <c r="L121" s="738">
        <v>0.25</v>
      </c>
      <c r="M121" s="763">
        <v>12.5</v>
      </c>
      <c r="N121" s="740">
        <f>SUM((H121-K121)/L121*M121)*G121</f>
        <v>-5199.9999999999891</v>
      </c>
      <c r="O121" s="733" t="s">
        <v>883</v>
      </c>
      <c r="P121" s="741">
        <v>1</v>
      </c>
      <c r="Q121" s="764">
        <f t="shared" si="15"/>
        <v>-5199.9999999999891</v>
      </c>
      <c r="R121" s="742"/>
    </row>
    <row r="122" spans="1:19" s="517" customFormat="1" ht="15" customHeight="1" x14ac:dyDescent="0.25">
      <c r="A122" s="580" t="s">
        <v>106</v>
      </c>
      <c r="B122" s="580" t="s">
        <v>1602</v>
      </c>
      <c r="C122" s="580" t="s">
        <v>1603</v>
      </c>
      <c r="D122" s="733">
        <v>41760</v>
      </c>
      <c r="E122" s="733" t="s">
        <v>77</v>
      </c>
      <c r="F122" s="734">
        <v>40544</v>
      </c>
      <c r="G122" s="580">
        <v>4</v>
      </c>
      <c r="H122" s="735">
        <v>1401.5</v>
      </c>
      <c r="I122" s="736"/>
      <c r="J122" s="761">
        <v>41716</v>
      </c>
      <c r="K122" s="737">
        <v>1415</v>
      </c>
      <c r="L122" s="738">
        <v>0.25</v>
      </c>
      <c r="M122" s="763">
        <v>12.5</v>
      </c>
      <c r="N122" s="740">
        <f>SUM((H122-K122)/L122*M122)*G122</f>
        <v>-2700</v>
      </c>
      <c r="O122" s="733" t="s">
        <v>883</v>
      </c>
      <c r="P122" s="741">
        <v>1</v>
      </c>
      <c r="Q122" s="764">
        <f t="shared" si="15"/>
        <v>-2700</v>
      </c>
      <c r="R122" s="742"/>
    </row>
    <row r="123" spans="1:19" s="312" customFormat="1" ht="14.25" customHeight="1" x14ac:dyDescent="0.25">
      <c r="A123" s="580" t="s">
        <v>62</v>
      </c>
      <c r="B123" s="580" t="s">
        <v>61</v>
      </c>
      <c r="C123" s="580" t="s">
        <v>1582</v>
      </c>
      <c r="D123" s="733">
        <v>41730</v>
      </c>
      <c r="E123" s="733" t="s">
        <v>77</v>
      </c>
      <c r="F123" s="734">
        <v>41723</v>
      </c>
      <c r="G123" s="580">
        <v>12</v>
      </c>
      <c r="H123" s="735">
        <v>123.3</v>
      </c>
      <c r="I123" s="736"/>
      <c r="J123" s="516">
        <v>41725</v>
      </c>
      <c r="K123" s="737">
        <v>125.09</v>
      </c>
      <c r="L123" s="738">
        <v>0.05</v>
      </c>
      <c r="M123" s="763">
        <v>10</v>
      </c>
      <c r="N123" s="740">
        <f>SUM((H123-K123)/L123*M123)*G123</f>
        <v>-4296.0000000000146</v>
      </c>
      <c r="O123" s="733" t="s">
        <v>883</v>
      </c>
      <c r="P123" s="741">
        <v>1</v>
      </c>
      <c r="Q123" s="764">
        <f t="shared" si="15"/>
        <v>-4296.0000000000146</v>
      </c>
      <c r="R123" s="742"/>
      <c r="S123" s="517"/>
    </row>
    <row r="124" spans="1:19" s="517" customFormat="1" ht="15" customHeight="1" x14ac:dyDescent="0.25">
      <c r="A124" s="580" t="s">
        <v>980</v>
      </c>
      <c r="B124" s="580" t="s">
        <v>737</v>
      </c>
      <c r="C124" s="580" t="s">
        <v>1609</v>
      </c>
      <c r="D124" s="733">
        <v>41730</v>
      </c>
      <c r="E124" s="733" t="s">
        <v>77</v>
      </c>
      <c r="F124" s="734">
        <v>41718</v>
      </c>
      <c r="G124" s="580">
        <v>3</v>
      </c>
      <c r="H124" s="735">
        <v>4.3410000000000002</v>
      </c>
      <c r="I124" s="736"/>
      <c r="J124" s="516">
        <v>41725</v>
      </c>
      <c r="K124" s="737">
        <v>4.444</v>
      </c>
      <c r="L124" s="738">
        <v>1E-3</v>
      </c>
      <c r="M124" s="763">
        <v>10</v>
      </c>
      <c r="N124" s="740">
        <f>SUM((H124-K124)/L124*M124)*G124</f>
        <v>-3089.9999999999927</v>
      </c>
      <c r="O124" s="733" t="s">
        <v>883</v>
      </c>
      <c r="P124" s="741">
        <v>1</v>
      </c>
      <c r="Q124" s="764">
        <f t="shared" si="15"/>
        <v>-3089.9999999999927</v>
      </c>
      <c r="R124" s="742"/>
    </row>
    <row r="125" spans="1:19" s="517" customFormat="1" ht="15" customHeight="1" x14ac:dyDescent="0.25">
      <c r="A125" s="14" t="s">
        <v>1156</v>
      </c>
      <c r="B125" s="14" t="s">
        <v>78</v>
      </c>
      <c r="C125" s="14" t="s">
        <v>1615</v>
      </c>
      <c r="D125" s="718">
        <v>41760</v>
      </c>
      <c r="E125" s="718" t="s">
        <v>52</v>
      </c>
      <c r="F125" s="418">
        <v>41719</v>
      </c>
      <c r="G125" s="14">
        <v>2</v>
      </c>
      <c r="H125" s="416">
        <v>99.78</v>
      </c>
      <c r="I125" s="476"/>
      <c r="J125" s="516">
        <v>41730</v>
      </c>
      <c r="K125" s="757">
        <v>100</v>
      </c>
      <c r="L125" s="720">
        <v>0.01</v>
      </c>
      <c r="M125" s="595">
        <v>10</v>
      </c>
      <c r="N125" s="721">
        <f>SUM((K125-H125)/L125*M125)*G125</f>
        <v>439.99999999999773</v>
      </c>
      <c r="O125" s="718" t="s">
        <v>883</v>
      </c>
      <c r="P125" s="716">
        <v>1</v>
      </c>
      <c r="Q125" s="409">
        <f t="shared" ref="Q125:Q131" si="16">SUM(N125*P125)</f>
        <v>439.99999999999773</v>
      </c>
      <c r="R125" s="731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8">
        <v>41760</v>
      </c>
      <c r="E126" s="718" t="s">
        <v>52</v>
      </c>
      <c r="F126" s="418">
        <v>41730</v>
      </c>
      <c r="G126" s="14">
        <v>3</v>
      </c>
      <c r="H126" s="416">
        <v>341.9</v>
      </c>
      <c r="I126" s="476"/>
      <c r="J126" s="516">
        <v>41732</v>
      </c>
      <c r="K126" s="757">
        <v>333.1</v>
      </c>
      <c r="L126" s="720">
        <v>0.1</v>
      </c>
      <c r="M126" s="595">
        <v>11</v>
      </c>
      <c r="N126" s="721">
        <f>SUM((K126-H126)/L126*M126)*G126</f>
        <v>-2903.999999999985</v>
      </c>
      <c r="O126" s="718" t="s">
        <v>883</v>
      </c>
      <c r="P126" s="716">
        <v>1</v>
      </c>
      <c r="Q126" s="409">
        <f t="shared" si="16"/>
        <v>-2903.999999999985</v>
      </c>
      <c r="R126" s="731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8">
        <v>41760</v>
      </c>
      <c r="E127" s="718" t="s">
        <v>52</v>
      </c>
      <c r="F127" s="418">
        <v>41726</v>
      </c>
      <c r="G127" s="14">
        <v>2</v>
      </c>
      <c r="H127" s="416">
        <v>303</v>
      </c>
      <c r="I127" s="476"/>
      <c r="J127" s="516">
        <v>41732</v>
      </c>
      <c r="K127" s="757">
        <v>303.10000000000002</v>
      </c>
      <c r="L127" s="720">
        <v>0.05</v>
      </c>
      <c r="M127" s="595">
        <v>12.5</v>
      </c>
      <c r="N127" s="721">
        <f>SUM((K127-H127)/L127*M127)*G127</f>
        <v>50.000000000011369</v>
      </c>
      <c r="O127" s="718" t="s">
        <v>883</v>
      </c>
      <c r="P127" s="716">
        <v>1</v>
      </c>
      <c r="Q127" s="409">
        <f t="shared" si="16"/>
        <v>50.000000000011369</v>
      </c>
      <c r="R127" s="731"/>
    </row>
    <row r="128" spans="1:19" s="517" customFormat="1" ht="15" customHeight="1" x14ac:dyDescent="0.25">
      <c r="A128" s="580" t="s">
        <v>1056</v>
      </c>
      <c r="B128" s="580" t="s">
        <v>69</v>
      </c>
      <c r="C128" s="580" t="s">
        <v>1618</v>
      </c>
      <c r="D128" s="733">
        <v>41760</v>
      </c>
      <c r="E128" s="733" t="s">
        <v>77</v>
      </c>
      <c r="F128" s="734">
        <v>41737</v>
      </c>
      <c r="G128" s="580">
        <v>5</v>
      </c>
      <c r="H128" s="735">
        <v>298.14999999999998</v>
      </c>
      <c r="I128" s="736"/>
      <c r="J128" s="516">
        <v>41859</v>
      </c>
      <c r="K128" s="737">
        <v>303.45</v>
      </c>
      <c r="L128" s="738">
        <v>0.05</v>
      </c>
      <c r="M128" s="763">
        <v>12.5</v>
      </c>
      <c r="N128" s="740">
        <f>SUM((H128-K128)/L128*M128)*G128</f>
        <v>-6625.0000000000136</v>
      </c>
      <c r="O128" s="733" t="s">
        <v>883</v>
      </c>
      <c r="P128" s="741">
        <v>1</v>
      </c>
      <c r="Q128" s="764">
        <f t="shared" si="16"/>
        <v>-6625.0000000000136</v>
      </c>
      <c r="R128" s="742"/>
    </row>
    <row r="129" spans="1:20" s="517" customFormat="1" ht="15" customHeight="1" x14ac:dyDescent="0.25">
      <c r="A129" s="580" t="s">
        <v>1628</v>
      </c>
      <c r="B129" s="580" t="s">
        <v>82</v>
      </c>
      <c r="C129" s="580" t="s">
        <v>1630</v>
      </c>
      <c r="D129" s="733">
        <v>41760</v>
      </c>
      <c r="E129" s="733" t="s">
        <v>77</v>
      </c>
      <c r="F129" s="734">
        <v>41731</v>
      </c>
      <c r="G129" s="580">
        <v>2</v>
      </c>
      <c r="H129" s="735">
        <v>285.60000000000002</v>
      </c>
      <c r="I129" s="736"/>
      <c r="J129" s="516">
        <v>41737</v>
      </c>
      <c r="K129" s="737">
        <v>283.10000000000002</v>
      </c>
      <c r="L129" s="738">
        <v>0.01</v>
      </c>
      <c r="M129" s="763">
        <v>4.2</v>
      </c>
      <c r="N129" s="740">
        <f>SUM((H129-K129)/L129*M129)*G129</f>
        <v>2100</v>
      </c>
      <c r="O129" s="733" t="s">
        <v>883</v>
      </c>
      <c r="P129" s="741">
        <v>1</v>
      </c>
      <c r="Q129" s="764">
        <f t="shared" si="16"/>
        <v>2100</v>
      </c>
      <c r="R129" s="742"/>
    </row>
    <row r="130" spans="1:20" s="312" customFormat="1" ht="14.25" customHeight="1" x14ac:dyDescent="0.25">
      <c r="A130" s="580" t="s">
        <v>675</v>
      </c>
      <c r="B130" s="580" t="s">
        <v>1633</v>
      </c>
      <c r="C130" s="580" t="s">
        <v>1634</v>
      </c>
      <c r="D130" s="733">
        <v>41791</v>
      </c>
      <c r="E130" s="733" t="s">
        <v>77</v>
      </c>
      <c r="F130" s="734">
        <v>41736</v>
      </c>
      <c r="G130" s="580">
        <v>4</v>
      </c>
      <c r="H130" s="735">
        <v>6547</v>
      </c>
      <c r="I130" s="736"/>
      <c r="J130" s="516">
        <v>41738</v>
      </c>
      <c r="K130" s="737">
        <v>6605</v>
      </c>
      <c r="L130" s="738">
        <v>0.5</v>
      </c>
      <c r="M130" s="763">
        <v>5</v>
      </c>
      <c r="N130" s="740">
        <f>SUM((H130-K130)/L130*M130)*G130</f>
        <v>-2320</v>
      </c>
      <c r="O130" s="733" t="s">
        <v>379</v>
      </c>
      <c r="P130" s="741">
        <v>1.6608000000000001</v>
      </c>
      <c r="Q130" s="764">
        <f t="shared" si="16"/>
        <v>-3853.056</v>
      </c>
      <c r="R130" s="742"/>
      <c r="S130" s="517"/>
      <c r="T130" s="517"/>
    </row>
    <row r="131" spans="1:20" s="312" customFormat="1" ht="14.25" customHeight="1" x14ac:dyDescent="0.25">
      <c r="A131" s="580" t="s">
        <v>62</v>
      </c>
      <c r="B131" s="580" t="s">
        <v>61</v>
      </c>
      <c r="C131" s="580" t="s">
        <v>1582</v>
      </c>
      <c r="D131" s="733">
        <v>41730</v>
      </c>
      <c r="E131" s="733" t="s">
        <v>77</v>
      </c>
      <c r="F131" s="734">
        <v>41729</v>
      </c>
      <c r="G131" s="580">
        <v>4</v>
      </c>
      <c r="H131" s="735">
        <v>126.57</v>
      </c>
      <c r="I131" s="736"/>
      <c r="J131" s="516">
        <v>41739</v>
      </c>
      <c r="K131" s="737">
        <v>121.8</v>
      </c>
      <c r="L131" s="738">
        <v>2.5000000000000001E-2</v>
      </c>
      <c r="M131" s="763">
        <v>10</v>
      </c>
      <c r="N131" s="740">
        <f>SUM((H131-K131)/L131*M131)*G131</f>
        <v>7631.9999999999936</v>
      </c>
      <c r="O131" s="733" t="s">
        <v>883</v>
      </c>
      <c r="P131" s="741">
        <v>1</v>
      </c>
      <c r="Q131" s="764">
        <f t="shared" si="16"/>
        <v>7631.9999999999936</v>
      </c>
      <c r="R131" s="742"/>
      <c r="S131" s="517"/>
    </row>
    <row r="132" spans="1:20" s="517" customFormat="1" ht="15" customHeight="1" x14ac:dyDescent="0.25">
      <c r="A132" s="14" t="s">
        <v>893</v>
      </c>
      <c r="B132" s="14" t="s">
        <v>360</v>
      </c>
      <c r="C132" s="14" t="s">
        <v>1611</v>
      </c>
      <c r="D132" s="718">
        <v>41760</v>
      </c>
      <c r="E132" s="718" t="s">
        <v>52</v>
      </c>
      <c r="F132" s="418">
        <v>41733</v>
      </c>
      <c r="G132" s="14">
        <v>1</v>
      </c>
      <c r="H132" s="416">
        <v>183.4</v>
      </c>
      <c r="I132" s="476"/>
      <c r="J132" s="516">
        <v>41743</v>
      </c>
      <c r="K132" s="757">
        <v>195</v>
      </c>
      <c r="L132" s="720">
        <v>0.05</v>
      </c>
      <c r="M132" s="595">
        <v>18.75</v>
      </c>
      <c r="N132" s="721">
        <f>SUM((K132-H132)/L132*M132)*G132</f>
        <v>4349.9999999999982</v>
      </c>
      <c r="O132" s="718" t="s">
        <v>883</v>
      </c>
      <c r="P132" s="716">
        <v>1</v>
      </c>
      <c r="Q132" s="409">
        <f t="shared" ref="Q132:Q141" si="17">SUM(N132*P132)</f>
        <v>4349.9999999999982</v>
      </c>
      <c r="R132" s="731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8">
        <v>41760</v>
      </c>
      <c r="E133" s="718" t="s">
        <v>52</v>
      </c>
      <c r="F133" s="418">
        <v>41738</v>
      </c>
      <c r="G133" s="14">
        <v>6</v>
      </c>
      <c r="H133" s="416">
        <v>335.2</v>
      </c>
      <c r="I133" s="476"/>
      <c r="J133" s="516">
        <v>41743</v>
      </c>
      <c r="K133" s="757">
        <v>324.5</v>
      </c>
      <c r="L133" s="720">
        <v>0.1</v>
      </c>
      <c r="M133" s="595">
        <v>11</v>
      </c>
      <c r="N133" s="721">
        <f>SUM((K133-H133)/L133*M133)*G133</f>
        <v>-7061.9999999999918</v>
      </c>
      <c r="O133" s="718" t="s">
        <v>883</v>
      </c>
      <c r="P133" s="716">
        <v>1</v>
      </c>
      <c r="Q133" s="409">
        <f t="shared" si="17"/>
        <v>-7061.9999999999918</v>
      </c>
      <c r="R133" s="731"/>
      <c r="T133" s="517"/>
    </row>
    <row r="134" spans="1:20" s="435" customFormat="1" ht="15" customHeight="1" x14ac:dyDescent="0.25">
      <c r="A134" s="580" t="s">
        <v>45</v>
      </c>
      <c r="B134" s="580" t="s">
        <v>976</v>
      </c>
      <c r="C134" s="580" t="s">
        <v>1629</v>
      </c>
      <c r="D134" s="733">
        <v>41760</v>
      </c>
      <c r="E134" s="733" t="s">
        <v>77</v>
      </c>
      <c r="F134" s="734">
        <v>41731</v>
      </c>
      <c r="G134" s="580">
        <v>3</v>
      </c>
      <c r="H134" s="735">
        <v>676.25</v>
      </c>
      <c r="I134" s="736"/>
      <c r="J134" s="516">
        <v>41743</v>
      </c>
      <c r="K134" s="737">
        <v>678.9</v>
      </c>
      <c r="L134" s="738">
        <v>0.25</v>
      </c>
      <c r="M134" s="763">
        <v>12.5</v>
      </c>
      <c r="N134" s="740">
        <f>SUM((H134-K134)/L134*M134)*G134</f>
        <v>-397.49999999999659</v>
      </c>
      <c r="O134" s="733" t="s">
        <v>883</v>
      </c>
      <c r="P134" s="741">
        <v>1</v>
      </c>
      <c r="Q134" s="764">
        <f t="shared" si="17"/>
        <v>-397.49999999999659</v>
      </c>
      <c r="R134" s="742"/>
      <c r="S134" s="517"/>
      <c r="T134" s="312"/>
    </row>
    <row r="135" spans="1:20" s="517" customFormat="1" ht="15" customHeight="1" x14ac:dyDescent="0.25">
      <c r="A135" s="14" t="s">
        <v>1</v>
      </c>
      <c r="B135" s="14" t="s">
        <v>2</v>
      </c>
      <c r="C135" s="14" t="s">
        <v>1638</v>
      </c>
      <c r="D135" s="718">
        <v>41791</v>
      </c>
      <c r="E135" s="718" t="s">
        <v>52</v>
      </c>
      <c r="F135" s="418">
        <v>41737</v>
      </c>
      <c r="G135" s="14">
        <v>2</v>
      </c>
      <c r="H135" s="416">
        <v>106.94</v>
      </c>
      <c r="I135" s="476"/>
      <c r="J135" s="516">
        <v>41751</v>
      </c>
      <c r="K135" s="757">
        <v>108.6</v>
      </c>
      <c r="L135" s="720">
        <v>0.01</v>
      </c>
      <c r="M135" s="595">
        <v>10</v>
      </c>
      <c r="N135" s="721">
        <f>SUM((K135-H135)/L135*M135)*G135</f>
        <v>3319.9999999999932</v>
      </c>
      <c r="O135" s="718" t="s">
        <v>883</v>
      </c>
      <c r="P135" s="716">
        <v>1</v>
      </c>
      <c r="Q135" s="409">
        <f t="shared" si="17"/>
        <v>3319.9999999999932</v>
      </c>
      <c r="R135" s="731"/>
      <c r="S135" s="312"/>
    </row>
    <row r="136" spans="1:20" s="517" customFormat="1" ht="15" customHeight="1" x14ac:dyDescent="0.25">
      <c r="A136" s="14" t="s">
        <v>1278</v>
      </c>
      <c r="B136" s="14" t="s">
        <v>918</v>
      </c>
      <c r="C136" s="14" t="s">
        <v>1639</v>
      </c>
      <c r="D136" s="718">
        <v>41760</v>
      </c>
      <c r="E136" s="718" t="s">
        <v>52</v>
      </c>
      <c r="F136" s="418">
        <v>41738</v>
      </c>
      <c r="G136" s="14">
        <v>6</v>
      </c>
      <c r="H136" s="416">
        <v>42.78</v>
      </c>
      <c r="I136" s="476"/>
      <c r="J136" s="516">
        <v>41752</v>
      </c>
      <c r="K136" s="757">
        <v>42.23</v>
      </c>
      <c r="L136" s="720">
        <v>0.01</v>
      </c>
      <c r="M136" s="595">
        <v>6</v>
      </c>
      <c r="N136" s="721">
        <f>SUM((K136-H136)/L136*M136)*G136</f>
        <v>-1980.0000000000155</v>
      </c>
      <c r="O136" s="718" t="s">
        <v>883</v>
      </c>
      <c r="P136" s="716">
        <v>1</v>
      </c>
      <c r="Q136" s="409">
        <f t="shared" si="17"/>
        <v>-1980.0000000000155</v>
      </c>
      <c r="R136" s="731"/>
      <c r="S136" s="312"/>
    </row>
    <row r="137" spans="1:20" s="312" customFormat="1" ht="14.25" customHeight="1" x14ac:dyDescent="0.25">
      <c r="A137" s="435" t="s">
        <v>1302</v>
      </c>
      <c r="B137" s="435" t="s">
        <v>971</v>
      </c>
      <c r="C137" s="435" t="s">
        <v>1649</v>
      </c>
      <c r="D137" s="743">
        <v>41821</v>
      </c>
      <c r="E137" s="806" t="s">
        <v>77</v>
      </c>
      <c r="F137" s="479">
        <v>41739</v>
      </c>
      <c r="G137" s="458">
        <v>5</v>
      </c>
      <c r="H137" s="758">
        <v>500.25</v>
      </c>
      <c r="I137" s="746"/>
      <c r="J137" s="516">
        <v>41752</v>
      </c>
      <c r="K137" s="758">
        <v>508.8</v>
      </c>
      <c r="L137" s="747">
        <v>0.25</v>
      </c>
      <c r="M137" s="610">
        <v>12.5</v>
      </c>
      <c r="N137" s="748">
        <f>SUM((H137-K137)/L137*M137)*G137</f>
        <v>-2137.5000000000027</v>
      </c>
      <c r="O137" s="717" t="s">
        <v>883</v>
      </c>
      <c r="P137" s="636">
        <v>1</v>
      </c>
      <c r="Q137" s="449">
        <f t="shared" si="17"/>
        <v>-2137.5000000000027</v>
      </c>
      <c r="R137" s="515"/>
      <c r="S137" s="11"/>
      <c r="T137" s="435"/>
    </row>
    <row r="138" spans="1:20" s="312" customFormat="1" ht="14.25" customHeight="1" x14ac:dyDescent="0.25">
      <c r="A138" s="435" t="s">
        <v>1593</v>
      </c>
      <c r="B138" s="435" t="s">
        <v>1059</v>
      </c>
      <c r="C138" s="435" t="s">
        <v>1650</v>
      </c>
      <c r="D138" s="743">
        <v>40919</v>
      </c>
      <c r="E138" s="743" t="s">
        <v>77</v>
      </c>
      <c r="F138" s="479">
        <v>41739</v>
      </c>
      <c r="G138" s="458">
        <v>2</v>
      </c>
      <c r="H138" s="758">
        <v>89.67</v>
      </c>
      <c r="I138" s="746"/>
      <c r="J138" s="516">
        <v>41752</v>
      </c>
      <c r="K138" s="758">
        <v>92.64</v>
      </c>
      <c r="L138" s="747">
        <v>0.01</v>
      </c>
      <c r="M138" s="610">
        <v>5</v>
      </c>
      <c r="N138" s="748">
        <f>SUM((H138-K138)/L138*M138)*G138</f>
        <v>-2969.9999999999991</v>
      </c>
      <c r="O138" s="717" t="s">
        <v>883</v>
      </c>
      <c r="P138" s="636">
        <v>1</v>
      </c>
      <c r="Q138" s="449">
        <f t="shared" si="17"/>
        <v>-2969.9999999999991</v>
      </c>
      <c r="R138" s="515"/>
      <c r="S138" s="11"/>
      <c r="T138" s="435"/>
    </row>
    <row r="139" spans="1:20" s="517" customFormat="1" ht="15" customHeight="1" x14ac:dyDescent="0.25">
      <c r="A139" s="580" t="s">
        <v>1577</v>
      </c>
      <c r="B139" s="580" t="s">
        <v>74</v>
      </c>
      <c r="C139" s="580" t="s">
        <v>1632</v>
      </c>
      <c r="D139" s="733">
        <v>41791</v>
      </c>
      <c r="E139" s="733" t="s">
        <v>77</v>
      </c>
      <c r="F139" s="734">
        <v>41736</v>
      </c>
      <c r="G139" s="580">
        <v>5</v>
      </c>
      <c r="H139" s="735">
        <v>9560</v>
      </c>
      <c r="I139" s="736"/>
      <c r="J139" s="516">
        <v>41746</v>
      </c>
      <c r="K139" s="737">
        <v>9425</v>
      </c>
      <c r="L139" s="738">
        <v>1</v>
      </c>
      <c r="M139" s="763">
        <v>5</v>
      </c>
      <c r="N139" s="740">
        <f>SUM((H139-K139)/L139*M139)*G139</f>
        <v>3375</v>
      </c>
      <c r="O139" s="733" t="s">
        <v>378</v>
      </c>
      <c r="P139" s="741">
        <v>1.3743000000000001</v>
      </c>
      <c r="Q139" s="764">
        <f t="shared" si="17"/>
        <v>4638.2624999999998</v>
      </c>
      <c r="R139" s="742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8">
        <v>41760</v>
      </c>
      <c r="E140" s="718" t="s">
        <v>52</v>
      </c>
      <c r="F140" s="418">
        <v>41743</v>
      </c>
      <c r="G140" s="14">
        <v>4</v>
      </c>
      <c r="H140" s="416">
        <v>297.94</v>
      </c>
      <c r="I140" s="476"/>
      <c r="J140" s="516">
        <v>41750</v>
      </c>
      <c r="K140" s="757">
        <v>298.5</v>
      </c>
      <c r="L140" s="720">
        <v>0.01</v>
      </c>
      <c r="M140" s="595">
        <v>4.2</v>
      </c>
      <c r="N140" s="721">
        <f>SUM((K140-H140)/L140*M140)*G140</f>
        <v>940.80000000000382</v>
      </c>
      <c r="O140" s="718" t="s">
        <v>883</v>
      </c>
      <c r="P140" s="716">
        <v>1</v>
      </c>
      <c r="Q140" s="409">
        <f t="shared" si="17"/>
        <v>940.80000000000382</v>
      </c>
      <c r="R140" s="731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8">
        <v>41760</v>
      </c>
      <c r="E141" s="718" t="s">
        <v>52</v>
      </c>
      <c r="F141" s="418">
        <v>41744</v>
      </c>
      <c r="G141" s="14">
        <v>2</v>
      </c>
      <c r="H141" s="416">
        <v>122.52500000000001</v>
      </c>
      <c r="I141" s="476"/>
      <c r="J141" s="516">
        <v>41750</v>
      </c>
      <c r="K141" s="757">
        <v>121.3</v>
      </c>
      <c r="L141" s="720">
        <v>2.5000000000000001E-2</v>
      </c>
      <c r="M141" s="595">
        <v>10</v>
      </c>
      <c r="N141" s="721">
        <f>SUM((K141-H141)/L141*M141)*G141</f>
        <v>-980.00000000000682</v>
      </c>
      <c r="O141" s="718" t="s">
        <v>883</v>
      </c>
      <c r="P141" s="716">
        <v>1</v>
      </c>
      <c r="Q141" s="409">
        <f t="shared" si="17"/>
        <v>-980.00000000000682</v>
      </c>
      <c r="R141" s="731"/>
    </row>
    <row r="142" spans="1:20" s="435" customFormat="1" ht="15" customHeight="1" x14ac:dyDescent="0.25">
      <c r="A142" s="14" t="s">
        <v>896</v>
      </c>
      <c r="B142" s="14" t="s">
        <v>806</v>
      </c>
      <c r="C142" s="14" t="s">
        <v>1631</v>
      </c>
      <c r="D142" s="718">
        <v>41760</v>
      </c>
      <c r="E142" s="718" t="s">
        <v>52</v>
      </c>
      <c r="F142" s="418">
        <v>41732</v>
      </c>
      <c r="G142" s="14">
        <v>2</v>
      </c>
      <c r="H142" s="416">
        <v>289.89999999999998</v>
      </c>
      <c r="I142" s="476"/>
      <c r="J142" s="516">
        <v>41754</v>
      </c>
      <c r="K142" s="757">
        <v>307.45999999999998</v>
      </c>
      <c r="L142" s="720">
        <v>0.01</v>
      </c>
      <c r="M142" s="595">
        <v>4.2</v>
      </c>
      <c r="N142" s="721">
        <f>SUM((K142-H142)/L142*M142)*G142</f>
        <v>14750.400000000003</v>
      </c>
      <c r="O142" s="718" t="s">
        <v>883</v>
      </c>
      <c r="P142" s="716">
        <v>1</v>
      </c>
      <c r="Q142" s="409">
        <f t="shared" ref="Q142:Q147" si="18">SUM(N142*P142)</f>
        <v>14750.400000000003</v>
      </c>
      <c r="R142" s="731"/>
      <c r="S142" s="312"/>
      <c r="T142" s="312"/>
    </row>
    <row r="143" spans="1:20" s="517" customFormat="1" ht="15" customHeight="1" x14ac:dyDescent="0.25">
      <c r="A143" s="580" t="s">
        <v>1278</v>
      </c>
      <c r="B143" s="580" t="s">
        <v>918</v>
      </c>
      <c r="C143" s="580" t="s">
        <v>1681</v>
      </c>
      <c r="D143" s="733">
        <v>41821</v>
      </c>
      <c r="E143" s="733" t="s">
        <v>77</v>
      </c>
      <c r="F143" s="734">
        <v>41759</v>
      </c>
      <c r="G143" s="580">
        <v>7</v>
      </c>
      <c r="H143" s="735">
        <v>42.03</v>
      </c>
      <c r="I143" s="736"/>
      <c r="J143" s="516">
        <v>41768</v>
      </c>
      <c r="K143" s="737">
        <v>41.32</v>
      </c>
      <c r="L143" s="738">
        <v>0.01</v>
      </c>
      <c r="M143" s="763">
        <v>6</v>
      </c>
      <c r="N143" s="740">
        <f>SUM((H143-K143)/L143*M143)*G143</f>
        <v>2982.0000000000036</v>
      </c>
      <c r="O143" s="733" t="s">
        <v>883</v>
      </c>
      <c r="P143" s="741">
        <v>1</v>
      </c>
      <c r="Q143" s="764">
        <f t="shared" si="18"/>
        <v>2982.0000000000036</v>
      </c>
      <c r="R143" s="742"/>
    </row>
    <row r="144" spans="1:20" s="517" customFormat="1" ht="15" customHeight="1" x14ac:dyDescent="0.25">
      <c r="A144" s="14" t="s">
        <v>49</v>
      </c>
      <c r="B144" s="14" t="s">
        <v>48</v>
      </c>
      <c r="C144" s="14" t="s">
        <v>1692</v>
      </c>
      <c r="D144" s="718">
        <v>41791</v>
      </c>
      <c r="E144" s="718" t="s">
        <v>52</v>
      </c>
      <c r="F144" s="418">
        <v>41773</v>
      </c>
      <c r="G144" s="14">
        <v>3</v>
      </c>
      <c r="H144" s="416">
        <v>914.5</v>
      </c>
      <c r="I144" s="476"/>
      <c r="J144" s="516">
        <v>41779</v>
      </c>
      <c r="K144" s="757">
        <v>906.1</v>
      </c>
      <c r="L144" s="720">
        <v>0.25</v>
      </c>
      <c r="M144" s="595">
        <v>25</v>
      </c>
      <c r="N144" s="721">
        <f>SUM((K144-H144)/L144*M144)*G144</f>
        <v>-2519.9999999999932</v>
      </c>
      <c r="O144" s="718" t="s">
        <v>883</v>
      </c>
      <c r="P144" s="716">
        <v>1</v>
      </c>
      <c r="Q144" s="409">
        <f t="shared" si="18"/>
        <v>-2519.9999999999932</v>
      </c>
      <c r="R144" s="731"/>
      <c r="S144" s="312"/>
      <c r="T144" s="312"/>
    </row>
    <row r="145" spans="1:20" s="517" customFormat="1" ht="15" customHeight="1" x14ac:dyDescent="0.25">
      <c r="A145" s="580" t="s">
        <v>1700</v>
      </c>
      <c r="B145" s="580" t="s">
        <v>1059</v>
      </c>
      <c r="C145" s="580" t="s">
        <v>1701</v>
      </c>
      <c r="D145" s="733">
        <v>41821</v>
      </c>
      <c r="E145" s="733" t="s">
        <v>77</v>
      </c>
      <c r="F145" s="734">
        <v>41778</v>
      </c>
      <c r="G145" s="580">
        <v>5</v>
      </c>
      <c r="H145" s="735">
        <v>89.71</v>
      </c>
      <c r="I145" s="736"/>
      <c r="J145" s="516">
        <v>41780</v>
      </c>
      <c r="K145" s="737">
        <v>90.5</v>
      </c>
      <c r="L145" s="738">
        <v>0.01</v>
      </c>
      <c r="M145" s="763">
        <v>5</v>
      </c>
      <c r="N145" s="740">
        <f>SUM((H145-K145)/L145*M145)*G145</f>
        <v>-1975.0000000000157</v>
      </c>
      <c r="O145" s="733" t="s">
        <v>883</v>
      </c>
      <c r="P145" s="741">
        <v>1</v>
      </c>
      <c r="Q145" s="764">
        <f t="shared" si="18"/>
        <v>-1975.0000000000157</v>
      </c>
      <c r="R145" s="742"/>
    </row>
    <row r="146" spans="1:20" s="312" customFormat="1" ht="14.25" customHeight="1" x14ac:dyDescent="0.25">
      <c r="A146" s="580" t="s">
        <v>1278</v>
      </c>
      <c r="B146" s="580" t="s">
        <v>918</v>
      </c>
      <c r="C146" s="580" t="s">
        <v>1681</v>
      </c>
      <c r="D146" s="733">
        <v>41821</v>
      </c>
      <c r="E146" s="733" t="s">
        <v>77</v>
      </c>
      <c r="F146" s="734">
        <v>41778</v>
      </c>
      <c r="G146" s="580">
        <v>6</v>
      </c>
      <c r="H146" s="735">
        <v>40.340000000000003</v>
      </c>
      <c r="I146" s="736"/>
      <c r="J146" s="516">
        <v>41781</v>
      </c>
      <c r="K146" s="737">
        <v>40.85</v>
      </c>
      <c r="L146" s="738">
        <v>0.01</v>
      </c>
      <c r="M146" s="763">
        <v>6</v>
      </c>
      <c r="N146" s="740">
        <f>SUM((H146-K146)/L146*M146)*G146</f>
        <v>-1835.9999999999927</v>
      </c>
      <c r="O146" s="733" t="s">
        <v>883</v>
      </c>
      <c r="P146" s="741">
        <v>1</v>
      </c>
      <c r="Q146" s="764">
        <f t="shared" si="18"/>
        <v>-1835.9999999999927</v>
      </c>
      <c r="R146" s="742"/>
      <c r="S146" s="517"/>
      <c r="T146" s="517"/>
    </row>
    <row r="147" spans="1:20" s="517" customFormat="1" ht="15" customHeight="1" x14ac:dyDescent="0.25">
      <c r="A147" s="14" t="s">
        <v>47</v>
      </c>
      <c r="B147" s="14" t="s">
        <v>46</v>
      </c>
      <c r="C147" s="14" t="s">
        <v>1703</v>
      </c>
      <c r="D147" s="718">
        <v>41852</v>
      </c>
      <c r="E147" s="718" t="s">
        <v>52</v>
      </c>
      <c r="F147" s="418">
        <v>41778</v>
      </c>
      <c r="G147" s="14">
        <v>2</v>
      </c>
      <c r="H147" s="416">
        <v>194.375</v>
      </c>
      <c r="I147" s="476"/>
      <c r="J147" s="516">
        <v>41781</v>
      </c>
      <c r="K147" s="757">
        <v>195.4</v>
      </c>
      <c r="L147" s="720">
        <v>2.5000000000000001E-2</v>
      </c>
      <c r="M147" s="595">
        <v>12.5</v>
      </c>
      <c r="N147" s="721">
        <f>SUM((K147-H147)/L147*M147)*G147</f>
        <v>1025.0000000000057</v>
      </c>
      <c r="O147" s="718" t="s">
        <v>883</v>
      </c>
      <c r="P147" s="716">
        <v>1</v>
      </c>
      <c r="Q147" s="409">
        <f t="shared" si="18"/>
        <v>1025.0000000000057</v>
      </c>
      <c r="R147" s="731"/>
      <c r="S147" s="312"/>
      <c r="T147" s="312"/>
    </row>
    <row r="148" spans="1:20" s="312" customFormat="1" ht="14.25" customHeight="1" x14ac:dyDescent="0.25">
      <c r="A148" s="580" t="s">
        <v>1702</v>
      </c>
      <c r="B148" s="580" t="s">
        <v>1702</v>
      </c>
      <c r="C148" s="580" t="s">
        <v>1632</v>
      </c>
      <c r="D148" s="733">
        <v>41791</v>
      </c>
      <c r="E148" s="733" t="s">
        <v>77</v>
      </c>
      <c r="F148" s="734">
        <v>41778</v>
      </c>
      <c r="G148" s="580">
        <v>3</v>
      </c>
      <c r="H148" s="735">
        <v>9570</v>
      </c>
      <c r="I148" s="736"/>
      <c r="J148" s="516">
        <v>41781</v>
      </c>
      <c r="K148" s="737">
        <v>9370</v>
      </c>
      <c r="L148" s="738">
        <v>1</v>
      </c>
      <c r="M148" s="763">
        <v>5</v>
      </c>
      <c r="N148" s="740">
        <f>SUM((H148-K148)/L148*M148)*G148</f>
        <v>3000</v>
      </c>
      <c r="O148" s="733" t="s">
        <v>378</v>
      </c>
      <c r="P148" s="741">
        <v>1.3708</v>
      </c>
      <c r="Q148" s="764">
        <f t="shared" ref="Q148:Q161" si="19">SUM(N148*P148)</f>
        <v>4112.3999999999996</v>
      </c>
      <c r="R148" s="742"/>
      <c r="S148" s="517"/>
      <c r="T148" s="517"/>
    </row>
    <row r="149" spans="1:20" s="312" customFormat="1" ht="14.25" customHeight="1" x14ac:dyDescent="0.25">
      <c r="A149" s="580" t="s">
        <v>1719</v>
      </c>
      <c r="B149" s="580" t="s">
        <v>2</v>
      </c>
      <c r="C149" s="580" t="s">
        <v>1718</v>
      </c>
      <c r="D149" s="733">
        <v>41821</v>
      </c>
      <c r="E149" s="733" t="s">
        <v>77</v>
      </c>
      <c r="F149" s="734">
        <v>41787</v>
      </c>
      <c r="G149" s="580">
        <v>4</v>
      </c>
      <c r="H149" s="735">
        <v>109.61</v>
      </c>
      <c r="I149" s="736"/>
      <c r="J149" s="516">
        <v>41794</v>
      </c>
      <c r="K149" s="737">
        <v>109.23</v>
      </c>
      <c r="L149" s="738">
        <v>0.01</v>
      </c>
      <c r="M149" s="763">
        <v>10</v>
      </c>
      <c r="N149" s="740">
        <f>SUM((H149-K149)/L149*M149)*G149</f>
        <v>1519.9999999999818</v>
      </c>
      <c r="O149" s="733" t="s">
        <v>883</v>
      </c>
      <c r="P149" s="741">
        <v>1</v>
      </c>
      <c r="Q149" s="764">
        <f t="shared" si="19"/>
        <v>1519.9999999999818</v>
      </c>
      <c r="R149" s="742"/>
      <c r="S149" s="517"/>
      <c r="T149" s="517"/>
    </row>
    <row r="150" spans="1:20" s="517" customFormat="1" ht="15" customHeight="1" x14ac:dyDescent="0.25">
      <c r="A150" s="580" t="s">
        <v>1278</v>
      </c>
      <c r="B150" s="580" t="s">
        <v>918</v>
      </c>
      <c r="C150" s="580" t="s">
        <v>1681</v>
      </c>
      <c r="D150" s="733">
        <v>41821</v>
      </c>
      <c r="E150" s="733" t="s">
        <v>77</v>
      </c>
      <c r="F150" s="734">
        <v>41787</v>
      </c>
      <c r="G150" s="580">
        <v>8</v>
      </c>
      <c r="H150" s="735">
        <v>39.53</v>
      </c>
      <c r="I150" s="736"/>
      <c r="J150" s="516">
        <v>41794</v>
      </c>
      <c r="K150" s="737">
        <v>38.96</v>
      </c>
      <c r="L150" s="738">
        <v>0.01</v>
      </c>
      <c r="M150" s="763">
        <v>6</v>
      </c>
      <c r="N150" s="740">
        <f>SUM((H150-K150)/L150*M150)*G150</f>
        <v>2736.0000000000014</v>
      </c>
      <c r="O150" s="733" t="s">
        <v>883</v>
      </c>
      <c r="P150" s="741">
        <v>1</v>
      </c>
      <c r="Q150" s="764">
        <f t="shared" si="19"/>
        <v>2736.0000000000014</v>
      </c>
      <c r="R150" s="742"/>
    </row>
    <row r="151" spans="1:20" s="517" customFormat="1" ht="15" customHeight="1" x14ac:dyDescent="0.25">
      <c r="A151" s="580" t="s">
        <v>893</v>
      </c>
      <c r="B151" s="580" t="s">
        <v>360</v>
      </c>
      <c r="C151" s="580" t="s">
        <v>1717</v>
      </c>
      <c r="D151" s="733">
        <v>41821</v>
      </c>
      <c r="E151" s="733" t="s">
        <v>77</v>
      </c>
      <c r="F151" s="734">
        <v>41787</v>
      </c>
      <c r="G151" s="580">
        <v>1</v>
      </c>
      <c r="H151" s="735">
        <v>175.8</v>
      </c>
      <c r="I151" s="736"/>
      <c r="J151" s="516">
        <v>41796</v>
      </c>
      <c r="K151" s="737">
        <v>172.5</v>
      </c>
      <c r="L151" s="738">
        <v>0.05</v>
      </c>
      <c r="M151" s="763">
        <v>18.75</v>
      </c>
      <c r="N151" s="740">
        <f>SUM((H151-K151)/L151*M151)*G151</f>
        <v>1237.5000000000043</v>
      </c>
      <c r="O151" s="733" t="s">
        <v>883</v>
      </c>
      <c r="P151" s="741">
        <v>1</v>
      </c>
      <c r="Q151" s="764">
        <f t="shared" si="19"/>
        <v>1237.5000000000043</v>
      </c>
      <c r="R151" s="742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8">
        <v>41821</v>
      </c>
      <c r="E152" s="718" t="s">
        <v>52</v>
      </c>
      <c r="F152" s="418">
        <v>41774</v>
      </c>
      <c r="G152" s="14">
        <v>9</v>
      </c>
      <c r="H152" s="416">
        <v>2918</v>
      </c>
      <c r="I152" s="476"/>
      <c r="J152" s="516">
        <v>41803</v>
      </c>
      <c r="K152" s="757">
        <v>3092</v>
      </c>
      <c r="L152" s="720">
        <v>1</v>
      </c>
      <c r="M152" s="595">
        <v>10</v>
      </c>
      <c r="N152" s="721">
        <f>SUM((K152-H152)/L152*M152)*G152</f>
        <v>15660</v>
      </c>
      <c r="O152" s="718" t="s">
        <v>883</v>
      </c>
      <c r="P152" s="716">
        <v>1</v>
      </c>
      <c r="Q152" s="409">
        <f t="shared" si="19"/>
        <v>15660</v>
      </c>
      <c r="R152" s="731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8">
        <v>41883</v>
      </c>
      <c r="E153" s="718" t="s">
        <v>52</v>
      </c>
      <c r="F153" s="418">
        <v>41803</v>
      </c>
      <c r="G153" s="14">
        <v>9</v>
      </c>
      <c r="H153" s="416">
        <v>3087</v>
      </c>
      <c r="I153" s="476"/>
      <c r="J153" s="516">
        <v>41806</v>
      </c>
      <c r="K153" s="757">
        <v>3085</v>
      </c>
      <c r="L153" s="720">
        <v>1</v>
      </c>
      <c r="M153" s="595">
        <v>10</v>
      </c>
      <c r="N153" s="721">
        <f>SUM((K153-H153)/L153*M153)*G153</f>
        <v>-180</v>
      </c>
      <c r="O153" s="718" t="s">
        <v>883</v>
      </c>
      <c r="P153" s="716">
        <v>1</v>
      </c>
      <c r="Q153" s="409">
        <f t="shared" si="19"/>
        <v>-180</v>
      </c>
      <c r="R153" s="731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8">
        <v>41852</v>
      </c>
      <c r="E154" s="718" t="s">
        <v>52</v>
      </c>
      <c r="F154" s="418">
        <v>41799</v>
      </c>
      <c r="G154" s="14">
        <v>4</v>
      </c>
      <c r="H154" s="416">
        <v>102.54</v>
      </c>
      <c r="I154" s="476"/>
      <c r="J154" s="516">
        <v>41807</v>
      </c>
      <c r="K154" s="757">
        <v>105.5</v>
      </c>
      <c r="L154" s="720">
        <v>0.01</v>
      </c>
      <c r="M154" s="595">
        <v>10</v>
      </c>
      <c r="N154" s="721">
        <f>SUM((K154-H154)/L154*M154)*G154</f>
        <v>11839.999999999975</v>
      </c>
      <c r="O154" s="718" t="s">
        <v>883</v>
      </c>
      <c r="P154" s="716">
        <v>1</v>
      </c>
      <c r="Q154" s="409">
        <f t="shared" si="19"/>
        <v>11839.999999999975</v>
      </c>
      <c r="R154" s="731"/>
    </row>
    <row r="155" spans="1:20" s="517" customFormat="1" ht="15" customHeight="1" x14ac:dyDescent="0.25">
      <c r="A155" s="580" t="s">
        <v>106</v>
      </c>
      <c r="B155" s="580" t="s">
        <v>77</v>
      </c>
      <c r="C155" s="580" t="s">
        <v>1743</v>
      </c>
      <c r="D155" s="733">
        <v>41821</v>
      </c>
      <c r="E155" s="733" t="s">
        <v>77</v>
      </c>
      <c r="F155" s="734">
        <v>41802</v>
      </c>
      <c r="G155" s="580">
        <v>2</v>
      </c>
      <c r="H155" s="735">
        <v>1425.75</v>
      </c>
      <c r="I155" s="736"/>
      <c r="J155" s="516">
        <v>41809</v>
      </c>
      <c r="K155" s="737">
        <v>1423</v>
      </c>
      <c r="L155" s="738">
        <v>0.01</v>
      </c>
      <c r="M155" s="763">
        <v>6</v>
      </c>
      <c r="N155" s="740">
        <f>SUM((H155-K155)/L155*M155)*G155</f>
        <v>3300</v>
      </c>
      <c r="O155" s="733" t="s">
        <v>883</v>
      </c>
      <c r="P155" s="741">
        <v>1</v>
      </c>
      <c r="Q155" s="764">
        <f t="shared" si="19"/>
        <v>3300</v>
      </c>
      <c r="R155" s="742"/>
    </row>
    <row r="156" spans="1:20" s="312" customFormat="1" ht="14.25" customHeight="1" x14ac:dyDescent="0.25">
      <c r="A156" s="580" t="s">
        <v>980</v>
      </c>
      <c r="B156" s="580" t="s">
        <v>737</v>
      </c>
      <c r="C156" s="580" t="s">
        <v>1751</v>
      </c>
      <c r="D156" s="733">
        <v>41821</v>
      </c>
      <c r="E156" s="733" t="s">
        <v>77</v>
      </c>
      <c r="F156" s="734">
        <v>41809</v>
      </c>
      <c r="G156" s="580">
        <v>3</v>
      </c>
      <c r="H156" s="735">
        <v>4.6189999999999998</v>
      </c>
      <c r="I156" s="736"/>
      <c r="J156" s="516">
        <v>41813</v>
      </c>
      <c r="K156" s="737">
        <v>4.4340000000000002</v>
      </c>
      <c r="L156" s="738">
        <v>1E-3</v>
      </c>
      <c r="M156" s="763">
        <v>10</v>
      </c>
      <c r="N156" s="740">
        <f>SUM((H156-K156)/L156*M156)*G156</f>
        <v>5549.9999999999873</v>
      </c>
      <c r="O156" s="733" t="s">
        <v>883</v>
      </c>
      <c r="P156" s="741">
        <v>1</v>
      </c>
      <c r="Q156" s="764">
        <f t="shared" si="19"/>
        <v>5549.9999999999873</v>
      </c>
      <c r="R156" s="742" t="s">
        <v>1756</v>
      </c>
      <c r="S156" s="517"/>
      <c r="T156" s="517"/>
    </row>
    <row r="157" spans="1:20" s="517" customFormat="1" ht="15" customHeight="1" x14ac:dyDescent="0.25">
      <c r="A157" s="14" t="s">
        <v>49</v>
      </c>
      <c r="B157" s="14" t="s">
        <v>48</v>
      </c>
      <c r="C157" s="14" t="s">
        <v>1742</v>
      </c>
      <c r="D157" s="718">
        <v>41821</v>
      </c>
      <c r="E157" s="718" t="s">
        <v>52</v>
      </c>
      <c r="F157" s="418">
        <v>41802</v>
      </c>
      <c r="G157" s="14">
        <v>5</v>
      </c>
      <c r="H157" s="416">
        <v>900.75</v>
      </c>
      <c r="I157" s="476"/>
      <c r="J157" s="516">
        <v>41813</v>
      </c>
      <c r="K157" s="757">
        <v>928.1</v>
      </c>
      <c r="L157" s="720">
        <v>0.25</v>
      </c>
      <c r="M157" s="595">
        <v>25</v>
      </c>
      <c r="N157" s="721">
        <f>SUM((K157-H157)/L157*M157)*G157</f>
        <v>13675.000000000011</v>
      </c>
      <c r="O157" s="718" t="s">
        <v>883</v>
      </c>
      <c r="P157" s="716">
        <v>1</v>
      </c>
      <c r="Q157" s="409">
        <f t="shared" si="19"/>
        <v>13675.000000000011</v>
      </c>
      <c r="R157" s="731"/>
      <c r="S157" s="312"/>
      <c r="T157" s="312"/>
    </row>
    <row r="158" spans="1:20" s="517" customFormat="1" ht="15" customHeight="1" x14ac:dyDescent="0.25">
      <c r="A158" s="14" t="s">
        <v>1302</v>
      </c>
      <c r="B158" s="14" t="s">
        <v>971</v>
      </c>
      <c r="C158" s="14" t="s">
        <v>1755</v>
      </c>
      <c r="D158" s="718">
        <v>41883</v>
      </c>
      <c r="E158" s="718" t="s">
        <v>52</v>
      </c>
      <c r="F158" s="418">
        <v>41813</v>
      </c>
      <c r="G158" s="14">
        <v>7</v>
      </c>
      <c r="H158" s="416">
        <v>449.75</v>
      </c>
      <c r="I158" s="476"/>
      <c r="J158" s="516">
        <v>41814</v>
      </c>
      <c r="K158" s="757">
        <v>433.9</v>
      </c>
      <c r="L158" s="720">
        <v>0.25</v>
      </c>
      <c r="M158" s="595">
        <v>12.5</v>
      </c>
      <c r="N158" s="721">
        <f>SUM((K158-H158)/L158*M158)*G158</f>
        <v>-5547.5000000000082</v>
      </c>
      <c r="O158" s="718" t="s">
        <v>883</v>
      </c>
      <c r="P158" s="716">
        <v>1</v>
      </c>
      <c r="Q158" s="409">
        <f t="shared" si="19"/>
        <v>-5547.5000000000082</v>
      </c>
      <c r="R158" s="731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8">
        <v>41821</v>
      </c>
      <c r="E159" s="718" t="s">
        <v>52</v>
      </c>
      <c r="F159" s="418">
        <v>41799</v>
      </c>
      <c r="G159" s="14">
        <v>3</v>
      </c>
      <c r="H159" s="416">
        <v>297.92</v>
      </c>
      <c r="I159" s="476"/>
      <c r="J159" s="516">
        <v>41815</v>
      </c>
      <c r="K159" s="757">
        <v>311.61</v>
      </c>
      <c r="L159" s="720">
        <v>0.01</v>
      </c>
      <c r="M159" s="595">
        <v>4.2</v>
      </c>
      <c r="N159" s="721">
        <f>SUM((K159-H159)/L159*M159)*G159</f>
        <v>17249.399999999998</v>
      </c>
      <c r="O159" s="718" t="s">
        <v>883</v>
      </c>
      <c r="P159" s="716">
        <v>1</v>
      </c>
      <c r="Q159" s="409">
        <f t="shared" si="19"/>
        <v>17249.399999999998</v>
      </c>
      <c r="R159" s="731" t="s">
        <v>1761</v>
      </c>
    </row>
    <row r="160" spans="1:20" s="517" customFormat="1" ht="15" customHeight="1" x14ac:dyDescent="0.25">
      <c r="A160" s="14" t="s">
        <v>896</v>
      </c>
      <c r="B160" s="14" t="s">
        <v>806</v>
      </c>
      <c r="C160" s="14" t="s">
        <v>1762</v>
      </c>
      <c r="D160" s="718">
        <v>41852</v>
      </c>
      <c r="E160" s="718" t="s">
        <v>52</v>
      </c>
      <c r="F160" s="418">
        <v>41815</v>
      </c>
      <c r="G160" s="14">
        <v>3</v>
      </c>
      <c r="H160" s="416">
        <v>308.68</v>
      </c>
      <c r="I160" s="476"/>
      <c r="J160" s="516">
        <v>41815</v>
      </c>
      <c r="K160" s="757">
        <v>306.39999999999998</v>
      </c>
      <c r="L160" s="720">
        <v>0.01</v>
      </c>
      <c r="M160" s="595">
        <v>4.2</v>
      </c>
      <c r="N160" s="721">
        <f>SUM((K160-H160)/L160*M160)*G160</f>
        <v>-2872.8000000000375</v>
      </c>
      <c r="O160" s="718" t="s">
        <v>883</v>
      </c>
      <c r="P160" s="716">
        <v>1</v>
      </c>
      <c r="Q160" s="409">
        <f t="shared" si="19"/>
        <v>-2872.8000000000375</v>
      </c>
      <c r="R160" s="731" t="s">
        <v>1761</v>
      </c>
      <c r="S160" s="312"/>
      <c r="T160" s="312"/>
    </row>
    <row r="161" spans="1:20" s="312" customFormat="1" ht="14.25" customHeight="1" x14ac:dyDescent="0.25">
      <c r="A161" s="580" t="s">
        <v>1757</v>
      </c>
      <c r="B161" s="580" t="s">
        <v>737</v>
      </c>
      <c r="C161" s="580" t="s">
        <v>1758</v>
      </c>
      <c r="D161" s="733" t="s">
        <v>1759</v>
      </c>
      <c r="E161" s="733" t="s">
        <v>77</v>
      </c>
      <c r="F161" s="734">
        <v>41752</v>
      </c>
      <c r="G161" s="580">
        <v>4</v>
      </c>
      <c r="H161" s="735">
        <v>4.4630000000000001</v>
      </c>
      <c r="I161" s="736"/>
      <c r="J161" s="516">
        <v>41815</v>
      </c>
      <c r="K161" s="737">
        <v>4.5860000000000003</v>
      </c>
      <c r="L161" s="738">
        <v>1E-3</v>
      </c>
      <c r="M161" s="763">
        <v>10</v>
      </c>
      <c r="N161" s="740">
        <f>SUM((H161-K161)/L161*M161)*G161</f>
        <v>-4920.0000000000082</v>
      </c>
      <c r="O161" s="733" t="s">
        <v>883</v>
      </c>
      <c r="P161" s="741">
        <v>1</v>
      </c>
      <c r="Q161" s="764">
        <f t="shared" si="19"/>
        <v>-4920.0000000000082</v>
      </c>
      <c r="R161" s="742"/>
      <c r="S161" s="517"/>
      <c r="T161" s="517"/>
    </row>
    <row r="162" spans="1:20" s="517" customFormat="1" ht="15" customHeight="1" x14ac:dyDescent="0.25">
      <c r="A162" s="14" t="s">
        <v>922</v>
      </c>
      <c r="B162" s="14" t="s">
        <v>2</v>
      </c>
      <c r="C162" s="14" t="s">
        <v>1737</v>
      </c>
      <c r="D162" s="718">
        <v>41852</v>
      </c>
      <c r="E162" s="718" t="s">
        <v>52</v>
      </c>
      <c r="F162" s="418">
        <v>41799</v>
      </c>
      <c r="G162" s="14">
        <v>4</v>
      </c>
      <c r="H162" s="416">
        <v>108.78</v>
      </c>
      <c r="I162" s="476"/>
      <c r="J162" s="516">
        <v>41815</v>
      </c>
      <c r="K162" s="757">
        <v>113.2</v>
      </c>
      <c r="L162" s="720">
        <v>0.01</v>
      </c>
      <c r="M162" s="595">
        <v>10</v>
      </c>
      <c r="N162" s="721">
        <f t="shared" ref="N162:N168" si="20">SUM((K162-H162)/L162*M162)*G162</f>
        <v>17680.000000000007</v>
      </c>
      <c r="O162" s="718" t="s">
        <v>883</v>
      </c>
      <c r="P162" s="716">
        <v>1</v>
      </c>
      <c r="Q162" s="409">
        <f t="shared" ref="Q162:Q170" si="21">SUM(N162*P162)</f>
        <v>17680.000000000007</v>
      </c>
      <c r="R162" s="731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8">
        <v>41821</v>
      </c>
      <c r="E163" s="718" t="s">
        <v>52</v>
      </c>
      <c r="F163" s="418">
        <v>41803</v>
      </c>
      <c r="G163" s="14">
        <v>9</v>
      </c>
      <c r="H163" s="416">
        <v>39.71</v>
      </c>
      <c r="I163" s="476"/>
      <c r="J163" s="516">
        <v>41817</v>
      </c>
      <c r="K163" s="757">
        <v>40.42</v>
      </c>
      <c r="L163" s="720">
        <v>0.01</v>
      </c>
      <c r="M163" s="595">
        <v>6</v>
      </c>
      <c r="N163" s="721">
        <f t="shared" si="20"/>
        <v>3834.0000000000045</v>
      </c>
      <c r="O163" s="718" t="s">
        <v>883</v>
      </c>
      <c r="P163" s="716">
        <v>1</v>
      </c>
      <c r="Q163" s="409">
        <f t="shared" si="21"/>
        <v>3834.0000000000045</v>
      </c>
      <c r="R163" s="731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8">
        <v>41821</v>
      </c>
      <c r="E164" s="718" t="s">
        <v>52</v>
      </c>
      <c r="F164" s="418">
        <v>41809</v>
      </c>
      <c r="G164" s="14">
        <v>2</v>
      </c>
      <c r="H164" s="416">
        <v>319.8</v>
      </c>
      <c r="I164" s="476"/>
      <c r="J164" s="516">
        <v>41817</v>
      </c>
      <c r="K164" s="757">
        <v>332</v>
      </c>
      <c r="L164" s="720">
        <v>0.1</v>
      </c>
      <c r="M164" s="595">
        <v>11</v>
      </c>
      <c r="N164" s="721">
        <f t="shared" si="20"/>
        <v>2683.9999999999973</v>
      </c>
      <c r="O164" s="718" t="s">
        <v>883</v>
      </c>
      <c r="P164" s="716">
        <v>1</v>
      </c>
      <c r="Q164" s="409">
        <f t="shared" si="21"/>
        <v>2683.9999999999973</v>
      </c>
      <c r="R164" s="731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8">
        <v>41852</v>
      </c>
      <c r="E165" s="718" t="s">
        <v>52</v>
      </c>
      <c r="F165" s="418">
        <v>41817</v>
      </c>
      <c r="G165" s="14">
        <v>6</v>
      </c>
      <c r="H165" s="416">
        <v>1388.25</v>
      </c>
      <c r="I165" s="476"/>
      <c r="J165" s="516">
        <v>41821</v>
      </c>
      <c r="K165" s="757">
        <v>1373</v>
      </c>
      <c r="L165" s="720">
        <v>1</v>
      </c>
      <c r="M165" s="595">
        <v>10</v>
      </c>
      <c r="N165" s="721">
        <f t="shared" si="20"/>
        <v>-915</v>
      </c>
      <c r="O165" s="718" t="s">
        <v>883</v>
      </c>
      <c r="P165" s="716">
        <v>1</v>
      </c>
      <c r="Q165" s="409">
        <f t="shared" si="21"/>
        <v>-915</v>
      </c>
      <c r="R165" s="731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8">
        <v>41821</v>
      </c>
      <c r="E166" s="718" t="s">
        <v>52</v>
      </c>
      <c r="F166" s="418">
        <v>41817</v>
      </c>
      <c r="G166" s="14">
        <v>10</v>
      </c>
      <c r="H166" s="416">
        <v>2020</v>
      </c>
      <c r="I166" s="476"/>
      <c r="J166" s="516">
        <v>41823</v>
      </c>
      <c r="K166" s="757">
        <v>2053</v>
      </c>
      <c r="L166" s="720">
        <v>1</v>
      </c>
      <c r="M166" s="595">
        <v>10</v>
      </c>
      <c r="N166" s="721">
        <f t="shared" si="20"/>
        <v>3300</v>
      </c>
      <c r="O166" s="718" t="s">
        <v>883</v>
      </c>
      <c r="P166" s="716">
        <v>1</v>
      </c>
      <c r="Q166" s="409">
        <f t="shared" si="21"/>
        <v>3300</v>
      </c>
      <c r="R166" s="731"/>
    </row>
    <row r="167" spans="1:20" s="517" customFormat="1" ht="15" customHeight="1" x14ac:dyDescent="0.25">
      <c r="A167" s="14" t="s">
        <v>914</v>
      </c>
      <c r="B167" s="14" t="s">
        <v>915</v>
      </c>
      <c r="C167" s="14" t="s">
        <v>1768</v>
      </c>
      <c r="D167" s="718">
        <v>41913</v>
      </c>
      <c r="E167" s="718" t="s">
        <v>52</v>
      </c>
      <c r="F167" s="418">
        <v>41823</v>
      </c>
      <c r="G167" s="14">
        <v>10</v>
      </c>
      <c r="H167" s="416">
        <v>2053</v>
      </c>
      <c r="I167" s="476"/>
      <c r="J167" s="516">
        <v>41830</v>
      </c>
      <c r="K167" s="757">
        <v>2030</v>
      </c>
      <c r="L167" s="720">
        <v>1</v>
      </c>
      <c r="M167" s="595">
        <v>10</v>
      </c>
      <c r="N167" s="721">
        <f t="shared" si="20"/>
        <v>-2300</v>
      </c>
      <c r="O167" s="718" t="s">
        <v>883</v>
      </c>
      <c r="P167" s="716">
        <v>1</v>
      </c>
      <c r="Q167" s="409">
        <f t="shared" si="21"/>
        <v>-2300</v>
      </c>
      <c r="R167" s="731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8">
        <v>41821</v>
      </c>
      <c r="E168" s="718" t="s">
        <v>52</v>
      </c>
      <c r="F168" s="418">
        <v>41834</v>
      </c>
      <c r="G168" s="14">
        <v>4</v>
      </c>
      <c r="H168" s="416">
        <v>343</v>
      </c>
      <c r="I168" s="476"/>
      <c r="J168" s="516">
        <v>41835</v>
      </c>
      <c r="K168" s="757">
        <v>342.7</v>
      </c>
      <c r="L168" s="720">
        <v>0.1</v>
      </c>
      <c r="M168" s="595">
        <v>11</v>
      </c>
      <c r="N168" s="721">
        <f t="shared" si="20"/>
        <v>-132.000000000005</v>
      </c>
      <c r="O168" s="718" t="s">
        <v>883</v>
      </c>
      <c r="P168" s="716">
        <v>1</v>
      </c>
      <c r="Q168" s="409">
        <f t="shared" si="21"/>
        <v>-132.000000000005</v>
      </c>
      <c r="R168" s="731" t="s">
        <v>1778</v>
      </c>
    </row>
    <row r="169" spans="1:20" s="312" customFormat="1" ht="14.25" customHeight="1" x14ac:dyDescent="0.25">
      <c r="A169" s="580" t="s">
        <v>1249</v>
      </c>
      <c r="B169" s="580" t="s">
        <v>78</v>
      </c>
      <c r="C169" s="580" t="s">
        <v>1738</v>
      </c>
      <c r="D169" s="733">
        <v>41852</v>
      </c>
      <c r="E169" s="733" t="s">
        <v>77</v>
      </c>
      <c r="F169" s="734">
        <v>41821</v>
      </c>
      <c r="G169" s="580">
        <v>3</v>
      </c>
      <c r="H169" s="735">
        <v>104.48</v>
      </c>
      <c r="I169" s="736"/>
      <c r="J169" s="516">
        <v>41836</v>
      </c>
      <c r="K169" s="737">
        <v>99.53</v>
      </c>
      <c r="L169" s="738">
        <v>0.01</v>
      </c>
      <c r="M169" s="763">
        <v>10</v>
      </c>
      <c r="N169" s="740">
        <f>SUM((H169-K169)/L169*M169)*G169</f>
        <v>14850.000000000007</v>
      </c>
      <c r="O169" s="733" t="s">
        <v>883</v>
      </c>
      <c r="P169" s="741">
        <v>1</v>
      </c>
      <c r="Q169" s="764">
        <f t="shared" si="21"/>
        <v>14850.000000000007</v>
      </c>
      <c r="R169" s="742" t="s">
        <v>1778</v>
      </c>
      <c r="S169" s="517"/>
      <c r="T169" s="517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8">
        <v>41883</v>
      </c>
      <c r="E170" s="718" t="s">
        <v>52</v>
      </c>
      <c r="F170" s="418">
        <v>41835</v>
      </c>
      <c r="G170" s="14">
        <v>4</v>
      </c>
      <c r="H170" s="416">
        <v>336.6</v>
      </c>
      <c r="I170" s="476"/>
      <c r="J170" s="516">
        <v>41836</v>
      </c>
      <c r="K170" s="757">
        <v>330</v>
      </c>
      <c r="L170" s="720">
        <v>0.1</v>
      </c>
      <c r="M170" s="595">
        <v>11</v>
      </c>
      <c r="N170" s="721">
        <f>SUM((K170-H170)/L170*M170)*G170</f>
        <v>-2904.00000000001</v>
      </c>
      <c r="O170" s="718" t="s">
        <v>883</v>
      </c>
      <c r="P170" s="716">
        <v>1</v>
      </c>
      <c r="Q170" s="409">
        <f t="shared" si="21"/>
        <v>-2904.00000000001</v>
      </c>
      <c r="R170" s="731"/>
    </row>
    <row r="171" spans="1:20" s="312" customFormat="1" ht="14.25" customHeight="1" x14ac:dyDescent="0.25">
      <c r="A171" s="580" t="s">
        <v>1249</v>
      </c>
      <c r="B171" s="580" t="s">
        <v>78</v>
      </c>
      <c r="C171" s="580" t="s">
        <v>1777</v>
      </c>
      <c r="D171" s="733">
        <v>41883</v>
      </c>
      <c r="E171" s="733" t="s">
        <v>77</v>
      </c>
      <c r="F171" s="734">
        <v>41836</v>
      </c>
      <c r="G171" s="580">
        <v>3</v>
      </c>
      <c r="H171" s="735">
        <v>99.53</v>
      </c>
      <c r="I171" s="736"/>
      <c r="J171" s="516">
        <v>41837</v>
      </c>
      <c r="K171" s="737">
        <v>101</v>
      </c>
      <c r="L171" s="738">
        <v>0.01</v>
      </c>
      <c r="M171" s="763">
        <v>10</v>
      </c>
      <c r="N171" s="740">
        <f>SUM((H171-K171)/L171*M171)*G171</f>
        <v>-4409.9999999999964</v>
      </c>
      <c r="O171" s="733" t="s">
        <v>883</v>
      </c>
      <c r="P171" s="741">
        <v>1</v>
      </c>
      <c r="Q171" s="764">
        <f t="shared" ref="Q171:Q179" si="22">SUM(N171*P171)</f>
        <v>-4409.9999999999964</v>
      </c>
      <c r="R171" s="742"/>
      <c r="S171" s="517"/>
      <c r="T171" s="517"/>
    </row>
    <row r="172" spans="1:20" s="517" customFormat="1" ht="15" customHeight="1" x14ac:dyDescent="0.25">
      <c r="A172" s="580" t="s">
        <v>85</v>
      </c>
      <c r="B172" s="580" t="s">
        <v>84</v>
      </c>
      <c r="C172" s="580" t="s">
        <v>1769</v>
      </c>
      <c r="D172" s="733">
        <v>41852</v>
      </c>
      <c r="E172" s="733" t="s">
        <v>77</v>
      </c>
      <c r="F172" s="734">
        <v>41829</v>
      </c>
      <c r="G172" s="580">
        <v>4</v>
      </c>
      <c r="H172" s="735">
        <v>151.9</v>
      </c>
      <c r="I172" s="736"/>
      <c r="J172" s="516">
        <v>41837</v>
      </c>
      <c r="K172" s="737">
        <v>150</v>
      </c>
      <c r="L172" s="738">
        <v>2.5000000000000001E-2</v>
      </c>
      <c r="M172" s="763">
        <v>10</v>
      </c>
      <c r="N172" s="740">
        <f>SUM((H172-K172)/L172*M172)*G172</f>
        <v>3040.0000000000091</v>
      </c>
      <c r="O172" s="733" t="s">
        <v>883</v>
      </c>
      <c r="P172" s="741">
        <v>1</v>
      </c>
      <c r="Q172" s="764">
        <f t="shared" si="22"/>
        <v>3040.0000000000091</v>
      </c>
      <c r="R172" s="742"/>
    </row>
    <row r="173" spans="1:20" s="517" customFormat="1" ht="15" customHeight="1" x14ac:dyDescent="0.25">
      <c r="A173" s="580" t="s">
        <v>47</v>
      </c>
      <c r="B173" s="580" t="s">
        <v>46</v>
      </c>
      <c r="C173" s="580" t="s">
        <v>1703</v>
      </c>
      <c r="D173" s="733">
        <v>41852</v>
      </c>
      <c r="E173" s="733" t="s">
        <v>77</v>
      </c>
      <c r="F173" s="734">
        <v>41829</v>
      </c>
      <c r="G173" s="580">
        <v>3</v>
      </c>
      <c r="H173" s="735">
        <v>214.02500000000001</v>
      </c>
      <c r="I173" s="736"/>
      <c r="J173" s="516">
        <v>41841</v>
      </c>
      <c r="K173" s="737">
        <v>213.17500000000001</v>
      </c>
      <c r="L173" s="738">
        <v>2.5000000000000001E-2</v>
      </c>
      <c r="M173" s="763">
        <v>12.5</v>
      </c>
      <c r="N173" s="740">
        <f>SUM((H173-K173)/L173*M173)*G173</f>
        <v>1274.9999999999914</v>
      </c>
      <c r="O173" s="733" t="s">
        <v>883</v>
      </c>
      <c r="P173" s="741">
        <v>1</v>
      </c>
      <c r="Q173" s="764">
        <f t="shared" si="22"/>
        <v>1274.9999999999914</v>
      </c>
      <c r="R173" s="742"/>
    </row>
    <row r="174" spans="1:20" s="517" customFormat="1" ht="15" customHeight="1" x14ac:dyDescent="0.25">
      <c r="A174" s="580" t="s">
        <v>70</v>
      </c>
      <c r="B174" s="580" t="s">
        <v>69</v>
      </c>
      <c r="C174" s="580" t="s">
        <v>1779</v>
      </c>
      <c r="D174" s="733">
        <v>41852</v>
      </c>
      <c r="E174" s="733" t="s">
        <v>77</v>
      </c>
      <c r="F174" s="734">
        <v>41836</v>
      </c>
      <c r="G174" s="580">
        <v>4</v>
      </c>
      <c r="H174" s="735">
        <v>321.14999999999998</v>
      </c>
      <c r="I174" s="736"/>
      <c r="J174" s="516">
        <v>41842</v>
      </c>
      <c r="K174" s="737">
        <v>321.60000000000002</v>
      </c>
      <c r="L174" s="738">
        <v>0.05</v>
      </c>
      <c r="M174" s="763">
        <v>12.5</v>
      </c>
      <c r="N174" s="740">
        <f>SUM((H174-K174)/L174*M174)*G174</f>
        <v>-450.00000000004547</v>
      </c>
      <c r="O174" s="733" t="s">
        <v>883</v>
      </c>
      <c r="P174" s="741">
        <v>1</v>
      </c>
      <c r="Q174" s="764">
        <f t="shared" si="22"/>
        <v>-450.00000000004547</v>
      </c>
      <c r="R174" s="742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8">
        <v>41852</v>
      </c>
      <c r="E175" s="718" t="s">
        <v>52</v>
      </c>
      <c r="F175" s="418">
        <v>41838</v>
      </c>
      <c r="G175" s="14">
        <v>4</v>
      </c>
      <c r="H175" s="416">
        <v>150.82499999999999</v>
      </c>
      <c r="I175" s="476"/>
      <c r="J175" s="516">
        <v>41851</v>
      </c>
      <c r="K175" s="757">
        <v>158</v>
      </c>
      <c r="L175" s="720">
        <v>2.5000000000000001E-2</v>
      </c>
      <c r="M175" s="595">
        <v>10</v>
      </c>
      <c r="N175" s="721">
        <f>SUM((K175-H175)/L175*M175)*G175</f>
        <v>11480.000000000018</v>
      </c>
      <c r="O175" s="718" t="s">
        <v>883</v>
      </c>
      <c r="P175" s="716">
        <v>1</v>
      </c>
      <c r="Q175" s="409">
        <f t="shared" si="22"/>
        <v>11480.000000000018</v>
      </c>
      <c r="R175" s="731"/>
    </row>
    <row r="176" spans="1:20" s="517" customFormat="1" ht="15" customHeight="1" x14ac:dyDescent="0.25">
      <c r="A176" s="580" t="s">
        <v>893</v>
      </c>
      <c r="B176" s="580" t="s">
        <v>360</v>
      </c>
      <c r="C176" s="580" t="s">
        <v>1785</v>
      </c>
      <c r="D176" s="733">
        <v>41883</v>
      </c>
      <c r="E176" s="733" t="s">
        <v>77</v>
      </c>
      <c r="F176" s="734">
        <v>41855</v>
      </c>
      <c r="G176" s="580">
        <v>1</v>
      </c>
      <c r="H176" s="735">
        <v>188.15</v>
      </c>
      <c r="I176" s="736"/>
      <c r="J176" s="516">
        <v>41871</v>
      </c>
      <c r="K176" s="737">
        <v>182.85</v>
      </c>
      <c r="L176" s="738">
        <v>0.05</v>
      </c>
      <c r="M176" s="763">
        <v>18.75</v>
      </c>
      <c r="N176" s="740">
        <f>SUM((H176-K176)/L176*M176)*G176</f>
        <v>1987.5000000000043</v>
      </c>
      <c r="O176" s="733" t="s">
        <v>883</v>
      </c>
      <c r="P176" s="741">
        <v>1</v>
      </c>
      <c r="Q176" s="764">
        <f t="shared" si="22"/>
        <v>1987.5000000000043</v>
      </c>
      <c r="R176" s="742" t="s">
        <v>1792</v>
      </c>
    </row>
    <row r="177" spans="1:20" s="517" customFormat="1" ht="15" customHeight="1" x14ac:dyDescent="0.25">
      <c r="A177" s="580" t="s">
        <v>1056</v>
      </c>
      <c r="B177" s="580" t="s">
        <v>69</v>
      </c>
      <c r="C177" s="580" t="s">
        <v>1790</v>
      </c>
      <c r="D177" s="733">
        <v>41883</v>
      </c>
      <c r="E177" s="733" t="s">
        <v>77</v>
      </c>
      <c r="F177" s="734">
        <v>41864</v>
      </c>
      <c r="G177" s="580">
        <v>5</v>
      </c>
      <c r="H177" s="735">
        <v>313.64999999999998</v>
      </c>
      <c r="I177" s="736" t="s">
        <v>3</v>
      </c>
      <c r="J177" s="516">
        <v>41871</v>
      </c>
      <c r="K177" s="737">
        <v>315</v>
      </c>
      <c r="L177" s="738">
        <v>0.05</v>
      </c>
      <c r="M177" s="763">
        <v>12.5</v>
      </c>
      <c r="N177" s="740">
        <f>SUM((H177-K177)/L177*M177)*G177</f>
        <v>-1687.5000000000284</v>
      </c>
      <c r="O177" s="733" t="s">
        <v>883</v>
      </c>
      <c r="P177" s="741">
        <v>1</v>
      </c>
      <c r="Q177" s="764">
        <f t="shared" si="22"/>
        <v>-1687.5000000000284</v>
      </c>
      <c r="R177" s="742"/>
    </row>
    <row r="178" spans="1:20" s="517" customFormat="1" ht="15" customHeight="1" x14ac:dyDescent="0.25">
      <c r="A178" s="580" t="s">
        <v>893</v>
      </c>
      <c r="B178" s="580" t="s">
        <v>360</v>
      </c>
      <c r="C178" s="580" t="s">
        <v>1791</v>
      </c>
      <c r="D178" s="733">
        <v>41974</v>
      </c>
      <c r="E178" s="733" t="s">
        <v>77</v>
      </c>
      <c r="F178" s="734">
        <v>41871</v>
      </c>
      <c r="G178" s="580">
        <v>2</v>
      </c>
      <c r="H178" s="735">
        <v>186.55</v>
      </c>
      <c r="I178" s="736"/>
      <c r="J178" s="516">
        <v>41872</v>
      </c>
      <c r="K178" s="737">
        <v>191.8</v>
      </c>
      <c r="L178" s="738">
        <v>0.05</v>
      </c>
      <c r="M178" s="763">
        <v>18.75</v>
      </c>
      <c r="N178" s="740">
        <f>SUM((H178-K178)/L178*M178)*G178</f>
        <v>-3937.5</v>
      </c>
      <c r="O178" s="733" t="s">
        <v>883</v>
      </c>
      <c r="P178" s="741">
        <v>1</v>
      </c>
      <c r="Q178" s="764">
        <f t="shared" si="22"/>
        <v>-3937.5</v>
      </c>
      <c r="R178" s="742"/>
    </row>
    <row r="179" spans="1:20" s="517" customFormat="1" ht="15" customHeight="1" x14ac:dyDescent="0.25">
      <c r="A179" s="580" t="s">
        <v>85</v>
      </c>
      <c r="B179" s="580" t="s">
        <v>84</v>
      </c>
      <c r="C179" s="580" t="s">
        <v>1788</v>
      </c>
      <c r="D179" s="733">
        <v>41913</v>
      </c>
      <c r="E179" s="733" t="s">
        <v>77</v>
      </c>
      <c r="F179" s="734">
        <v>41858</v>
      </c>
      <c r="G179" s="580">
        <v>3</v>
      </c>
      <c r="H179" s="735">
        <v>153</v>
      </c>
      <c r="I179" s="736"/>
      <c r="J179" s="516">
        <v>41873</v>
      </c>
      <c r="K179" s="737">
        <v>147.80000000000001</v>
      </c>
      <c r="L179" s="738">
        <v>2.5000000000000001E-2</v>
      </c>
      <c r="M179" s="763">
        <v>10</v>
      </c>
      <c r="N179" s="740">
        <f>SUM((H179-K179)/L179*M179)*G179</f>
        <v>6239.9999999999864</v>
      </c>
      <c r="O179" s="733" t="s">
        <v>883</v>
      </c>
      <c r="P179" s="741">
        <v>1</v>
      </c>
      <c r="Q179" s="764">
        <f t="shared" si="22"/>
        <v>6239.9999999999864</v>
      </c>
      <c r="R179" s="742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8">
        <v>41913</v>
      </c>
      <c r="E180" s="718" t="s">
        <v>52</v>
      </c>
      <c r="F180" s="418">
        <v>41872</v>
      </c>
      <c r="G180" s="14">
        <v>11</v>
      </c>
      <c r="H180" s="416">
        <v>15.94</v>
      </c>
      <c r="I180" s="476"/>
      <c r="J180" s="516">
        <v>41876</v>
      </c>
      <c r="K180" s="732">
        <v>15.38</v>
      </c>
      <c r="L180" s="720">
        <v>0.01</v>
      </c>
      <c r="M180" s="595">
        <v>11</v>
      </c>
      <c r="N180" s="721">
        <f t="shared" ref="N180:N186" si="23">SUM((K180-H180)/L180*M180)*G180</f>
        <v>-6775.9999999999854</v>
      </c>
      <c r="O180" s="718" t="s">
        <v>883</v>
      </c>
      <c r="P180" s="716">
        <v>1</v>
      </c>
      <c r="Q180" s="409">
        <f>SUM(N180*P180)</f>
        <v>-6775.9999999999854</v>
      </c>
      <c r="R180" s="731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8">
        <v>41883</v>
      </c>
      <c r="E181" s="718" t="s">
        <v>52</v>
      </c>
      <c r="F181" s="418">
        <v>41870</v>
      </c>
      <c r="G181" s="14">
        <v>4</v>
      </c>
      <c r="H181" s="416">
        <v>353.8</v>
      </c>
      <c r="I181" s="476"/>
      <c r="J181" s="516">
        <v>41879</v>
      </c>
      <c r="K181" s="757">
        <v>346.7</v>
      </c>
      <c r="L181" s="720">
        <v>1</v>
      </c>
      <c r="M181" s="595">
        <v>11</v>
      </c>
      <c r="N181" s="721">
        <f t="shared" si="23"/>
        <v>-312.400000000001</v>
      </c>
      <c r="O181" s="718" t="s">
        <v>883</v>
      </c>
      <c r="P181" s="716">
        <v>1</v>
      </c>
      <c r="Q181" s="409">
        <f>SUM(N181*P181)</f>
        <v>-312.400000000001</v>
      </c>
      <c r="R181" s="731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8">
        <v>41883</v>
      </c>
      <c r="E182" s="718" t="s">
        <v>52</v>
      </c>
      <c r="F182" s="418">
        <v>41872</v>
      </c>
      <c r="G182" s="14">
        <v>14</v>
      </c>
      <c r="H182" s="416">
        <v>1973</v>
      </c>
      <c r="I182" s="476"/>
      <c r="J182" s="516">
        <v>41880</v>
      </c>
      <c r="K182" s="757">
        <v>2036</v>
      </c>
      <c r="L182" s="720">
        <v>1</v>
      </c>
      <c r="M182" s="595">
        <v>10</v>
      </c>
      <c r="N182" s="721">
        <f t="shared" si="23"/>
        <v>8820</v>
      </c>
      <c r="O182" s="718" t="s">
        <v>883</v>
      </c>
      <c r="P182" s="716">
        <v>1</v>
      </c>
      <c r="Q182" s="409">
        <f>SUM(N182*P182)</f>
        <v>8820</v>
      </c>
      <c r="R182" s="731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8">
        <v>41974</v>
      </c>
      <c r="E183" s="718" t="s">
        <v>52</v>
      </c>
      <c r="F183" s="418">
        <v>41871</v>
      </c>
      <c r="G183" s="14">
        <v>3</v>
      </c>
      <c r="H183" s="416">
        <v>65.72</v>
      </c>
      <c r="I183" s="476" t="s">
        <v>3</v>
      </c>
      <c r="J183" s="516">
        <v>41880</v>
      </c>
      <c r="K183" s="757">
        <v>66</v>
      </c>
      <c r="L183" s="720">
        <v>0.01</v>
      </c>
      <c r="M183" s="595">
        <v>5</v>
      </c>
      <c r="N183" s="721">
        <f t="shared" si="23"/>
        <v>420.00000000000171</v>
      </c>
      <c r="O183" s="718" t="s">
        <v>883</v>
      </c>
      <c r="P183" s="716">
        <v>1</v>
      </c>
      <c r="Q183" s="409">
        <f t="shared" ref="Q183:Q190" si="24">SUM(N183*P183)</f>
        <v>420.00000000000171</v>
      </c>
      <c r="R183" s="731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8">
        <v>41974</v>
      </c>
      <c r="E184" s="718" t="s">
        <v>52</v>
      </c>
      <c r="F184" s="418">
        <v>41884</v>
      </c>
      <c r="G184" s="14">
        <v>3</v>
      </c>
      <c r="H184" s="416">
        <v>205</v>
      </c>
      <c r="I184" s="476"/>
      <c r="J184" s="516">
        <v>41886</v>
      </c>
      <c r="K184" s="757">
        <v>199.6</v>
      </c>
      <c r="L184" s="720">
        <v>0.05</v>
      </c>
      <c r="M184" s="595">
        <v>18.75</v>
      </c>
      <c r="N184" s="721">
        <f t="shared" si="23"/>
        <v>-6075.0000000000064</v>
      </c>
      <c r="O184" s="718" t="s">
        <v>883</v>
      </c>
      <c r="P184" s="716">
        <v>1</v>
      </c>
      <c r="Q184" s="409">
        <f t="shared" si="24"/>
        <v>-6075.0000000000064</v>
      </c>
      <c r="R184" s="731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8">
        <v>41883</v>
      </c>
      <c r="E185" s="718" t="s">
        <v>52</v>
      </c>
      <c r="F185" s="495">
        <v>41862</v>
      </c>
      <c r="G185" s="404">
        <v>3</v>
      </c>
      <c r="H185" s="757">
        <v>6608</v>
      </c>
      <c r="I185" s="476"/>
      <c r="J185" s="516">
        <v>41890</v>
      </c>
      <c r="K185" s="594">
        <v>6815</v>
      </c>
      <c r="L185" s="408">
        <v>0.5</v>
      </c>
      <c r="M185" s="595">
        <v>5</v>
      </c>
      <c r="N185" s="721">
        <f t="shared" si="23"/>
        <v>6210</v>
      </c>
      <c r="O185" s="717" t="s">
        <v>379</v>
      </c>
      <c r="P185" s="716">
        <v>1.6783999999999999</v>
      </c>
      <c r="Q185" s="787">
        <f t="shared" si="24"/>
        <v>10422.864</v>
      </c>
      <c r="R185" s="514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8">
        <v>41944</v>
      </c>
      <c r="E186" s="718" t="s">
        <v>52</v>
      </c>
      <c r="F186" s="418">
        <v>41872</v>
      </c>
      <c r="G186" s="14">
        <v>14</v>
      </c>
      <c r="H186" s="416">
        <v>2036</v>
      </c>
      <c r="I186" s="476"/>
      <c r="J186" s="516">
        <v>41892</v>
      </c>
      <c r="K186" s="757">
        <v>2041</v>
      </c>
      <c r="L186" s="720">
        <v>1</v>
      </c>
      <c r="M186" s="595">
        <v>10</v>
      </c>
      <c r="N186" s="721">
        <f t="shared" si="23"/>
        <v>700</v>
      </c>
      <c r="O186" s="718" t="s">
        <v>883</v>
      </c>
      <c r="P186" s="716">
        <v>1</v>
      </c>
      <c r="Q186" s="409">
        <f t="shared" si="24"/>
        <v>700</v>
      </c>
      <c r="R186" s="731"/>
    </row>
    <row r="187" spans="1:20" s="312" customFormat="1" ht="14.25" customHeight="1" x14ac:dyDescent="0.25">
      <c r="A187" s="580" t="s">
        <v>1015</v>
      </c>
      <c r="B187" s="580" t="s">
        <v>1016</v>
      </c>
      <c r="C187" s="580" t="s">
        <v>1802</v>
      </c>
      <c r="D187" s="733">
        <v>41974</v>
      </c>
      <c r="E187" s="733" t="s">
        <v>77</v>
      </c>
      <c r="F187" s="734">
        <v>41884</v>
      </c>
      <c r="G187" s="580">
        <v>10</v>
      </c>
      <c r="H187" s="735">
        <v>3182</v>
      </c>
      <c r="I187" s="736"/>
      <c r="J187" s="516">
        <v>41898</v>
      </c>
      <c r="K187" s="737">
        <v>3073</v>
      </c>
      <c r="L187" s="738">
        <v>1</v>
      </c>
      <c r="M187" s="763">
        <v>10</v>
      </c>
      <c r="N187" s="740">
        <f>SUM((H187-K187)/L187*M187)*G187</f>
        <v>10900</v>
      </c>
      <c r="O187" s="733" t="s">
        <v>883</v>
      </c>
      <c r="P187" s="741">
        <v>1</v>
      </c>
      <c r="Q187" s="764">
        <f t="shared" si="24"/>
        <v>10900</v>
      </c>
      <c r="R187" s="742"/>
      <c r="S187" s="517"/>
      <c r="T187" s="517"/>
    </row>
    <row r="188" spans="1:20" s="517" customFormat="1" ht="15" customHeight="1" x14ac:dyDescent="0.25">
      <c r="A188" s="14" t="s">
        <v>62</v>
      </c>
      <c r="B188" s="14" t="s">
        <v>61</v>
      </c>
      <c r="C188" s="14" t="s">
        <v>1795</v>
      </c>
      <c r="D188" s="718">
        <v>41913</v>
      </c>
      <c r="E188" s="718" t="s">
        <v>52</v>
      </c>
      <c r="F188" s="418">
        <v>41878</v>
      </c>
      <c r="G188" s="14">
        <v>3</v>
      </c>
      <c r="H188" s="416">
        <v>96.4</v>
      </c>
      <c r="I188" s="476"/>
      <c r="J188" s="516">
        <v>41900</v>
      </c>
      <c r="K188" s="757">
        <v>103.7</v>
      </c>
      <c r="L188" s="720">
        <v>2.5000000000000001E-2</v>
      </c>
      <c r="M188" s="595">
        <v>10</v>
      </c>
      <c r="N188" s="721">
        <f>SUM((K188-H188)/L188*M188)*G188</f>
        <v>8759.9999999999964</v>
      </c>
      <c r="O188" s="718" t="s">
        <v>883</v>
      </c>
      <c r="P188" s="716">
        <v>1</v>
      </c>
      <c r="Q188" s="409">
        <f t="shared" si="24"/>
        <v>8759.9999999999964</v>
      </c>
      <c r="R188" s="731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8">
        <v>41974</v>
      </c>
      <c r="E189" s="718" t="s">
        <v>52</v>
      </c>
      <c r="F189" s="418">
        <v>41897</v>
      </c>
      <c r="G189" s="14">
        <v>2</v>
      </c>
      <c r="H189" s="416">
        <v>847.25</v>
      </c>
      <c r="I189" s="476"/>
      <c r="J189" s="516">
        <v>41900</v>
      </c>
      <c r="K189" s="757">
        <v>822</v>
      </c>
      <c r="L189" s="720">
        <v>0.05</v>
      </c>
      <c r="M189" s="595">
        <v>5</v>
      </c>
      <c r="N189" s="721">
        <f>SUM((K189-H189)/L189*M189)*G189</f>
        <v>-5050</v>
      </c>
      <c r="O189" s="718" t="s">
        <v>883</v>
      </c>
      <c r="P189" s="716">
        <v>1</v>
      </c>
      <c r="Q189" s="409">
        <f t="shared" si="24"/>
        <v>-5050</v>
      </c>
      <c r="R189" s="731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8">
        <v>41974</v>
      </c>
      <c r="E190" s="718" t="s">
        <v>52</v>
      </c>
      <c r="F190" s="418">
        <v>41898</v>
      </c>
      <c r="G190" s="14">
        <v>3</v>
      </c>
      <c r="H190" s="416">
        <v>313.89999999999998</v>
      </c>
      <c r="I190" s="476"/>
      <c r="J190" s="516">
        <v>41900</v>
      </c>
      <c r="K190" s="757">
        <v>310</v>
      </c>
      <c r="L190" s="720">
        <v>0.05</v>
      </c>
      <c r="M190" s="595">
        <v>12.5</v>
      </c>
      <c r="N190" s="721">
        <f>SUM((K190-H190)/L190*M190)*G190</f>
        <v>-2924.9999999999827</v>
      </c>
      <c r="O190" s="718" t="s">
        <v>883</v>
      </c>
      <c r="P190" s="716">
        <v>1</v>
      </c>
      <c r="Q190" s="409">
        <f t="shared" si="24"/>
        <v>-2924.9999999999827</v>
      </c>
      <c r="R190" s="731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8">
        <v>41913</v>
      </c>
      <c r="E191" s="718" t="s">
        <v>52</v>
      </c>
      <c r="F191" s="418">
        <v>41897</v>
      </c>
      <c r="G191" s="14">
        <v>9</v>
      </c>
      <c r="H191" s="416">
        <v>32.93</v>
      </c>
      <c r="I191" s="476"/>
      <c r="J191" s="516">
        <v>41903</v>
      </c>
      <c r="K191" s="757">
        <v>32.33</v>
      </c>
      <c r="L191" s="720">
        <v>0.01</v>
      </c>
      <c r="M191" s="595">
        <v>6</v>
      </c>
      <c r="N191" s="721">
        <f>SUM((K191-H191)/L191*M191)*G191</f>
        <v>-3240.0000000000077</v>
      </c>
      <c r="O191" s="718" t="s">
        <v>883</v>
      </c>
      <c r="P191" s="716">
        <v>1</v>
      </c>
      <c r="Q191" s="409">
        <f t="shared" ref="Q191:Q196" si="25">SUM(N191*P191)</f>
        <v>-3240.0000000000077</v>
      </c>
      <c r="R191" s="731"/>
    </row>
    <row r="192" spans="1:20" s="517" customFormat="1" ht="15" customHeight="1" x14ac:dyDescent="0.25">
      <c r="A192" s="580" t="s">
        <v>893</v>
      </c>
      <c r="B192" s="580" t="s">
        <v>360</v>
      </c>
      <c r="C192" s="580" t="s">
        <v>1791</v>
      </c>
      <c r="D192" s="733">
        <v>41974</v>
      </c>
      <c r="E192" s="733" t="s">
        <v>77</v>
      </c>
      <c r="F192" s="734">
        <v>41901</v>
      </c>
      <c r="G192" s="580">
        <v>2</v>
      </c>
      <c r="H192" s="735">
        <v>177.1</v>
      </c>
      <c r="I192" s="736"/>
      <c r="J192" s="516">
        <v>41905</v>
      </c>
      <c r="K192" s="737">
        <v>183</v>
      </c>
      <c r="L192" s="738">
        <v>0.5</v>
      </c>
      <c r="M192" s="763">
        <v>18.75</v>
      </c>
      <c r="N192" s="740">
        <f>SUM((H192-K192)/L192*M192)*G192</f>
        <v>-442.50000000000045</v>
      </c>
      <c r="O192" s="733" t="s">
        <v>883</v>
      </c>
      <c r="P192" s="741">
        <v>1</v>
      </c>
      <c r="Q192" s="764">
        <f t="shared" si="25"/>
        <v>-442.50000000000045</v>
      </c>
      <c r="R192" s="742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8">
        <v>41913</v>
      </c>
      <c r="E193" s="718" t="s">
        <v>52</v>
      </c>
      <c r="F193" s="418">
        <v>41898</v>
      </c>
      <c r="G193" s="14">
        <v>2</v>
      </c>
      <c r="H193" s="416">
        <v>256.61</v>
      </c>
      <c r="I193" s="476"/>
      <c r="J193" s="516">
        <v>41906</v>
      </c>
      <c r="K193" s="757">
        <v>262.89999999999998</v>
      </c>
      <c r="L193" s="720">
        <v>0.01</v>
      </c>
      <c r="M193" s="595">
        <v>4.2</v>
      </c>
      <c r="N193" s="721">
        <f t="shared" ref="N193:N199" si="26">SUM((K193-H193)/L193*M193)*G193</f>
        <v>5283.5999999999694</v>
      </c>
      <c r="O193" s="718" t="s">
        <v>883</v>
      </c>
      <c r="P193" s="716">
        <v>1</v>
      </c>
      <c r="Q193" s="409">
        <f t="shared" si="25"/>
        <v>5283.5999999999694</v>
      </c>
      <c r="R193" s="731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8">
        <v>41974</v>
      </c>
      <c r="E194" s="718" t="s">
        <v>52</v>
      </c>
      <c r="F194" s="418">
        <v>41898</v>
      </c>
      <c r="G194" s="14">
        <v>12</v>
      </c>
      <c r="H194" s="416">
        <v>3088</v>
      </c>
      <c r="I194" s="476"/>
      <c r="J194" s="516">
        <v>41908</v>
      </c>
      <c r="K194" s="757">
        <v>3318</v>
      </c>
      <c r="L194" s="720">
        <v>1</v>
      </c>
      <c r="M194" s="595">
        <v>10</v>
      </c>
      <c r="N194" s="721">
        <f t="shared" si="26"/>
        <v>27600</v>
      </c>
      <c r="O194" s="718" t="s">
        <v>883</v>
      </c>
      <c r="P194" s="716">
        <v>1</v>
      </c>
      <c r="Q194" s="409">
        <f t="shared" si="25"/>
        <v>27600</v>
      </c>
      <c r="R194" s="731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8">
        <v>41944</v>
      </c>
      <c r="E195" s="718" t="s">
        <v>52</v>
      </c>
      <c r="F195" s="418">
        <v>41907</v>
      </c>
      <c r="G195" s="14">
        <v>1</v>
      </c>
      <c r="H195" s="416">
        <v>255</v>
      </c>
      <c r="I195" s="476"/>
      <c r="J195" s="516">
        <v>41912</v>
      </c>
      <c r="K195" s="757">
        <v>246.3</v>
      </c>
      <c r="L195" s="720">
        <v>0.01</v>
      </c>
      <c r="M195" s="595">
        <v>4.2</v>
      </c>
      <c r="N195" s="721">
        <f t="shared" si="26"/>
        <v>-3653.9999999999955</v>
      </c>
      <c r="O195" s="718" t="s">
        <v>883</v>
      </c>
      <c r="P195" s="716">
        <v>1</v>
      </c>
      <c r="Q195" s="409">
        <f t="shared" si="25"/>
        <v>-3653.9999999999955</v>
      </c>
      <c r="R195" s="731"/>
    </row>
    <row r="196" spans="1:20" s="517" customFormat="1" ht="15" customHeight="1" x14ac:dyDescent="0.25">
      <c r="A196" s="14" t="s">
        <v>1826</v>
      </c>
      <c r="B196" s="14" t="s">
        <v>112</v>
      </c>
      <c r="C196" s="14" t="s">
        <v>1827</v>
      </c>
      <c r="D196" s="718">
        <v>41974</v>
      </c>
      <c r="E196" s="718" t="s">
        <v>52</v>
      </c>
      <c r="F196" s="418">
        <v>41907</v>
      </c>
      <c r="G196" s="14">
        <v>9</v>
      </c>
      <c r="H196" s="416">
        <v>422.3</v>
      </c>
      <c r="I196" s="476"/>
      <c r="J196" s="516">
        <v>41913</v>
      </c>
      <c r="K196" s="757">
        <v>419.9</v>
      </c>
      <c r="L196" s="720">
        <v>0.1</v>
      </c>
      <c r="M196" s="595">
        <v>5</v>
      </c>
      <c r="N196" s="721">
        <f t="shared" si="26"/>
        <v>-1080.0000000000155</v>
      </c>
      <c r="O196" s="718" t="s">
        <v>883</v>
      </c>
      <c r="P196" s="716">
        <v>1</v>
      </c>
      <c r="Q196" s="409">
        <f t="shared" si="25"/>
        <v>-1080.0000000000155</v>
      </c>
      <c r="R196" s="731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8">
        <v>41974</v>
      </c>
      <c r="E197" s="718" t="s">
        <v>52</v>
      </c>
      <c r="F197" s="418">
        <v>41915</v>
      </c>
      <c r="G197" s="14">
        <v>2</v>
      </c>
      <c r="H197" s="416">
        <v>1362</v>
      </c>
      <c r="I197" s="476"/>
      <c r="J197" s="516">
        <v>41919</v>
      </c>
      <c r="K197" s="757">
        <v>1341</v>
      </c>
      <c r="L197" s="720">
        <v>0.1</v>
      </c>
      <c r="M197" s="595">
        <v>10</v>
      </c>
      <c r="N197" s="721">
        <f t="shared" si="26"/>
        <v>-4200</v>
      </c>
      <c r="O197" s="718" t="s">
        <v>883</v>
      </c>
      <c r="P197" s="716">
        <v>1</v>
      </c>
      <c r="Q197" s="409">
        <f t="shared" ref="Q197:Q204" si="27">SUM(N197*P197)</f>
        <v>-4200</v>
      </c>
      <c r="R197" s="731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8">
        <v>41974</v>
      </c>
      <c r="E198" s="718" t="s">
        <v>52</v>
      </c>
      <c r="F198" s="418">
        <v>41915</v>
      </c>
      <c r="G198" s="14">
        <v>4</v>
      </c>
      <c r="H198" s="416">
        <v>1952.75</v>
      </c>
      <c r="I198" s="476"/>
      <c r="J198" s="516">
        <v>41919</v>
      </c>
      <c r="K198" s="757">
        <v>1935</v>
      </c>
      <c r="L198" s="720">
        <v>0.25</v>
      </c>
      <c r="M198" s="595">
        <v>12.5</v>
      </c>
      <c r="N198" s="721">
        <f t="shared" si="26"/>
        <v>-3550</v>
      </c>
      <c r="O198" s="718" t="s">
        <v>883</v>
      </c>
      <c r="P198" s="716">
        <v>1</v>
      </c>
      <c r="Q198" s="409">
        <f t="shared" si="27"/>
        <v>-3550</v>
      </c>
      <c r="R198" s="731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8">
        <v>41974</v>
      </c>
      <c r="E199" s="718" t="s">
        <v>52</v>
      </c>
      <c r="F199" s="418">
        <v>41915</v>
      </c>
      <c r="G199" s="14">
        <v>3</v>
      </c>
      <c r="H199" s="416">
        <v>4020</v>
      </c>
      <c r="I199" s="476"/>
      <c r="J199" s="516">
        <v>41919</v>
      </c>
      <c r="K199" s="757">
        <v>3968</v>
      </c>
      <c r="L199" s="720">
        <v>0.25</v>
      </c>
      <c r="M199" s="595">
        <v>10</v>
      </c>
      <c r="N199" s="721">
        <f t="shared" si="26"/>
        <v>-6240</v>
      </c>
      <c r="O199" s="718" t="s">
        <v>883</v>
      </c>
      <c r="P199" s="716">
        <v>1</v>
      </c>
      <c r="Q199" s="409">
        <f t="shared" si="27"/>
        <v>-6240</v>
      </c>
      <c r="R199" s="731"/>
    </row>
    <row r="200" spans="1:20" s="517" customFormat="1" ht="15" customHeight="1" x14ac:dyDescent="0.25">
      <c r="A200" s="580" t="s">
        <v>1800</v>
      </c>
      <c r="B200" s="580" t="s">
        <v>1801</v>
      </c>
      <c r="C200" s="580" t="s">
        <v>39</v>
      </c>
      <c r="D200" s="733">
        <v>40919</v>
      </c>
      <c r="E200" s="733" t="s">
        <v>77</v>
      </c>
      <c r="F200" s="734">
        <v>41884</v>
      </c>
      <c r="G200" s="580">
        <v>3</v>
      </c>
      <c r="H200" s="735">
        <v>1920.5</v>
      </c>
      <c r="I200" s="736"/>
      <c r="J200" s="516">
        <v>41919</v>
      </c>
      <c r="K200" s="737">
        <v>1740</v>
      </c>
      <c r="L200" s="738">
        <v>0.5</v>
      </c>
      <c r="M200" s="763">
        <v>25</v>
      </c>
      <c r="N200" s="740">
        <f>SUM((H200-K200)/L200*M200)*G200</f>
        <v>27075</v>
      </c>
      <c r="O200" s="733" t="s">
        <v>883</v>
      </c>
      <c r="P200" s="741">
        <v>1</v>
      </c>
      <c r="Q200" s="764">
        <f t="shared" si="27"/>
        <v>27075</v>
      </c>
      <c r="R200" s="742"/>
    </row>
    <row r="201" spans="1:20" s="517" customFormat="1" ht="15" customHeight="1" x14ac:dyDescent="0.25">
      <c r="A201" s="580" t="s">
        <v>1015</v>
      </c>
      <c r="B201" s="580" t="s">
        <v>1016</v>
      </c>
      <c r="C201" s="580" t="s">
        <v>1802</v>
      </c>
      <c r="D201" s="733">
        <v>41974</v>
      </c>
      <c r="E201" s="733" t="s">
        <v>77</v>
      </c>
      <c r="F201" s="734">
        <v>41911</v>
      </c>
      <c r="G201" s="580">
        <v>6</v>
      </c>
      <c r="H201" s="735">
        <v>3294</v>
      </c>
      <c r="I201" s="736"/>
      <c r="J201" s="516">
        <v>41922</v>
      </c>
      <c r="K201" s="737">
        <v>3080</v>
      </c>
      <c r="L201" s="738">
        <v>1</v>
      </c>
      <c r="M201" s="763">
        <v>10</v>
      </c>
      <c r="N201" s="740">
        <f>SUM((H201-K201)/L201*M201)*G201</f>
        <v>12840</v>
      </c>
      <c r="O201" s="733" t="s">
        <v>883</v>
      </c>
      <c r="P201" s="741">
        <v>1</v>
      </c>
      <c r="Q201" s="764">
        <f t="shared" si="27"/>
        <v>12840</v>
      </c>
      <c r="R201" s="742"/>
    </row>
    <row r="202" spans="1:20" s="517" customFormat="1" ht="15" customHeight="1" x14ac:dyDescent="0.25">
      <c r="A202" s="580" t="s">
        <v>85</v>
      </c>
      <c r="B202" s="580" t="s">
        <v>84</v>
      </c>
      <c r="C202" s="580" t="s">
        <v>1845</v>
      </c>
      <c r="D202" s="733">
        <v>41974</v>
      </c>
      <c r="E202" s="733" t="s">
        <v>77</v>
      </c>
      <c r="F202" s="734">
        <v>41922</v>
      </c>
      <c r="G202" s="580">
        <v>6</v>
      </c>
      <c r="H202" s="735">
        <v>164.52500000000001</v>
      </c>
      <c r="I202" s="736"/>
      <c r="J202" s="516">
        <v>41925</v>
      </c>
      <c r="K202" s="737">
        <v>167.67500000000001</v>
      </c>
      <c r="L202" s="738">
        <v>2.5000000000000001E-2</v>
      </c>
      <c r="M202" s="763">
        <v>10</v>
      </c>
      <c r="N202" s="740">
        <f>SUM((H202-K202)/L202*M202)*G202</f>
        <v>-7560.0000000000136</v>
      </c>
      <c r="O202" s="733" t="s">
        <v>883</v>
      </c>
      <c r="P202" s="741">
        <v>1</v>
      </c>
      <c r="Q202" s="764">
        <f t="shared" si="27"/>
        <v>-7560.0000000000136</v>
      </c>
      <c r="R202" s="742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1846</v>
      </c>
      <c r="D203" s="718">
        <v>41974</v>
      </c>
      <c r="E203" s="718" t="s">
        <v>52</v>
      </c>
      <c r="F203" s="418">
        <v>41922</v>
      </c>
      <c r="G203" s="14">
        <v>4</v>
      </c>
      <c r="H203" s="416">
        <v>316.60000000000002</v>
      </c>
      <c r="I203" s="476"/>
      <c r="J203" s="516">
        <v>41925</v>
      </c>
      <c r="K203" s="757">
        <v>309.8</v>
      </c>
      <c r="L203" s="720">
        <v>0.1</v>
      </c>
      <c r="M203" s="595">
        <v>10</v>
      </c>
      <c r="N203" s="721">
        <f>SUM((K203-H203)/L203*M203)*G203</f>
        <v>-2720.0000000000045</v>
      </c>
      <c r="O203" s="718" t="s">
        <v>883</v>
      </c>
      <c r="P203" s="716">
        <v>1</v>
      </c>
      <c r="Q203" s="409">
        <f t="shared" si="27"/>
        <v>-2720.0000000000045</v>
      </c>
      <c r="R203" s="731"/>
    </row>
    <row r="204" spans="1:20" s="312" customFormat="1" ht="12.75" customHeight="1" x14ac:dyDescent="0.25">
      <c r="A204" s="14" t="s">
        <v>1841</v>
      </c>
      <c r="B204" s="14" t="s">
        <v>983</v>
      </c>
      <c r="C204" s="14" t="s">
        <v>1842</v>
      </c>
      <c r="D204" s="718">
        <v>42064</v>
      </c>
      <c r="E204" s="718" t="s">
        <v>52</v>
      </c>
      <c r="F204" s="418">
        <v>41921</v>
      </c>
      <c r="G204" s="14">
        <v>5</v>
      </c>
      <c r="H204" s="416">
        <v>17.14</v>
      </c>
      <c r="I204" s="476"/>
      <c r="J204" s="516">
        <v>41928</v>
      </c>
      <c r="K204" s="757">
        <v>16.350000000000001</v>
      </c>
      <c r="L204" s="720">
        <v>0.01</v>
      </c>
      <c r="M204" s="595">
        <v>11</v>
      </c>
      <c r="N204" s="721">
        <f>SUM((K204-H204)/L204*M204)*G204</f>
        <v>-4344.9999999999955</v>
      </c>
      <c r="O204" s="718" t="s">
        <v>883</v>
      </c>
      <c r="P204" s="716">
        <v>1</v>
      </c>
      <c r="Q204" s="409">
        <f t="shared" si="27"/>
        <v>-4344.9999999999955</v>
      </c>
      <c r="R204" s="731"/>
    </row>
    <row r="205" spans="1:20" s="312" customFormat="1" ht="12.75" customHeight="1" x14ac:dyDescent="0.25">
      <c r="A205" s="580" t="s">
        <v>1824</v>
      </c>
      <c r="B205" s="580" t="s">
        <v>676</v>
      </c>
      <c r="C205" s="580" t="s">
        <v>1825</v>
      </c>
      <c r="D205" s="733">
        <v>41974</v>
      </c>
      <c r="E205" s="733" t="s">
        <v>77</v>
      </c>
      <c r="F205" s="734">
        <v>41904</v>
      </c>
      <c r="G205" s="580">
        <v>4</v>
      </c>
      <c r="H205" s="735">
        <v>6780</v>
      </c>
      <c r="I205" s="736"/>
      <c r="J205" s="516">
        <v>41933</v>
      </c>
      <c r="K205" s="737">
        <v>6317</v>
      </c>
      <c r="L205" s="738">
        <v>0.5</v>
      </c>
      <c r="M205" s="763">
        <v>5</v>
      </c>
      <c r="N205" s="740">
        <f>SUM((H205-K205)/L205*M205)*G205</f>
        <v>18520</v>
      </c>
      <c r="O205" s="733" t="s">
        <v>379</v>
      </c>
      <c r="P205" s="741">
        <v>1.6111</v>
      </c>
      <c r="Q205" s="764">
        <f t="shared" ref="Q205:Q211" si="28">SUM(N205*P205)</f>
        <v>29837.572</v>
      </c>
      <c r="R205" s="742"/>
      <c r="S205" s="517"/>
      <c r="T205" s="517"/>
    </row>
    <row r="206" spans="1:20" s="312" customFormat="1" ht="12.75" customHeight="1" x14ac:dyDescent="0.25">
      <c r="A206" s="14" t="s">
        <v>58</v>
      </c>
      <c r="C206" s="14" t="s">
        <v>1838</v>
      </c>
      <c r="D206" s="718">
        <v>41974</v>
      </c>
      <c r="E206" s="718" t="s">
        <v>52</v>
      </c>
      <c r="F206" s="418">
        <v>41921</v>
      </c>
      <c r="G206" s="14">
        <v>2</v>
      </c>
      <c r="H206" s="416">
        <v>1218</v>
      </c>
      <c r="I206" s="476"/>
      <c r="J206" s="516">
        <v>41934</v>
      </c>
      <c r="K206" s="757">
        <v>1228</v>
      </c>
      <c r="L206" s="720">
        <v>0.1</v>
      </c>
      <c r="M206" s="595">
        <v>10</v>
      </c>
      <c r="N206" s="721">
        <f>SUM((K206-H206)/L206*M206)*G206</f>
        <v>2000</v>
      </c>
      <c r="O206" s="718" t="s">
        <v>883</v>
      </c>
      <c r="P206" s="716">
        <v>1</v>
      </c>
      <c r="Q206" s="409">
        <f t="shared" si="28"/>
        <v>2000</v>
      </c>
      <c r="R206" s="731"/>
    </row>
    <row r="207" spans="1:20" s="312" customFormat="1" ht="12.75" customHeight="1" x14ac:dyDescent="0.25">
      <c r="A207" s="580" t="s">
        <v>1847</v>
      </c>
      <c r="B207" s="517" t="s">
        <v>46</v>
      </c>
      <c r="C207" s="580" t="s">
        <v>1848</v>
      </c>
      <c r="D207" s="733">
        <v>41913</v>
      </c>
      <c r="E207" s="733" t="s">
        <v>77</v>
      </c>
      <c r="F207" s="734">
        <v>41927</v>
      </c>
      <c r="G207" s="580">
        <v>1</v>
      </c>
      <c r="H207" s="735">
        <v>237.02500000000001</v>
      </c>
      <c r="I207" s="736"/>
      <c r="J207" s="516">
        <v>41942</v>
      </c>
      <c r="K207" s="737">
        <v>228</v>
      </c>
      <c r="L207" s="738">
        <v>2.5000000000000001E-2</v>
      </c>
      <c r="M207" s="763">
        <v>12.5</v>
      </c>
      <c r="N207" s="740">
        <f>SUM((H207-K207)/L207*M207)*G207</f>
        <v>4512.5000000000027</v>
      </c>
      <c r="O207" s="733" t="s">
        <v>883</v>
      </c>
      <c r="P207" s="741">
        <v>1</v>
      </c>
      <c r="Q207" s="764">
        <f t="shared" si="28"/>
        <v>4512.5000000000027</v>
      </c>
      <c r="R207" s="742"/>
      <c r="S207" s="517"/>
      <c r="T207" s="517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1850</v>
      </c>
      <c r="D208" s="718">
        <v>41974</v>
      </c>
      <c r="E208" s="718" t="s">
        <v>52</v>
      </c>
      <c r="F208" s="418">
        <v>41928</v>
      </c>
      <c r="G208" s="14">
        <v>5</v>
      </c>
      <c r="H208" s="416">
        <v>518.5</v>
      </c>
      <c r="I208" s="476"/>
      <c r="J208" s="516">
        <v>41941</v>
      </c>
      <c r="K208" s="757">
        <v>506.3</v>
      </c>
      <c r="L208" s="720">
        <v>0.25</v>
      </c>
      <c r="M208" s="595">
        <v>12.5</v>
      </c>
      <c r="N208" s="721">
        <f t="shared" ref="N208:N214" si="29">SUM((K208-H208)/L208*M208)*G208</f>
        <v>-3049.9999999999973</v>
      </c>
      <c r="O208" s="718" t="s">
        <v>883</v>
      </c>
      <c r="P208" s="716">
        <v>1</v>
      </c>
      <c r="Q208" s="409">
        <f t="shared" si="28"/>
        <v>-3049.9999999999973</v>
      </c>
      <c r="R208" s="731"/>
    </row>
    <row r="209" spans="1:20" s="517" customFormat="1" ht="15" customHeight="1" x14ac:dyDescent="0.25">
      <c r="A209" s="14" t="s">
        <v>1156</v>
      </c>
      <c r="B209" s="14" t="s">
        <v>78</v>
      </c>
      <c r="C209" s="14" t="s">
        <v>1849</v>
      </c>
      <c r="D209" s="718">
        <v>41974</v>
      </c>
      <c r="E209" s="718" t="s">
        <v>52</v>
      </c>
      <c r="F209" s="418">
        <v>41928</v>
      </c>
      <c r="G209" s="14">
        <v>2</v>
      </c>
      <c r="H209" s="416">
        <v>82.89</v>
      </c>
      <c r="I209" s="476"/>
      <c r="J209" s="516">
        <v>41943</v>
      </c>
      <c r="K209" s="757">
        <v>80.540000000000006</v>
      </c>
      <c r="L209" s="720">
        <v>0.01</v>
      </c>
      <c r="M209" s="595">
        <v>10</v>
      </c>
      <c r="N209" s="721">
        <f t="shared" si="29"/>
        <v>-4699.9999999999891</v>
      </c>
      <c r="O209" s="718" t="s">
        <v>883</v>
      </c>
      <c r="P209" s="716">
        <v>1</v>
      </c>
      <c r="Q209" s="409">
        <f t="shared" si="28"/>
        <v>-4699.9999999999891</v>
      </c>
      <c r="R209" s="731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1837</v>
      </c>
      <c r="D210" s="718">
        <v>42005</v>
      </c>
      <c r="E210" s="718" t="s">
        <v>52</v>
      </c>
      <c r="F210" s="418">
        <v>41919</v>
      </c>
      <c r="G210" s="14">
        <v>2</v>
      </c>
      <c r="H210" s="416">
        <v>1262</v>
      </c>
      <c r="I210" s="476"/>
      <c r="J210" s="516">
        <v>41943</v>
      </c>
      <c r="K210" s="757">
        <v>1236</v>
      </c>
      <c r="L210" s="720">
        <v>0.1</v>
      </c>
      <c r="M210" s="595">
        <v>5</v>
      </c>
      <c r="N210" s="721">
        <f t="shared" si="29"/>
        <v>-2600</v>
      </c>
      <c r="O210" s="718" t="s">
        <v>883</v>
      </c>
      <c r="P210" s="716">
        <v>1</v>
      </c>
      <c r="Q210" s="409">
        <f t="shared" si="28"/>
        <v>-2600</v>
      </c>
      <c r="R210" s="731"/>
    </row>
    <row r="211" spans="1:20" s="312" customFormat="1" ht="12.75" customHeight="1" x14ac:dyDescent="0.25">
      <c r="A211" s="14" t="s">
        <v>49</v>
      </c>
      <c r="B211" s="14" t="s">
        <v>1859</v>
      </c>
      <c r="C211" s="14" t="s">
        <v>1860</v>
      </c>
      <c r="D211" s="718">
        <v>41944</v>
      </c>
      <c r="E211" s="718" t="s">
        <v>52</v>
      </c>
      <c r="F211" s="418">
        <v>41942</v>
      </c>
      <c r="G211" s="14">
        <v>1</v>
      </c>
      <c r="H211" s="416">
        <v>757.5</v>
      </c>
      <c r="I211" s="476"/>
      <c r="J211" s="516">
        <v>41943</v>
      </c>
      <c r="K211" s="757">
        <v>734.8</v>
      </c>
      <c r="L211" s="720">
        <v>0.25</v>
      </c>
      <c r="M211" s="595">
        <v>25</v>
      </c>
      <c r="N211" s="721">
        <f t="shared" si="29"/>
        <v>-2270.0000000000045</v>
      </c>
      <c r="O211" s="718" t="s">
        <v>883</v>
      </c>
      <c r="P211" s="716">
        <v>1</v>
      </c>
      <c r="Q211" s="409">
        <f t="shared" si="28"/>
        <v>-2270.0000000000045</v>
      </c>
      <c r="R211" s="731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1855</v>
      </c>
      <c r="D212" s="718">
        <v>41974</v>
      </c>
      <c r="E212" s="718" t="s">
        <v>52</v>
      </c>
      <c r="F212" s="418">
        <v>41936</v>
      </c>
      <c r="G212" s="14">
        <v>7</v>
      </c>
      <c r="H212" s="416">
        <v>362.75</v>
      </c>
      <c r="I212" s="476"/>
      <c r="J212" s="516">
        <v>41947</v>
      </c>
      <c r="K212" s="757">
        <v>365.9</v>
      </c>
      <c r="L212" s="720">
        <v>0.25</v>
      </c>
      <c r="M212" s="595">
        <v>12.5</v>
      </c>
      <c r="N212" s="721">
        <f t="shared" si="29"/>
        <v>1102.499999999992</v>
      </c>
      <c r="O212" s="718" t="s">
        <v>883</v>
      </c>
      <c r="P212" s="716">
        <v>1</v>
      </c>
      <c r="Q212" s="409">
        <f t="shared" ref="Q212:Q220" si="30">SUM(N212*P212)</f>
        <v>1102.499999999992</v>
      </c>
      <c r="R212" s="731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1846</v>
      </c>
      <c r="D213" s="718">
        <v>41974</v>
      </c>
      <c r="E213" s="718" t="s">
        <v>52</v>
      </c>
      <c r="F213" s="418">
        <v>41942</v>
      </c>
      <c r="G213" s="14">
        <v>4</v>
      </c>
      <c r="H213" s="416">
        <v>34.22</v>
      </c>
      <c r="I213" s="476"/>
      <c r="J213" s="516">
        <v>41947</v>
      </c>
      <c r="K213" s="757">
        <v>33.909999999999997</v>
      </c>
      <c r="L213" s="720">
        <v>0.01</v>
      </c>
      <c r="M213" s="595">
        <v>6</v>
      </c>
      <c r="N213" s="721">
        <f t="shared" si="29"/>
        <v>-744.00000000000546</v>
      </c>
      <c r="O213" s="718" t="s">
        <v>883</v>
      </c>
      <c r="P213" s="716">
        <v>1</v>
      </c>
      <c r="Q213" s="409">
        <f t="shared" si="30"/>
        <v>-744.00000000000546</v>
      </c>
      <c r="R213" s="731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1854</v>
      </c>
      <c r="D214" s="718">
        <v>41974</v>
      </c>
      <c r="E214" s="718" t="s">
        <v>52</v>
      </c>
      <c r="F214" s="418">
        <v>41934</v>
      </c>
      <c r="G214" s="14">
        <v>2</v>
      </c>
      <c r="H214" s="416">
        <v>989</v>
      </c>
      <c r="I214" s="476"/>
      <c r="J214" s="516">
        <v>41948</v>
      </c>
      <c r="K214" s="757">
        <v>1004</v>
      </c>
      <c r="L214" s="720">
        <v>0.25</v>
      </c>
      <c r="M214" s="595">
        <v>12.5</v>
      </c>
      <c r="N214" s="721">
        <f t="shared" si="29"/>
        <v>1500</v>
      </c>
      <c r="O214" s="718" t="s">
        <v>883</v>
      </c>
      <c r="P214" s="716">
        <v>1</v>
      </c>
      <c r="Q214" s="409">
        <f t="shared" si="30"/>
        <v>1500</v>
      </c>
      <c r="R214" s="731"/>
    </row>
    <row r="215" spans="1:20" s="517" customFormat="1" ht="15" customHeight="1" x14ac:dyDescent="0.25">
      <c r="A215" s="580" t="s">
        <v>1171</v>
      </c>
      <c r="B215" s="580" t="s">
        <v>1170</v>
      </c>
      <c r="C215" s="580" t="s">
        <v>1846</v>
      </c>
      <c r="D215" s="733">
        <v>41974</v>
      </c>
      <c r="E215" s="733" t="s">
        <v>77</v>
      </c>
      <c r="F215" s="734">
        <v>41946</v>
      </c>
      <c r="G215" s="580">
        <v>1</v>
      </c>
      <c r="H215" s="735">
        <v>371.4</v>
      </c>
      <c r="I215" s="736"/>
      <c r="J215" s="516">
        <v>41950</v>
      </c>
      <c r="K215" s="737">
        <v>397.9</v>
      </c>
      <c r="L215" s="738">
        <v>0.1</v>
      </c>
      <c r="M215" s="763">
        <v>10</v>
      </c>
      <c r="N215" s="740">
        <f>SUM((H215-K215)/L215*M215)*G215</f>
        <v>-2650</v>
      </c>
      <c r="O215" s="733" t="s">
        <v>883</v>
      </c>
      <c r="P215" s="741">
        <v>1</v>
      </c>
      <c r="Q215" s="764">
        <f t="shared" si="30"/>
        <v>-2650</v>
      </c>
      <c r="R215" s="742"/>
    </row>
    <row r="216" spans="1:20" s="312" customFormat="1" ht="12.75" customHeight="1" x14ac:dyDescent="0.25">
      <c r="A216" s="580" t="s">
        <v>1847</v>
      </c>
      <c r="B216" s="580" t="s">
        <v>46</v>
      </c>
      <c r="C216" s="580" t="s">
        <v>1858</v>
      </c>
      <c r="D216" s="733">
        <v>42005</v>
      </c>
      <c r="E216" s="733" t="s">
        <v>77</v>
      </c>
      <c r="F216" s="734">
        <v>41942</v>
      </c>
      <c r="G216" s="580">
        <v>1</v>
      </c>
      <c r="H216" s="735">
        <v>228</v>
      </c>
      <c r="I216" s="736" t="s">
        <v>3</v>
      </c>
      <c r="J216" s="516">
        <v>41953</v>
      </c>
      <c r="K216" s="737">
        <v>233.5</v>
      </c>
      <c r="L216" s="738">
        <v>2.5000000000000001E-2</v>
      </c>
      <c r="M216" s="763">
        <v>12.5</v>
      </c>
      <c r="N216" s="740">
        <f>SUM((H216-K216)/L216*M216)*G216</f>
        <v>-2750</v>
      </c>
      <c r="O216" s="733" t="s">
        <v>883</v>
      </c>
      <c r="P216" s="741">
        <v>1</v>
      </c>
      <c r="Q216" s="764">
        <f t="shared" si="30"/>
        <v>-2750</v>
      </c>
      <c r="R216" s="742"/>
      <c r="S216" s="517"/>
      <c r="T216" s="517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1861</v>
      </c>
      <c r="D217" s="718">
        <v>41974</v>
      </c>
      <c r="E217" s="718" t="s">
        <v>52</v>
      </c>
      <c r="F217" s="418">
        <v>41956</v>
      </c>
      <c r="G217" s="14">
        <v>3</v>
      </c>
      <c r="H217" s="416">
        <v>91.63</v>
      </c>
      <c r="I217" s="476"/>
      <c r="J217" s="516">
        <v>41963</v>
      </c>
      <c r="K217" s="757">
        <v>90.52</v>
      </c>
      <c r="L217" s="720">
        <v>2.5000000000000001E-2</v>
      </c>
      <c r="M217" s="595">
        <v>10</v>
      </c>
      <c r="N217" s="721">
        <f>SUM((K217-H217)/L217*M217)*G217</f>
        <v>-1331.9999999999993</v>
      </c>
      <c r="O217" s="718" t="s">
        <v>883</v>
      </c>
      <c r="P217" s="716">
        <v>1</v>
      </c>
      <c r="Q217" s="409">
        <f t="shared" si="30"/>
        <v>-1331.9999999999993</v>
      </c>
      <c r="R217" s="731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1850</v>
      </c>
      <c r="D218" s="718">
        <v>41974</v>
      </c>
      <c r="E218" s="718" t="s">
        <v>52</v>
      </c>
      <c r="F218" s="418">
        <v>41956</v>
      </c>
      <c r="G218" s="14">
        <v>3</v>
      </c>
      <c r="H218" s="416">
        <v>552.29999999999995</v>
      </c>
      <c r="I218" s="476"/>
      <c r="J218" s="516">
        <v>41963</v>
      </c>
      <c r="K218" s="757">
        <v>539.9</v>
      </c>
      <c r="L218" s="720">
        <v>0.25</v>
      </c>
      <c r="M218" s="595">
        <v>12.5</v>
      </c>
      <c r="N218" s="721">
        <f>SUM((K218-H218)/L218*M218)*G218</f>
        <v>-1859.9999999999966</v>
      </c>
      <c r="O218" s="718" t="s">
        <v>883</v>
      </c>
      <c r="P218" s="716">
        <v>1</v>
      </c>
      <c r="Q218" s="409">
        <f t="shared" si="30"/>
        <v>-1859.9999999999966</v>
      </c>
      <c r="R218" s="731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1862</v>
      </c>
      <c r="D219" s="718">
        <v>42005</v>
      </c>
      <c r="E219" s="718" t="s">
        <v>52</v>
      </c>
      <c r="F219" s="418">
        <v>41964</v>
      </c>
      <c r="G219" s="14">
        <v>1</v>
      </c>
      <c r="H219" s="416">
        <v>80.91</v>
      </c>
      <c r="I219" s="476"/>
      <c r="J219" s="516">
        <v>41969</v>
      </c>
      <c r="K219" s="757">
        <v>76.760000000000005</v>
      </c>
      <c r="L219" s="720">
        <v>0.01</v>
      </c>
      <c r="M219" s="595">
        <v>10</v>
      </c>
      <c r="N219" s="721">
        <f>SUM((K219-H219)/L219*M219)*G219</f>
        <v>-4149.9999999999918</v>
      </c>
      <c r="O219" s="718" t="s">
        <v>883</v>
      </c>
      <c r="P219" s="716">
        <v>1</v>
      </c>
      <c r="Q219" s="409">
        <f t="shared" si="30"/>
        <v>-4149.9999999999918</v>
      </c>
      <c r="R219" s="731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1863</v>
      </c>
      <c r="D220" s="718">
        <v>42005</v>
      </c>
      <c r="E220" s="718" t="s">
        <v>52</v>
      </c>
      <c r="F220" s="418">
        <v>41660</v>
      </c>
      <c r="G220" s="14">
        <v>1</v>
      </c>
      <c r="H220" s="416">
        <v>77.44</v>
      </c>
      <c r="I220" s="476"/>
      <c r="J220" s="516">
        <v>41969</v>
      </c>
      <c r="K220" s="757">
        <v>73.25</v>
      </c>
      <c r="L220" s="720">
        <v>0.01</v>
      </c>
      <c r="M220" s="595">
        <v>10</v>
      </c>
      <c r="N220" s="721">
        <f>SUM((K220-H220)/L220*M220)*G220</f>
        <v>-4189.9999999999982</v>
      </c>
      <c r="O220" s="718" t="s">
        <v>883</v>
      </c>
      <c r="P220" s="716">
        <v>1</v>
      </c>
      <c r="Q220" s="409">
        <f t="shared" si="30"/>
        <v>-4189.9999999999982</v>
      </c>
      <c r="R220" s="731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1925</v>
      </c>
      <c r="D221" s="718">
        <v>42064</v>
      </c>
      <c r="E221" s="718" t="s">
        <v>52</v>
      </c>
      <c r="F221" s="418">
        <v>42010</v>
      </c>
      <c r="G221" s="14">
        <v>9</v>
      </c>
      <c r="H221" s="416">
        <v>1938</v>
      </c>
      <c r="I221" s="476"/>
      <c r="J221" s="516">
        <v>42020</v>
      </c>
      <c r="K221" s="757">
        <v>1975</v>
      </c>
      <c r="L221" s="720">
        <v>1</v>
      </c>
      <c r="M221" s="595">
        <v>10</v>
      </c>
      <c r="N221" s="721">
        <f>SUM((K221-H221)/L221*M221)*G221</f>
        <v>3330</v>
      </c>
      <c r="O221" s="718" t="s">
        <v>883</v>
      </c>
      <c r="P221" s="716">
        <v>1</v>
      </c>
      <c r="Q221" s="409">
        <f t="shared" ref="Q221:Q227" si="31">SUM(N221*P221)</f>
        <v>3330</v>
      </c>
      <c r="R221" s="731"/>
    </row>
    <row r="222" spans="1:20" s="312" customFormat="1" ht="12.75" customHeight="1" x14ac:dyDescent="0.25">
      <c r="A222" s="580" t="s">
        <v>83</v>
      </c>
      <c r="B222" s="580" t="s">
        <v>82</v>
      </c>
      <c r="C222" s="580" t="s">
        <v>1936</v>
      </c>
      <c r="D222" s="733">
        <v>42036</v>
      </c>
      <c r="E222" s="733" t="s">
        <v>77</v>
      </c>
      <c r="F222" s="734">
        <v>42017</v>
      </c>
      <c r="G222" s="580">
        <v>2</v>
      </c>
      <c r="H222" s="735">
        <v>164.51</v>
      </c>
      <c r="I222" s="736"/>
      <c r="J222" s="516">
        <v>42020</v>
      </c>
      <c r="K222" s="737">
        <v>173.47</v>
      </c>
      <c r="L222" s="738">
        <v>0.01</v>
      </c>
      <c r="M222" s="763">
        <v>4.2</v>
      </c>
      <c r="N222" s="740">
        <f>SUM((H222-K222)/L222*M222)*G222</f>
        <v>-7526.4000000000069</v>
      </c>
      <c r="O222" s="733" t="s">
        <v>883</v>
      </c>
      <c r="P222" s="741">
        <v>1</v>
      </c>
      <c r="Q222" s="764">
        <f t="shared" si="31"/>
        <v>-7526.4000000000069</v>
      </c>
      <c r="R222" s="742"/>
      <c r="S222" s="517"/>
      <c r="T222" s="517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1981</v>
      </c>
      <c r="D223" s="718">
        <v>42095</v>
      </c>
      <c r="E223" s="718" t="s">
        <v>52</v>
      </c>
      <c r="F223" s="418">
        <v>42048</v>
      </c>
      <c r="G223" s="14">
        <v>1</v>
      </c>
      <c r="H223" s="416">
        <v>61.48</v>
      </c>
      <c r="I223" s="476"/>
      <c r="J223" s="516">
        <v>42053</v>
      </c>
      <c r="K223" s="757">
        <v>58.42</v>
      </c>
      <c r="L223" s="720">
        <v>0.01</v>
      </c>
      <c r="M223" s="595">
        <v>10</v>
      </c>
      <c r="N223" s="721">
        <f t="shared" ref="N223:N228" si="32">SUM((K223-H223)/L223*M223)*G223</f>
        <v>-3059.999999999995</v>
      </c>
      <c r="O223" s="718" t="s">
        <v>883</v>
      </c>
      <c r="P223" s="716">
        <v>1</v>
      </c>
      <c r="Q223" s="409">
        <f t="shared" si="31"/>
        <v>-3059.999999999995</v>
      </c>
      <c r="R223" s="731"/>
    </row>
    <row r="224" spans="1:20" s="517" customFormat="1" ht="15" customHeight="1" x14ac:dyDescent="0.25">
      <c r="A224" s="14" t="s">
        <v>49</v>
      </c>
      <c r="B224" s="14" t="s">
        <v>48</v>
      </c>
      <c r="C224" s="14" t="s">
        <v>1977</v>
      </c>
      <c r="D224" s="718">
        <v>42064</v>
      </c>
      <c r="E224" s="718" t="s">
        <v>52</v>
      </c>
      <c r="F224" s="418">
        <v>42044</v>
      </c>
      <c r="G224" s="14">
        <v>1</v>
      </c>
      <c r="H224" s="416">
        <v>566.5</v>
      </c>
      <c r="I224" s="476"/>
      <c r="J224" s="516">
        <v>42053</v>
      </c>
      <c r="K224" s="757">
        <v>564.5</v>
      </c>
      <c r="L224" s="720">
        <v>0.25</v>
      </c>
      <c r="M224" s="595">
        <v>25</v>
      </c>
      <c r="N224" s="721">
        <f t="shared" si="32"/>
        <v>-200</v>
      </c>
      <c r="O224" s="718" t="s">
        <v>883</v>
      </c>
      <c r="P224" s="716">
        <v>1</v>
      </c>
      <c r="Q224" s="409">
        <f t="shared" si="31"/>
        <v>-200</v>
      </c>
      <c r="R224" s="731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1966</v>
      </c>
      <c r="D225" s="718">
        <v>42064</v>
      </c>
      <c r="E225" s="718" t="s">
        <v>52</v>
      </c>
      <c r="F225" s="418">
        <v>42040</v>
      </c>
      <c r="G225" s="14">
        <v>5</v>
      </c>
      <c r="H225" s="416">
        <v>523.5</v>
      </c>
      <c r="I225" s="476"/>
      <c r="J225" s="516">
        <v>42055</v>
      </c>
      <c r="K225" s="757">
        <v>512.6</v>
      </c>
      <c r="L225" s="720">
        <v>0.25</v>
      </c>
      <c r="M225" s="595">
        <v>12.5</v>
      </c>
      <c r="N225" s="721">
        <f t="shared" si="32"/>
        <v>-2724.9999999999945</v>
      </c>
      <c r="O225" s="718" t="s">
        <v>883</v>
      </c>
      <c r="P225" s="716">
        <v>1</v>
      </c>
      <c r="Q225" s="409">
        <f t="shared" si="31"/>
        <v>-2724.9999999999945</v>
      </c>
      <c r="R225" s="731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2021</v>
      </c>
      <c r="D226" s="718">
        <v>42125</v>
      </c>
      <c r="E226" s="718" t="s">
        <v>52</v>
      </c>
      <c r="F226" s="418">
        <v>42068</v>
      </c>
      <c r="G226" s="14">
        <v>15</v>
      </c>
      <c r="H226" s="416">
        <v>1888</v>
      </c>
      <c r="I226" s="476"/>
      <c r="J226" s="516">
        <v>42074</v>
      </c>
      <c r="K226" s="757">
        <v>1833</v>
      </c>
      <c r="L226" s="720">
        <v>1</v>
      </c>
      <c r="M226" s="595">
        <v>10</v>
      </c>
      <c r="N226" s="721">
        <f t="shared" si="32"/>
        <v>-8250</v>
      </c>
      <c r="O226" s="718" t="s">
        <v>883</v>
      </c>
      <c r="P226" s="716">
        <v>1</v>
      </c>
      <c r="Q226" s="409">
        <f t="shared" si="31"/>
        <v>-8250</v>
      </c>
      <c r="R226" s="731"/>
    </row>
    <row r="227" spans="1:20" s="312" customFormat="1" ht="12.75" customHeight="1" x14ac:dyDescent="0.25">
      <c r="A227" s="14" t="s">
        <v>893</v>
      </c>
      <c r="B227" s="14" t="s">
        <v>360</v>
      </c>
      <c r="C227" s="840" t="s">
        <v>2029</v>
      </c>
      <c r="D227" s="718">
        <v>42125</v>
      </c>
      <c r="E227" s="718" t="s">
        <v>52</v>
      </c>
      <c r="F227" s="418">
        <v>42072</v>
      </c>
      <c r="G227" s="14">
        <v>1</v>
      </c>
      <c r="H227" s="416">
        <v>142.19999999999999</v>
      </c>
      <c r="I227" s="476"/>
      <c r="J227" s="516">
        <v>42076</v>
      </c>
      <c r="K227" s="757">
        <v>128.80000000000001</v>
      </c>
      <c r="L227" s="720">
        <v>0.05</v>
      </c>
      <c r="M227" s="595">
        <v>18.75</v>
      </c>
      <c r="N227" s="721">
        <f t="shared" si="32"/>
        <v>-5024.9999999999918</v>
      </c>
      <c r="O227" s="718" t="s">
        <v>883</v>
      </c>
      <c r="P227" s="716">
        <v>1</v>
      </c>
      <c r="Q227" s="409">
        <f t="shared" si="31"/>
        <v>-5024.9999999999918</v>
      </c>
      <c r="R227" s="731"/>
    </row>
    <row r="228" spans="1:20" s="312" customFormat="1" ht="12.75" customHeight="1" x14ac:dyDescent="0.25">
      <c r="A228" s="14" t="s">
        <v>2007</v>
      </c>
      <c r="B228" s="14" t="s">
        <v>69</v>
      </c>
      <c r="C228" s="14" t="s">
        <v>2008</v>
      </c>
      <c r="D228" s="718">
        <v>42095</v>
      </c>
      <c r="E228" s="718" t="s">
        <v>52</v>
      </c>
      <c r="F228" s="418">
        <v>42062</v>
      </c>
      <c r="G228" s="14">
        <v>1</v>
      </c>
      <c r="H228" s="416">
        <v>267.5</v>
      </c>
      <c r="I228" s="476"/>
      <c r="J228" s="516">
        <v>42081</v>
      </c>
      <c r="K228" s="757">
        <v>262.89999999999998</v>
      </c>
      <c r="L228" s="720">
        <v>0.05</v>
      </c>
      <c r="M228" s="595">
        <v>12.5</v>
      </c>
      <c r="N228" s="721">
        <f t="shared" si="32"/>
        <v>-1150.0000000000057</v>
      </c>
      <c r="O228" s="718" t="s">
        <v>883</v>
      </c>
      <c r="P228" s="716">
        <v>1</v>
      </c>
      <c r="Q228" s="409">
        <f t="shared" ref="Q228:Q233" si="33">SUM(N228*P228)</f>
        <v>-1150.0000000000057</v>
      </c>
      <c r="R228" s="731"/>
    </row>
    <row r="229" spans="1:20" s="312" customFormat="1" ht="12.75" customHeight="1" x14ac:dyDescent="0.25">
      <c r="A229" s="404" t="s">
        <v>1</v>
      </c>
      <c r="B229" s="404" t="s">
        <v>2</v>
      </c>
      <c r="C229" s="404" t="s">
        <v>2071</v>
      </c>
      <c r="D229" s="717">
        <v>42156</v>
      </c>
      <c r="E229" s="717" t="s">
        <v>52</v>
      </c>
      <c r="F229" s="495">
        <v>42123</v>
      </c>
      <c r="G229" s="404">
        <v>3</v>
      </c>
      <c r="H229" s="408">
        <v>65.825000000000003</v>
      </c>
      <c r="I229" s="476"/>
      <c r="J229" s="516">
        <v>42132</v>
      </c>
      <c r="K229" s="757">
        <v>66.400000000000006</v>
      </c>
      <c r="L229" s="720">
        <v>0.01</v>
      </c>
      <c r="M229" s="595">
        <v>10</v>
      </c>
      <c r="N229" s="721">
        <f>SUM((K229-H229)/L229*M229)*G229</f>
        <v>1725.0000000000086</v>
      </c>
      <c r="O229" s="718" t="s">
        <v>883</v>
      </c>
      <c r="P229" s="716">
        <v>1</v>
      </c>
      <c r="Q229" s="409">
        <f t="shared" si="33"/>
        <v>1725.0000000000086</v>
      </c>
      <c r="R229" s="731"/>
    </row>
    <row r="230" spans="1:20" s="312" customFormat="1" ht="12.75" customHeight="1" x14ac:dyDescent="0.25">
      <c r="A230" s="404" t="s">
        <v>1156</v>
      </c>
      <c r="B230" s="404" t="s">
        <v>78</v>
      </c>
      <c r="C230" s="404" t="s">
        <v>2065</v>
      </c>
      <c r="D230" s="717">
        <v>42156</v>
      </c>
      <c r="E230" s="717" t="s">
        <v>52</v>
      </c>
      <c r="F230" s="495">
        <v>42129</v>
      </c>
      <c r="G230" s="404">
        <v>3</v>
      </c>
      <c r="H230" s="408">
        <v>60.07</v>
      </c>
      <c r="I230" s="476"/>
      <c r="J230" s="516">
        <v>42132</v>
      </c>
      <c r="K230" s="757">
        <v>59.01</v>
      </c>
      <c r="L230" s="720">
        <v>0.01</v>
      </c>
      <c r="M230" s="595">
        <v>10</v>
      </c>
      <c r="N230" s="721">
        <f>SUM((K230-H230)/L230*M230)*G230</f>
        <v>-3180.0000000000068</v>
      </c>
      <c r="O230" s="718" t="s">
        <v>883</v>
      </c>
      <c r="P230" s="716">
        <v>1</v>
      </c>
      <c r="Q230" s="409">
        <f t="shared" si="33"/>
        <v>-3180.0000000000068</v>
      </c>
      <c r="R230" s="731"/>
    </row>
    <row r="231" spans="1:20" s="312" customFormat="1" ht="12.75" customHeight="1" x14ac:dyDescent="0.25">
      <c r="A231" s="404" t="s">
        <v>1302</v>
      </c>
      <c r="B231" s="404" t="s">
        <v>971</v>
      </c>
      <c r="C231" s="404" t="s">
        <v>2073</v>
      </c>
      <c r="D231" s="717">
        <v>42186</v>
      </c>
      <c r="E231" s="717" t="s">
        <v>52</v>
      </c>
      <c r="F231" s="495">
        <v>42130</v>
      </c>
      <c r="G231" s="404">
        <v>14</v>
      </c>
      <c r="H231" s="408">
        <v>366.25</v>
      </c>
      <c r="I231" s="476"/>
      <c r="J231" s="516">
        <v>42153</v>
      </c>
      <c r="K231" s="757">
        <v>355.8</v>
      </c>
      <c r="L231" s="720">
        <v>0.25</v>
      </c>
      <c r="M231" s="595">
        <v>10</v>
      </c>
      <c r="N231" s="721">
        <f>SUM((K231-H231)/L231*M231)*G231</f>
        <v>-5851.9999999999936</v>
      </c>
      <c r="O231" s="718" t="s">
        <v>883</v>
      </c>
      <c r="P231" s="716">
        <v>1</v>
      </c>
      <c r="Q231" s="409">
        <f t="shared" si="33"/>
        <v>-5851.9999999999936</v>
      </c>
      <c r="R231" s="731"/>
    </row>
    <row r="232" spans="1:20" s="517" customFormat="1" ht="15" customHeight="1" x14ac:dyDescent="0.25">
      <c r="A232" s="845" t="s">
        <v>385</v>
      </c>
      <c r="B232" s="845" t="s">
        <v>1059</v>
      </c>
      <c r="C232" s="845" t="s">
        <v>2124</v>
      </c>
      <c r="D232" s="846">
        <v>42186</v>
      </c>
      <c r="E232" s="846" t="s">
        <v>77</v>
      </c>
      <c r="F232" s="761">
        <v>42160</v>
      </c>
      <c r="G232" s="845">
        <v>5</v>
      </c>
      <c r="H232" s="847">
        <v>63.65</v>
      </c>
      <c r="I232" s="736"/>
      <c r="J232" s="516">
        <v>42180</v>
      </c>
      <c r="K232" s="737">
        <v>65.42</v>
      </c>
      <c r="L232" s="738">
        <v>0.01</v>
      </c>
      <c r="M232" s="763">
        <v>5</v>
      </c>
      <c r="N232" s="740">
        <f>SUM((H232-K232)/L232*M232)*G232</f>
        <v>-4425.0000000000082</v>
      </c>
      <c r="O232" s="733" t="s">
        <v>883</v>
      </c>
      <c r="P232" s="741">
        <v>1</v>
      </c>
      <c r="Q232" s="764">
        <f t="shared" si="33"/>
        <v>-4425.0000000000082</v>
      </c>
      <c r="R232" s="742"/>
    </row>
    <row r="233" spans="1:20" s="517" customFormat="1" ht="15" customHeight="1" x14ac:dyDescent="0.25">
      <c r="A233" s="845" t="s">
        <v>85</v>
      </c>
      <c r="B233" s="845" t="s">
        <v>84</v>
      </c>
      <c r="C233" s="845" t="s">
        <v>2128</v>
      </c>
      <c r="D233" s="846">
        <v>42217</v>
      </c>
      <c r="E233" s="846" t="s">
        <v>77</v>
      </c>
      <c r="F233" s="761">
        <v>42173</v>
      </c>
      <c r="G233" s="845">
        <v>1</v>
      </c>
      <c r="H233" s="847">
        <v>149.35</v>
      </c>
      <c r="I233" s="736"/>
      <c r="J233" s="516">
        <v>42177</v>
      </c>
      <c r="K233" s="737">
        <v>151.30000000000001</v>
      </c>
      <c r="L233" s="738">
        <v>2.5000000000000001E-2</v>
      </c>
      <c r="M233" s="763">
        <v>10</v>
      </c>
      <c r="N233" s="740">
        <f>SUM((H233-K233)/L233*M233)*G233</f>
        <v>-780.00000000000682</v>
      </c>
      <c r="O233" s="733" t="s">
        <v>883</v>
      </c>
      <c r="P233" s="741">
        <v>1</v>
      </c>
      <c r="Q233" s="764">
        <f t="shared" si="33"/>
        <v>-780.00000000000682</v>
      </c>
      <c r="R233" s="742"/>
    </row>
    <row r="234" spans="1:20" s="517" customFormat="1" ht="15" customHeight="1" x14ac:dyDescent="0.25">
      <c r="A234" s="14"/>
      <c r="B234" s="14"/>
      <c r="C234" s="14"/>
      <c r="D234" s="718"/>
      <c r="E234" s="718"/>
      <c r="F234" s="418"/>
      <c r="G234" s="14"/>
      <c r="H234" s="416"/>
      <c r="I234" s="476"/>
      <c r="J234" s="516"/>
      <c r="K234" s="757"/>
      <c r="L234" s="720"/>
      <c r="M234" s="595"/>
      <c r="N234" s="721"/>
      <c r="O234" s="718"/>
      <c r="P234" s="716"/>
      <c r="Q234" s="409"/>
      <c r="R234" s="731"/>
      <c r="S234" s="312"/>
      <c r="T234" s="312"/>
    </row>
    <row r="235" spans="1:20" s="517" customFormat="1" ht="15" customHeight="1" x14ac:dyDescent="0.25">
      <c r="A235" s="14"/>
      <c r="B235" s="14"/>
      <c r="C235" s="14"/>
      <c r="D235" s="718"/>
      <c r="E235" s="718"/>
      <c r="F235" s="418"/>
      <c r="G235" s="14"/>
      <c r="H235" s="416"/>
      <c r="I235" s="476"/>
      <c r="J235" s="732"/>
      <c r="K235" s="757"/>
      <c r="L235" s="720"/>
      <c r="M235" s="595"/>
      <c r="N235" s="721"/>
      <c r="O235" s="718"/>
      <c r="P235" s="716"/>
      <c r="Q235" s="409"/>
      <c r="R235" s="731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4"/>
  <sheetViews>
    <sheetView zoomScaleNormal="100" workbookViewId="0">
      <selection activeCell="D22" sqref="D22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6.8554687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SUM(L6+L26)</f>
        <v>15439221.894358004</v>
      </c>
      <c r="B4" s="11"/>
      <c r="C4" s="116"/>
      <c r="D4" s="6"/>
      <c r="E4" s="7"/>
      <c r="F4" s="959"/>
      <c r="G4" s="7"/>
      <c r="H4" s="362"/>
      <c r="I4" s="242"/>
      <c r="J4" s="85"/>
      <c r="K4" s="29"/>
      <c r="L4" s="96"/>
      <c r="M4" s="63"/>
      <c r="N4" s="164"/>
      <c r="O4" s="128"/>
      <c r="P4" s="728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2"/>
      <c r="I5" s="242"/>
      <c r="J5" s="85"/>
      <c r="K5" s="29"/>
      <c r="L5" s="96"/>
      <c r="M5" s="63"/>
      <c r="N5" s="164"/>
      <c r="O5" s="128"/>
      <c r="P5" s="728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3"/>
      <c r="I6" s="243"/>
      <c r="J6" s="215"/>
      <c r="K6" s="216"/>
      <c r="L6" s="217">
        <f>SUM(O13:O25)</f>
        <v>293661.00000000262</v>
      </c>
      <c r="M6" s="214"/>
      <c r="N6" s="224"/>
      <c r="O6" s="218"/>
      <c r="P6" s="219"/>
    </row>
    <row r="7" spans="1:16" ht="15" customHeight="1" x14ac:dyDescent="0.25">
      <c r="A7" s="312"/>
      <c r="B7" s="14" t="s">
        <v>2068</v>
      </c>
      <c r="C7" s="320"/>
      <c r="D7" s="312" t="s">
        <v>17</v>
      </c>
      <c r="E7" s="312" t="s">
        <v>40</v>
      </c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29" t="s">
        <v>15</v>
      </c>
      <c r="P7" s="731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1"/>
    </row>
    <row r="9" spans="1:16" ht="11.25" customHeight="1" x14ac:dyDescent="0.25">
      <c r="A9" s="312"/>
      <c r="B9" s="14"/>
      <c r="C9" s="320"/>
      <c r="D9" s="312"/>
      <c r="E9" s="312"/>
      <c r="F9" s="341"/>
      <c r="G9" s="312"/>
      <c r="H9" s="342"/>
      <c r="I9" s="341"/>
      <c r="J9" s="86"/>
      <c r="K9" s="56"/>
      <c r="L9" s="97"/>
      <c r="M9" s="320"/>
      <c r="N9" s="156"/>
      <c r="O9" s="103"/>
      <c r="P9" s="731"/>
    </row>
    <row r="10" spans="1:16" ht="10.5" customHeight="1" x14ac:dyDescent="0.25">
      <c r="A10" s="312"/>
      <c r="B10" s="14"/>
      <c r="C10" s="320"/>
      <c r="D10" s="312"/>
      <c r="E10" s="312"/>
      <c r="F10" s="341"/>
      <c r="G10" s="312"/>
      <c r="H10" s="332"/>
      <c r="I10" s="341"/>
      <c r="J10" s="86"/>
      <c r="K10" s="56"/>
      <c r="L10" s="97"/>
      <c r="M10" s="320"/>
      <c r="N10" s="156" t="s">
        <v>2341</v>
      </c>
      <c r="O10" s="129"/>
      <c r="P10" s="731"/>
    </row>
    <row r="11" spans="1:16" s="843" customFormat="1" ht="15" customHeight="1" x14ac:dyDescent="0.25">
      <c r="A11" s="601" t="s">
        <v>2777</v>
      </c>
      <c r="B11" s="601"/>
      <c r="C11" s="926" t="s">
        <v>52</v>
      </c>
      <c r="D11" s="704">
        <v>42738</v>
      </c>
      <c r="E11" s="601">
        <v>1</v>
      </c>
      <c r="F11" s="927">
        <v>1</v>
      </c>
      <c r="G11" s="928" t="s">
        <v>3</v>
      </c>
      <c r="H11" s="941">
        <v>1</v>
      </c>
      <c r="I11" s="927">
        <v>1</v>
      </c>
      <c r="J11" s="921">
        <f>SUM(I11-F11)*10000</f>
        <v>0</v>
      </c>
      <c r="K11" s="929">
        <f>SUM(100000/N11)/10000</f>
        <v>10</v>
      </c>
      <c r="L11" s="930" t="e">
        <f>SUM((I11-F11)/J11*K11)*E11</f>
        <v>#DIV/0!</v>
      </c>
      <c r="M11" s="926" t="s">
        <v>883</v>
      </c>
      <c r="N11" s="931">
        <v>1</v>
      </c>
      <c r="O11" s="925">
        <f>SUM(J11*K11*E11)/N11</f>
        <v>0</v>
      </c>
      <c r="P11" s="514"/>
    </row>
    <row r="12" spans="1:16" s="843" customFormat="1" ht="15" customHeight="1" x14ac:dyDescent="0.25">
      <c r="A12" s="624" t="s">
        <v>1565</v>
      </c>
      <c r="B12" s="624"/>
      <c r="C12" s="916" t="s">
        <v>77</v>
      </c>
      <c r="D12" s="917">
        <v>42738</v>
      </c>
      <c r="E12" s="624">
        <v>1</v>
      </c>
      <c r="F12" s="918">
        <v>1</v>
      </c>
      <c r="G12" s="919" t="s">
        <v>3</v>
      </c>
      <c r="H12" s="941">
        <v>1</v>
      </c>
      <c r="I12" s="918">
        <v>1</v>
      </c>
      <c r="J12" s="921">
        <f>SUM(F12-I12)*10000</f>
        <v>0</v>
      </c>
      <c r="K12" s="922">
        <f>SUM(100000/N12)/10000</f>
        <v>10</v>
      </c>
      <c r="L12" s="923" t="e">
        <f>SUM((F12-I12)/J12*K12)*E12</f>
        <v>#DIV/0!</v>
      </c>
      <c r="M12" s="916" t="s">
        <v>883</v>
      </c>
      <c r="N12" s="924">
        <v>1</v>
      </c>
      <c r="O12" s="925">
        <f>SUM(J12*K12*E12)/N12</f>
        <v>0</v>
      </c>
      <c r="P12" s="515"/>
    </row>
    <row r="13" spans="1:16" s="843" customFormat="1" ht="15" customHeight="1" x14ac:dyDescent="0.25">
      <c r="A13" s="624"/>
      <c r="B13" s="624"/>
      <c r="C13" s="916"/>
      <c r="D13" s="917"/>
      <c r="E13" s="624"/>
      <c r="F13" s="918"/>
      <c r="G13" s="919"/>
      <c r="H13" s="941"/>
      <c r="I13" s="918"/>
      <c r="J13" s="921"/>
      <c r="K13" s="922"/>
      <c r="L13" s="923"/>
      <c r="M13" s="916"/>
      <c r="N13" s="924"/>
      <c r="O13" s="925"/>
      <c r="P13" s="515"/>
    </row>
    <row r="14" spans="1:16" s="843" customFormat="1" ht="15" customHeight="1" x14ac:dyDescent="0.25">
      <c r="A14" s="601" t="s">
        <v>1057</v>
      </c>
      <c r="B14" s="601"/>
      <c r="C14" s="926" t="s">
        <v>52</v>
      </c>
      <c r="D14" s="704">
        <v>42739</v>
      </c>
      <c r="E14" s="601">
        <v>340.73</v>
      </c>
      <c r="F14" s="927">
        <v>0.72540000000000004</v>
      </c>
      <c r="G14" s="928" t="s">
        <v>2775</v>
      </c>
      <c r="H14" s="941">
        <v>0.72860000000000003</v>
      </c>
      <c r="I14" s="927">
        <v>0.7349</v>
      </c>
      <c r="J14" s="921">
        <f>SUM(I14-F14)*10000</f>
        <v>94.999999999999531</v>
      </c>
      <c r="K14" s="929">
        <f>SUM(100000/N14)/10000</f>
        <v>10</v>
      </c>
      <c r="L14" s="930">
        <f>SUM((I14-F14)/J14*K14)*E14</f>
        <v>0.34073000000000003</v>
      </c>
      <c r="M14" s="926" t="s">
        <v>883</v>
      </c>
      <c r="N14" s="931">
        <v>1</v>
      </c>
      <c r="O14" s="925">
        <f>SUM(J14*K14*E14)/N14</f>
        <v>323693.49999999843</v>
      </c>
      <c r="P14" s="514"/>
    </row>
    <row r="15" spans="1:16" s="843" customFormat="1" ht="15" customHeight="1" x14ac:dyDescent="0.25">
      <c r="A15" s="601" t="s">
        <v>1273</v>
      </c>
      <c r="B15" s="601"/>
      <c r="C15" s="926" t="s">
        <v>52</v>
      </c>
      <c r="D15" s="704">
        <v>42734</v>
      </c>
      <c r="E15" s="601">
        <v>443.84</v>
      </c>
      <c r="F15" s="927">
        <v>123.25</v>
      </c>
      <c r="G15" s="928" t="s">
        <v>2776</v>
      </c>
      <c r="H15" s="941">
        <v>122.04</v>
      </c>
      <c r="I15" s="927">
        <v>122.8</v>
      </c>
      <c r="J15" s="921">
        <f>SUM(I15-F15)*100</f>
        <v>-45.000000000000284</v>
      </c>
      <c r="K15" s="929">
        <f>SUM(100000/N15)/10000</f>
        <v>10</v>
      </c>
      <c r="L15" s="930">
        <f>SUM((I15-F15)/J15*K15)*E15</f>
        <v>44.384</v>
      </c>
      <c r="M15" s="926" t="s">
        <v>883</v>
      </c>
      <c r="N15" s="931">
        <v>1</v>
      </c>
      <c r="O15" s="925">
        <f>SUM(J15*K15*E15)/N15</f>
        <v>-199728.00000000125</v>
      </c>
      <c r="P15" s="514"/>
    </row>
    <row r="16" spans="1:16" s="843" customFormat="1" ht="15" customHeight="1" x14ac:dyDescent="0.25">
      <c r="A16" s="624" t="s">
        <v>1144</v>
      </c>
      <c r="B16" s="624"/>
      <c r="C16" s="916" t="s">
        <v>77</v>
      </c>
      <c r="D16" s="917">
        <v>42738</v>
      </c>
      <c r="E16" s="624">
        <v>299.95</v>
      </c>
      <c r="F16" s="918">
        <v>1.6915</v>
      </c>
      <c r="G16" s="919" t="s">
        <v>2709</v>
      </c>
      <c r="H16" s="941">
        <v>1.7093</v>
      </c>
      <c r="I16" s="918">
        <v>1.6842999999999999</v>
      </c>
      <c r="J16" s="921">
        <f>SUM(F16-I16)*10000</f>
        <v>72.000000000000952</v>
      </c>
      <c r="K16" s="922">
        <f>SUM(100000/N16)/10000</f>
        <v>10</v>
      </c>
      <c r="L16" s="923">
        <f>SUM((F16-I16)/J16*K16)*E16</f>
        <v>0.29994999999999999</v>
      </c>
      <c r="M16" s="916" t="s">
        <v>883</v>
      </c>
      <c r="N16" s="924">
        <v>1</v>
      </c>
      <c r="O16" s="925">
        <f>SUM(J16*K16*E16)/N16</f>
        <v>215964.00000000285</v>
      </c>
      <c r="P16" s="515"/>
    </row>
    <row r="17" spans="1:16" s="843" customFormat="1" ht="15" customHeight="1" x14ac:dyDescent="0.25">
      <c r="A17" s="601" t="s">
        <v>1145</v>
      </c>
      <c r="B17" s="601"/>
      <c r="C17" s="926" t="s">
        <v>52</v>
      </c>
      <c r="D17" s="704">
        <v>42734</v>
      </c>
      <c r="E17" s="601">
        <v>345.01</v>
      </c>
      <c r="F17" s="927">
        <v>1.2366999999999999</v>
      </c>
      <c r="G17" s="928" t="s">
        <v>2776</v>
      </c>
      <c r="H17" s="941">
        <v>1.23</v>
      </c>
      <c r="I17" s="927">
        <v>1.2376</v>
      </c>
      <c r="J17" s="921">
        <f>SUM(I17-F17)*10000</f>
        <v>9.0000000000012292</v>
      </c>
      <c r="K17" s="929">
        <f>SUM(100000/N17)/10000</f>
        <v>10</v>
      </c>
      <c r="L17" s="930">
        <f>SUM((I17-F17)/J17*K17)*E17</f>
        <v>0.34500999999999998</v>
      </c>
      <c r="M17" s="926" t="s">
        <v>883</v>
      </c>
      <c r="N17" s="931">
        <v>1</v>
      </c>
      <c r="O17" s="925">
        <f>SUM(J17*K17*E17)/N17</f>
        <v>31050.90000000424</v>
      </c>
      <c r="P17" s="514"/>
    </row>
    <row r="18" spans="1:16" s="843" customFormat="1" ht="15" customHeight="1" x14ac:dyDescent="0.25">
      <c r="A18" s="601" t="s">
        <v>1145</v>
      </c>
      <c r="B18" s="601" t="s">
        <v>3</v>
      </c>
      <c r="C18" s="926" t="s">
        <v>52</v>
      </c>
      <c r="D18" s="704">
        <v>42740</v>
      </c>
      <c r="E18" s="601">
        <v>227.41</v>
      </c>
      <c r="F18" s="927">
        <v>1.2410000000000001</v>
      </c>
      <c r="G18" s="928" t="s">
        <v>2709</v>
      </c>
      <c r="H18" s="941">
        <v>1.23</v>
      </c>
      <c r="I18" s="927">
        <v>1.2376</v>
      </c>
      <c r="J18" s="921">
        <f>SUM(I18-F18)*10000</f>
        <v>-34.000000000000696</v>
      </c>
      <c r="K18" s="929">
        <f>SUM(100000/N18)/10000</f>
        <v>10</v>
      </c>
      <c r="L18" s="930">
        <f>SUM((I18-F18)/J18*K18)*E18</f>
        <v>0.22741</v>
      </c>
      <c r="M18" s="926" t="s">
        <v>883</v>
      </c>
      <c r="N18" s="931">
        <v>1</v>
      </c>
      <c r="O18" s="925">
        <f>SUM(J18*K18*E18)/N18</f>
        <v>-77319.40000000158</v>
      </c>
      <c r="P18" s="514"/>
    </row>
    <row r="19" spans="1:16" s="843" customFormat="1" ht="15" customHeight="1" x14ac:dyDescent="0.25">
      <c r="A19" s="601"/>
      <c r="B19" s="601"/>
      <c r="C19" s="926"/>
      <c r="D19" s="704"/>
      <c r="E19" s="601"/>
      <c r="F19" s="927"/>
      <c r="G19" s="928"/>
      <c r="H19" s="996"/>
      <c r="I19" s="927"/>
      <c r="J19" s="921"/>
      <c r="K19" s="929"/>
      <c r="L19" s="930"/>
      <c r="M19" s="926"/>
      <c r="N19" s="931"/>
      <c r="O19" s="925"/>
      <c r="P19" s="514"/>
    </row>
    <row r="20" spans="1:16" s="843" customFormat="1" ht="15" customHeight="1" x14ac:dyDescent="0.25">
      <c r="A20" s="601"/>
      <c r="B20" s="601"/>
      <c r="C20" s="926"/>
      <c r="D20" s="704"/>
      <c r="E20" s="601"/>
      <c r="F20" s="927"/>
      <c r="G20" s="928"/>
      <c r="H20" s="996"/>
      <c r="I20" s="927"/>
      <c r="J20" s="921"/>
      <c r="K20" s="929"/>
      <c r="L20" s="930"/>
      <c r="M20" s="926"/>
      <c r="N20" s="931"/>
      <c r="O20" s="925"/>
      <c r="P20" s="514"/>
    </row>
    <row r="21" spans="1:16" s="843" customFormat="1" ht="15" customHeight="1" x14ac:dyDescent="0.25">
      <c r="A21" s="601"/>
      <c r="B21" s="601"/>
      <c r="C21" s="926"/>
      <c r="D21" s="704"/>
      <c r="E21" s="601"/>
      <c r="F21" s="927"/>
      <c r="G21" s="928"/>
      <c r="H21" s="996"/>
      <c r="I21" s="927"/>
      <c r="J21" s="921"/>
      <c r="K21" s="929"/>
      <c r="L21" s="930"/>
      <c r="M21" s="926"/>
      <c r="N21" s="931"/>
      <c r="O21" s="925"/>
      <c r="P21" s="514"/>
    </row>
    <row r="22" spans="1:16" s="843" customFormat="1" ht="15" customHeight="1" x14ac:dyDescent="0.25">
      <c r="A22" s="624"/>
      <c r="B22" s="624"/>
      <c r="C22" s="916"/>
      <c r="D22" s="917"/>
      <c r="E22" s="624"/>
      <c r="F22" s="918"/>
      <c r="G22" s="919"/>
      <c r="H22" s="941"/>
      <c r="I22" s="918"/>
      <c r="J22" s="921"/>
      <c r="K22" s="922"/>
      <c r="L22" s="923"/>
      <c r="M22" s="916"/>
      <c r="N22" s="924"/>
      <c r="O22" s="925"/>
      <c r="P22" s="515"/>
    </row>
    <row r="23" spans="1:16" s="843" customFormat="1" ht="15" customHeight="1" x14ac:dyDescent="0.25">
      <c r="A23" s="624"/>
      <c r="B23" s="624"/>
      <c r="C23" s="916"/>
      <c r="D23" s="917"/>
      <c r="E23" s="624"/>
      <c r="F23" s="918"/>
      <c r="G23" s="919"/>
      <c r="H23" s="941"/>
      <c r="I23" s="918"/>
      <c r="J23" s="921"/>
      <c r="K23" s="922"/>
      <c r="L23" s="923"/>
      <c r="M23" s="916"/>
      <c r="N23" s="924"/>
      <c r="O23" s="925"/>
      <c r="P23" s="515"/>
    </row>
    <row r="24" spans="1:16" s="843" customFormat="1" ht="15" customHeight="1" x14ac:dyDescent="0.25">
      <c r="A24" s="624"/>
      <c r="B24" s="624"/>
      <c r="C24" s="916"/>
      <c r="D24" s="917"/>
      <c r="E24" s="624"/>
      <c r="F24" s="918"/>
      <c r="G24" s="919"/>
      <c r="H24" s="941"/>
      <c r="I24" s="918"/>
      <c r="J24" s="921"/>
      <c r="K24" s="922"/>
      <c r="L24" s="923"/>
      <c r="M24" s="916"/>
      <c r="N24" s="924"/>
      <c r="O24" s="925"/>
      <c r="P24" s="515"/>
    </row>
    <row r="25" spans="1:16" s="843" customFormat="1" ht="15" customHeight="1" x14ac:dyDescent="0.25">
      <c r="A25" s="601"/>
      <c r="B25" s="601"/>
      <c r="C25" s="926"/>
      <c r="D25" s="704"/>
      <c r="E25" s="601"/>
      <c r="F25" s="927"/>
      <c r="G25" s="928"/>
      <c r="H25" s="941"/>
      <c r="I25" s="927"/>
      <c r="J25" s="921"/>
      <c r="K25" s="929"/>
      <c r="L25" s="930"/>
      <c r="M25" s="926"/>
      <c r="N25" s="931"/>
      <c r="O25" s="925"/>
      <c r="P25" s="514"/>
    </row>
    <row r="26" spans="1:16" ht="18.75" x14ac:dyDescent="0.3">
      <c r="A26" s="191"/>
      <c r="B26" s="461"/>
      <c r="C26" s="210"/>
      <c r="D26" s="192"/>
      <c r="E26" s="192" t="s">
        <v>904</v>
      </c>
      <c r="F26" s="240"/>
      <c r="G26" s="192"/>
      <c r="H26" s="364"/>
      <c r="I26" s="240"/>
      <c r="J26" s="211"/>
      <c r="K26" s="212"/>
      <c r="L26" s="226">
        <f>O1257</f>
        <v>15145560.894358002</v>
      </c>
      <c r="M26" s="210"/>
      <c r="N26" s="221"/>
      <c r="O26" s="213"/>
      <c r="P26" s="461"/>
    </row>
    <row r="27" spans="1:16" x14ac:dyDescent="0.25">
      <c r="A27" s="346"/>
      <c r="C27" s="320"/>
      <c r="D27" s="346"/>
      <c r="E27" s="346"/>
      <c r="F27" s="231"/>
      <c r="G27" s="346"/>
      <c r="I27" s="231"/>
      <c r="J27" s="336"/>
      <c r="K27" s="31"/>
      <c r="L27" s="324"/>
      <c r="M27" s="323"/>
      <c r="N27" s="330"/>
      <c r="O27" s="325"/>
      <c r="P27" s="514" t="s">
        <v>3</v>
      </c>
    </row>
    <row r="29" spans="1:16" x14ac:dyDescent="0.25">
      <c r="A29" s="14" t="s">
        <v>679</v>
      </c>
      <c r="B29" s="14" t="s">
        <v>2336</v>
      </c>
      <c r="C29" s="718"/>
      <c r="D29" s="14" t="s">
        <v>17</v>
      </c>
      <c r="E29" s="14" t="s">
        <v>2338</v>
      </c>
      <c r="F29" s="416" t="s">
        <v>19</v>
      </c>
      <c r="G29" s="14"/>
      <c r="H29" s="418" t="s">
        <v>29</v>
      </c>
      <c r="I29" s="416" t="s">
        <v>2341</v>
      </c>
      <c r="J29" s="725" t="s">
        <v>2338</v>
      </c>
      <c r="K29" s="285" t="s">
        <v>1177</v>
      </c>
      <c r="L29" s="730"/>
      <c r="M29" s="718" t="s">
        <v>677</v>
      </c>
      <c r="N29" s="588" t="s">
        <v>10</v>
      </c>
      <c r="O29" s="423" t="s">
        <v>15</v>
      </c>
      <c r="P29" s="731" t="s">
        <v>1272</v>
      </c>
    </row>
    <row r="30" spans="1:16" x14ac:dyDescent="0.25">
      <c r="A30" s="14" t="s">
        <v>0</v>
      </c>
      <c r="B30" s="14" t="s">
        <v>2337</v>
      </c>
      <c r="C30" s="718" t="s">
        <v>180</v>
      </c>
      <c r="D30" s="14"/>
      <c r="E30" s="14" t="s">
        <v>2340</v>
      </c>
      <c r="F30" s="416" t="s">
        <v>16</v>
      </c>
      <c r="G30" s="14"/>
      <c r="H30" s="418" t="s">
        <v>7</v>
      </c>
      <c r="I30" s="416" t="s">
        <v>16</v>
      </c>
      <c r="J30" s="725" t="s">
        <v>2339</v>
      </c>
      <c r="K30" s="285" t="s">
        <v>1290</v>
      </c>
      <c r="L30" s="730"/>
      <c r="M30" s="718" t="s">
        <v>679</v>
      </c>
      <c r="N30" s="588" t="s">
        <v>14</v>
      </c>
      <c r="O30" s="423" t="s">
        <v>883</v>
      </c>
      <c r="P30" s="731"/>
    </row>
    <row r="31" spans="1:16" x14ac:dyDescent="0.25">
      <c r="A31" s="312"/>
      <c r="B31" s="14"/>
      <c r="C31" s="320"/>
      <c r="D31" s="312"/>
      <c r="E31" s="312"/>
      <c r="F31" s="341"/>
      <c r="G31" s="312"/>
      <c r="H31" s="342"/>
      <c r="I31" s="341"/>
      <c r="J31" s="86"/>
      <c r="K31" s="56"/>
      <c r="L31" s="97"/>
      <c r="M31" s="320"/>
      <c r="N31" s="156"/>
      <c r="O31" s="103"/>
      <c r="P31" s="731"/>
    </row>
    <row r="32" spans="1:16" x14ac:dyDescent="0.25">
      <c r="A32" s="312"/>
      <c r="B32" s="14"/>
      <c r="C32" s="320"/>
      <c r="D32" s="312"/>
      <c r="E32" s="312"/>
      <c r="F32" s="341"/>
      <c r="G32" s="312"/>
      <c r="H32" s="942"/>
      <c r="I32" s="341"/>
      <c r="J32" s="86"/>
      <c r="K32" s="56"/>
      <c r="L32" s="97"/>
      <c r="M32" s="320"/>
      <c r="N32" s="156"/>
      <c r="O32" s="103"/>
      <c r="P32" s="731"/>
    </row>
    <row r="33" spans="1:16" x14ac:dyDescent="0.25">
      <c r="A33" s="312"/>
      <c r="B33" s="14"/>
      <c r="C33" s="320"/>
      <c r="D33" s="312"/>
      <c r="E33" s="312"/>
      <c r="F33" s="341"/>
      <c r="G33" s="312"/>
      <c r="H33" s="342"/>
      <c r="I33" s="341"/>
      <c r="J33" s="86"/>
      <c r="K33" s="56"/>
      <c r="L33" s="97"/>
      <c r="M33" s="320"/>
      <c r="N33" s="156"/>
      <c r="O33" s="103"/>
      <c r="P33" s="731"/>
    </row>
    <row r="34" spans="1:16" x14ac:dyDescent="0.25">
      <c r="A34" s="312"/>
      <c r="B34" s="14"/>
      <c r="C34" s="320"/>
      <c r="D34" s="312"/>
      <c r="E34" s="312"/>
      <c r="F34" s="341"/>
      <c r="G34" s="312"/>
      <c r="H34" s="342"/>
      <c r="I34" s="341"/>
      <c r="J34" s="86"/>
      <c r="K34" s="56"/>
      <c r="L34" s="97"/>
      <c r="M34" s="320"/>
      <c r="N34" s="156"/>
      <c r="O34" s="103"/>
      <c r="P34" s="731"/>
    </row>
    <row r="35" spans="1:16" ht="14.25" customHeight="1" x14ac:dyDescent="0.25">
      <c r="A35" s="14" t="s">
        <v>1155</v>
      </c>
      <c r="B35" s="404" t="s">
        <v>2067</v>
      </c>
      <c r="C35" s="718" t="s">
        <v>52</v>
      </c>
      <c r="D35" s="418">
        <v>41660</v>
      </c>
      <c r="E35" s="14">
        <v>1</v>
      </c>
      <c r="F35" s="725">
        <v>91.97</v>
      </c>
      <c r="G35" s="476" t="s">
        <v>976</v>
      </c>
      <c r="H35" s="516">
        <v>90.71</v>
      </c>
      <c r="I35" s="720">
        <v>90.71</v>
      </c>
      <c r="J35" s="786">
        <f>SUM(I35-F35)*100</f>
        <v>-126.00000000000051</v>
      </c>
      <c r="K35" s="405">
        <f t="shared" ref="K35:K46" si="0">SUM(100000/N35)/10000</f>
        <v>10</v>
      </c>
      <c r="L35" s="721">
        <f>SUM((I35-F35)/J35*K35)*E35</f>
        <v>0.1</v>
      </c>
      <c r="M35" s="718" t="s">
        <v>883</v>
      </c>
      <c r="N35" s="716">
        <v>1</v>
      </c>
      <c r="O35" s="787">
        <f t="shared" ref="O35:O40" si="1">SUM(J35*K35)/N35</f>
        <v>-1260.000000000005</v>
      </c>
      <c r="P35" s="749"/>
    </row>
    <row r="36" spans="1:16" x14ac:dyDescent="0.25">
      <c r="A36" s="14" t="s">
        <v>1030</v>
      </c>
      <c r="B36" s="404" t="s">
        <v>2067</v>
      </c>
      <c r="C36" s="718" t="s">
        <v>52</v>
      </c>
      <c r="D36" s="418">
        <v>41325</v>
      </c>
      <c r="E36" s="14">
        <v>1</v>
      </c>
      <c r="F36" s="725">
        <v>0.87450000000000006</v>
      </c>
      <c r="G36" s="476" t="s">
        <v>976</v>
      </c>
      <c r="H36" s="516">
        <v>41326</v>
      </c>
      <c r="I36" s="720">
        <v>0.86419999999999997</v>
      </c>
      <c r="J36" s="786">
        <f>SUM(I36-F36)*10000</f>
        <v>-103.00000000000087</v>
      </c>
      <c r="K36" s="405">
        <f t="shared" si="0"/>
        <v>15.227653418608194</v>
      </c>
      <c r="L36" s="721">
        <f>SUM((I36-F36)/J36*K36)*E36</f>
        <v>1.5227653418608195E-3</v>
      </c>
      <c r="M36" s="718" t="s">
        <v>883</v>
      </c>
      <c r="N36" s="716">
        <v>0.65669999999999995</v>
      </c>
      <c r="O36" s="787">
        <f t="shared" si="1"/>
        <v>-2388.3787149636928</v>
      </c>
      <c r="P36" s="749"/>
    </row>
    <row r="37" spans="1:16" x14ac:dyDescent="0.25">
      <c r="A37" s="435" t="s">
        <v>1032</v>
      </c>
      <c r="B37" s="435" t="s">
        <v>2072</v>
      </c>
      <c r="C37" s="743" t="s">
        <v>77</v>
      </c>
      <c r="D37" s="744">
        <v>41325</v>
      </c>
      <c r="E37" s="435">
        <v>1</v>
      </c>
      <c r="F37" s="788">
        <v>1.4133</v>
      </c>
      <c r="G37" s="746" t="s">
        <v>976</v>
      </c>
      <c r="H37" s="516">
        <v>41326</v>
      </c>
      <c r="I37" s="747">
        <v>1.4228000000000001</v>
      </c>
      <c r="J37" s="786">
        <f>SUM(F37-I37)*10000</f>
        <v>-95.000000000000639</v>
      </c>
      <c r="K37" s="739">
        <f t="shared" si="0"/>
        <v>10.779346771585642</v>
      </c>
      <c r="L37" s="748">
        <f>SUM((F37-I37)/J37*K37)*E37</f>
        <v>1.0779346771585643E-3</v>
      </c>
      <c r="M37" s="718" t="s">
        <v>883</v>
      </c>
      <c r="N37" s="636">
        <v>0.92769999999999997</v>
      </c>
      <c r="O37" s="787">
        <f t="shared" si="1"/>
        <v>-1103.8460098098985</v>
      </c>
    </row>
    <row r="38" spans="1:16" ht="15" customHeight="1" x14ac:dyDescent="0.25">
      <c r="A38" s="435" t="s">
        <v>1057</v>
      </c>
      <c r="B38" s="435" t="s">
        <v>2072</v>
      </c>
      <c r="C38" s="743" t="s">
        <v>77</v>
      </c>
      <c r="D38" s="744">
        <v>41337</v>
      </c>
      <c r="E38" s="435">
        <v>1</v>
      </c>
      <c r="F38" s="788">
        <v>1.0129999999999999</v>
      </c>
      <c r="G38" s="746" t="s">
        <v>976</v>
      </c>
      <c r="H38" s="495">
        <v>41337</v>
      </c>
      <c r="I38" s="747">
        <v>1.0175000000000001</v>
      </c>
      <c r="J38" s="786">
        <f>SUM(F38-I38)*10000</f>
        <v>-45.000000000001705</v>
      </c>
      <c r="K38" s="739">
        <f t="shared" si="0"/>
        <v>10</v>
      </c>
      <c r="L38" s="748">
        <f>SUM((F38-I38)/J38*K38)*E38</f>
        <v>1E-3</v>
      </c>
      <c r="M38" s="718" t="s">
        <v>883</v>
      </c>
      <c r="N38" s="636">
        <v>1</v>
      </c>
      <c r="O38" s="787">
        <f t="shared" si="1"/>
        <v>-450.00000000001705</v>
      </c>
      <c r="P38" s="749"/>
    </row>
    <row r="39" spans="1:16" ht="15" customHeight="1" x14ac:dyDescent="0.25">
      <c r="A39" s="14" t="s">
        <v>1031</v>
      </c>
      <c r="B39" s="404" t="s">
        <v>2067</v>
      </c>
      <c r="C39" s="718" t="s">
        <v>52</v>
      </c>
      <c r="D39" s="418">
        <v>41325</v>
      </c>
      <c r="E39" s="14">
        <v>1</v>
      </c>
      <c r="F39" s="725">
        <v>1.0124</v>
      </c>
      <c r="G39" s="476" t="s">
        <v>976</v>
      </c>
      <c r="H39" s="516">
        <v>41347</v>
      </c>
      <c r="I39" s="720">
        <v>1.0230999999999999</v>
      </c>
      <c r="J39" s="786">
        <f>SUM(I39-F39)*10000</f>
        <v>106.99999999999932</v>
      </c>
      <c r="K39" s="405">
        <f t="shared" si="0"/>
        <v>9.8843530690916275</v>
      </c>
      <c r="L39" s="721">
        <f>SUM((I39-F39)/J39*K39)*E39</f>
        <v>9.8843530690916276E-4</v>
      </c>
      <c r="M39" s="718" t="s">
        <v>883</v>
      </c>
      <c r="N39" s="716">
        <v>1.0117</v>
      </c>
      <c r="O39" s="787">
        <f t="shared" si="1"/>
        <v>1045.3946608607268</v>
      </c>
    </row>
    <row r="40" spans="1:16" s="302" customFormat="1" x14ac:dyDescent="0.25">
      <c r="A40" s="14" t="s">
        <v>1058</v>
      </c>
      <c r="B40" s="404" t="s">
        <v>2067</v>
      </c>
      <c r="C40" s="718" t="s">
        <v>52</v>
      </c>
      <c r="D40" s="418">
        <v>41337</v>
      </c>
      <c r="E40" s="14">
        <v>1</v>
      </c>
      <c r="F40" s="725">
        <v>1.2471000000000001</v>
      </c>
      <c r="G40" s="476" t="s">
        <v>976</v>
      </c>
      <c r="H40" s="516">
        <v>41358</v>
      </c>
      <c r="I40" s="720">
        <v>1.2466999999999999</v>
      </c>
      <c r="J40" s="786">
        <f>SUM(I40-F40)*10000</f>
        <v>-4.0000000000017799</v>
      </c>
      <c r="K40" s="405">
        <f t="shared" si="0"/>
        <v>8.0347099469709153</v>
      </c>
      <c r="L40" s="721">
        <f>SUM((I40-F40)/J40*K40)*E40</f>
        <v>8.0347099469709154E-4</v>
      </c>
      <c r="M40" s="718" t="s">
        <v>883</v>
      </c>
      <c r="N40" s="716">
        <v>1.2445999999999999</v>
      </c>
      <c r="O40" s="787">
        <f t="shared" si="1"/>
        <v>-25.822625572792838</v>
      </c>
      <c r="P40" s="515"/>
    </row>
    <row r="41" spans="1:16" x14ac:dyDescent="0.25">
      <c r="A41" s="487" t="s">
        <v>1144</v>
      </c>
      <c r="B41" s="435" t="s">
        <v>2072</v>
      </c>
      <c r="C41" s="789" t="s">
        <v>77</v>
      </c>
      <c r="D41" s="790">
        <v>41330</v>
      </c>
      <c r="E41" s="487">
        <v>1</v>
      </c>
      <c r="F41" s="791">
        <v>1.4632000000000001</v>
      </c>
      <c r="G41" s="746" t="s">
        <v>976</v>
      </c>
      <c r="H41" s="498">
        <v>41359</v>
      </c>
      <c r="I41" s="792">
        <v>1.4782999999999999</v>
      </c>
      <c r="J41" s="793">
        <f>SUM(F41-I41)*10000</f>
        <v>-150.99999999999892</v>
      </c>
      <c r="K41" s="794">
        <f t="shared" si="0"/>
        <v>10.294420424130122</v>
      </c>
      <c r="L41" s="795">
        <f>SUM((F41-I41)/J41*K41)*E41</f>
        <v>1.0294420424130121E-3</v>
      </c>
      <c r="M41" s="718" t="s">
        <v>883</v>
      </c>
      <c r="N41" s="796">
        <v>0.97140000000000004</v>
      </c>
      <c r="O41" s="787">
        <f>SUM(J41*K41*E41)/N41</f>
        <v>-1600.2238872180742</v>
      </c>
      <c r="P41" s="515"/>
    </row>
    <row r="42" spans="1:16" x14ac:dyDescent="0.25">
      <c r="A42" s="435" t="s">
        <v>1144</v>
      </c>
      <c r="B42" s="435" t="s">
        <v>2072</v>
      </c>
      <c r="C42" s="743" t="s">
        <v>77</v>
      </c>
      <c r="D42" s="744">
        <v>41325</v>
      </c>
      <c r="E42" s="435">
        <v>1</v>
      </c>
      <c r="F42" s="788">
        <v>1.4903</v>
      </c>
      <c r="G42" s="746" t="s">
        <v>976</v>
      </c>
      <c r="H42" s="495">
        <v>41361</v>
      </c>
      <c r="I42" s="747">
        <f>1/0.6854</f>
        <v>1.4590020426028596</v>
      </c>
      <c r="J42" s="786">
        <f>SUM(F42-I42)*10000</f>
        <v>312.97957397140362</v>
      </c>
      <c r="K42" s="739">
        <f t="shared" si="0"/>
        <v>10.442</v>
      </c>
      <c r="L42" s="748">
        <f>SUM((F42-I42)/J42*K42)*E42</f>
        <v>1.0442000000000001E-3</v>
      </c>
      <c r="M42" s="718" t="s">
        <v>883</v>
      </c>
      <c r="N42" s="636">
        <f>1/1.0442</f>
        <v>0.95767094426355104</v>
      </c>
      <c r="O42" s="787">
        <f t="shared" ref="O42:O48" si="2">SUM(J42*K42)/N42</f>
        <v>3412.5841772536919</v>
      </c>
      <c r="P42" s="515"/>
    </row>
    <row r="43" spans="1:16" s="365" customFormat="1" x14ac:dyDescent="0.25">
      <c r="A43" s="14" t="s">
        <v>1118</v>
      </c>
      <c r="B43" s="404" t="s">
        <v>2067</v>
      </c>
      <c r="C43" s="718" t="s">
        <v>52</v>
      </c>
      <c r="D43" s="418">
        <v>41354</v>
      </c>
      <c r="E43" s="14">
        <v>1</v>
      </c>
      <c r="F43" s="725">
        <v>1.3022</v>
      </c>
      <c r="G43" s="476" t="s">
        <v>976</v>
      </c>
      <c r="H43" s="516">
        <v>41361</v>
      </c>
      <c r="I43" s="720">
        <v>1.2943</v>
      </c>
      <c r="J43" s="786">
        <f>SUM(I43-F43)*10000</f>
        <v>-79.000000000000185</v>
      </c>
      <c r="K43" s="405">
        <f t="shared" si="0"/>
        <v>8.0493262713910845</v>
      </c>
      <c r="L43" s="721">
        <f>SUM((I43-F43)/J43*K43)*E43</f>
        <v>8.049326271391084E-4</v>
      </c>
      <c r="M43" s="718" t="s">
        <v>883</v>
      </c>
      <c r="N43" s="716">
        <v>1.24234</v>
      </c>
      <c r="O43" s="787">
        <f t="shared" si="2"/>
        <v>-511.85406204412413</v>
      </c>
      <c r="P43" s="731"/>
    </row>
    <row r="44" spans="1:16" s="366" customFormat="1" x14ac:dyDescent="0.25">
      <c r="A44" s="435" t="s">
        <v>1035</v>
      </c>
      <c r="B44" s="435" t="s">
        <v>2072</v>
      </c>
      <c r="C44" s="743" t="s">
        <v>77</v>
      </c>
      <c r="D44" s="744">
        <v>41331</v>
      </c>
      <c r="E44" s="435">
        <v>1</v>
      </c>
      <c r="F44" s="788">
        <v>1.3083</v>
      </c>
      <c r="G44" s="746" t="s">
        <v>976</v>
      </c>
      <c r="H44" s="495">
        <v>41368</v>
      </c>
      <c r="I44" s="747">
        <v>1.2877000000000001</v>
      </c>
      <c r="J44" s="786">
        <f>SUM(F44-I44)*10000</f>
        <v>205.99999999999952</v>
      </c>
      <c r="K44" s="739">
        <f t="shared" si="0"/>
        <v>10</v>
      </c>
      <c r="L44" s="748">
        <f>SUM((F44-I44)/J44*K44)*E44</f>
        <v>1E-3</v>
      </c>
      <c r="M44" s="718" t="s">
        <v>883</v>
      </c>
      <c r="N44" s="636">
        <v>1</v>
      </c>
      <c r="O44" s="787">
        <f t="shared" si="2"/>
        <v>2059.999999999995</v>
      </c>
      <c r="P44" s="749"/>
    </row>
    <row r="45" spans="1:16" x14ac:dyDescent="0.25">
      <c r="A45" s="435" t="s">
        <v>1117</v>
      </c>
      <c r="B45" s="435" t="s">
        <v>2072</v>
      </c>
      <c r="C45" s="743" t="s">
        <v>77</v>
      </c>
      <c r="D45" s="744">
        <v>41359</v>
      </c>
      <c r="E45" s="435">
        <v>1</v>
      </c>
      <c r="F45" s="788">
        <v>1.2266999999999999</v>
      </c>
      <c r="G45" s="746" t="s">
        <v>976</v>
      </c>
      <c r="H45" s="495">
        <v>41368</v>
      </c>
      <c r="I45" s="747">
        <v>1.2329000000000001</v>
      </c>
      <c r="J45" s="786">
        <f>SUM(F45-I45)*10000</f>
        <v>-62.000000000002053</v>
      </c>
      <c r="K45" s="739">
        <f t="shared" si="0"/>
        <v>10.460100000000001</v>
      </c>
      <c r="L45" s="748">
        <f>SUM((F45-I45)/J45*K45)*E45</f>
        <v>1.0460100000000002E-3</v>
      </c>
      <c r="M45" s="718" t="s">
        <v>883</v>
      </c>
      <c r="N45" s="636">
        <f>1/1.04601</f>
        <v>0.95601380483934173</v>
      </c>
      <c r="O45" s="787">
        <f t="shared" si="2"/>
        <v>-678.36489046202257</v>
      </c>
      <c r="P45" s="731"/>
    </row>
    <row r="46" spans="1:16" s="366" customFormat="1" x14ac:dyDescent="0.25">
      <c r="A46" s="435" t="s">
        <v>1139</v>
      </c>
      <c r="B46" s="435" t="s">
        <v>2072</v>
      </c>
      <c r="C46" s="743" t="s">
        <v>77</v>
      </c>
      <c r="D46" s="744">
        <v>41367</v>
      </c>
      <c r="E46" s="435">
        <v>1</v>
      </c>
      <c r="F46" s="788">
        <v>1.30084</v>
      </c>
      <c r="G46" s="746" t="s">
        <v>976</v>
      </c>
      <c r="H46" s="495">
        <v>41368</v>
      </c>
      <c r="I46" s="747">
        <v>1.3083</v>
      </c>
      <c r="J46" s="786">
        <f>SUM(F46-I46)*10000</f>
        <v>-74.600000000000222</v>
      </c>
      <c r="K46" s="739">
        <f t="shared" si="0"/>
        <v>9.8585300931631092</v>
      </c>
      <c r="L46" s="748">
        <f>SUM((F46-I46)/J46*K46)*E46</f>
        <v>9.8585300931631104E-4</v>
      </c>
      <c r="M46" s="718" t="s">
        <v>883</v>
      </c>
      <c r="N46" s="636">
        <v>1.0143500000000001</v>
      </c>
      <c r="O46" s="787">
        <f t="shared" si="2"/>
        <v>-725.04199235960971</v>
      </c>
      <c r="P46" s="749"/>
    </row>
    <row r="47" spans="1:16" s="366" customFormat="1" x14ac:dyDescent="0.25">
      <c r="A47" s="487" t="s">
        <v>1140</v>
      </c>
      <c r="B47" s="435" t="s">
        <v>2072</v>
      </c>
      <c r="C47" s="789" t="s">
        <v>77</v>
      </c>
      <c r="D47" s="790">
        <v>41368</v>
      </c>
      <c r="E47" s="487">
        <v>1</v>
      </c>
      <c r="F47" s="791">
        <v>78.296000000000006</v>
      </c>
      <c r="G47" s="746" t="s">
        <v>976</v>
      </c>
      <c r="H47" s="498">
        <v>41368</v>
      </c>
      <c r="I47" s="792">
        <v>78.968000000000004</v>
      </c>
      <c r="J47" s="793">
        <f>SUM(F47-I47)*100</f>
        <v>-67.199999999999704</v>
      </c>
      <c r="K47" s="794">
        <f>SUM(100000/N47)/100</f>
        <v>10.749105136997343</v>
      </c>
      <c r="L47" s="795">
        <f>SUM((F47-I47)/J47*K47)*E47</f>
        <v>0.10749105136997343</v>
      </c>
      <c r="M47" s="718" t="s">
        <v>883</v>
      </c>
      <c r="N47" s="796">
        <v>93.031000000000006</v>
      </c>
      <c r="O47" s="797">
        <f t="shared" si="2"/>
        <v>-7.7645071557461307</v>
      </c>
      <c r="P47" s="515"/>
    </row>
    <row r="48" spans="1:16" x14ac:dyDescent="0.25">
      <c r="A48" s="435" t="s">
        <v>1032</v>
      </c>
      <c r="B48" s="435" t="s">
        <v>2072</v>
      </c>
      <c r="C48" s="743" t="s">
        <v>77</v>
      </c>
      <c r="D48" s="744">
        <v>41367</v>
      </c>
      <c r="E48" s="435">
        <v>1</v>
      </c>
      <c r="F48" s="788">
        <v>1.43296</v>
      </c>
      <c r="G48" s="746" t="s">
        <v>976</v>
      </c>
      <c r="H48" s="495">
        <v>41375</v>
      </c>
      <c r="I48" s="747">
        <v>1.4301999999999999</v>
      </c>
      <c r="J48" s="786">
        <f>SUM(F48-I48)*10000</f>
        <v>27.600000000000957</v>
      </c>
      <c r="K48" s="739">
        <f t="shared" ref="K48:K65" si="3">SUM(100000/N48)/10000</f>
        <v>10.723860589812332</v>
      </c>
      <c r="L48" s="748">
        <f>SUM((F48-I48)/J48*K48)*E48</f>
        <v>1.0723860589812334E-3</v>
      </c>
      <c r="M48" s="718" t="s">
        <v>883</v>
      </c>
      <c r="N48" s="636">
        <v>0.9325</v>
      </c>
      <c r="O48" s="787">
        <f t="shared" si="2"/>
        <v>317.40327322126609</v>
      </c>
      <c r="P48" s="515"/>
    </row>
    <row r="49" spans="1:16" x14ac:dyDescent="0.25">
      <c r="A49" s="14" t="s">
        <v>1141</v>
      </c>
      <c r="B49" s="404" t="s">
        <v>2067</v>
      </c>
      <c r="C49" s="718" t="s">
        <v>52</v>
      </c>
      <c r="D49" s="418">
        <v>41373</v>
      </c>
      <c r="E49" s="14">
        <v>1</v>
      </c>
      <c r="F49" s="725">
        <v>1.0581</v>
      </c>
      <c r="G49" s="476" t="s">
        <v>976</v>
      </c>
      <c r="H49" s="495">
        <v>41376</v>
      </c>
      <c r="I49" s="720">
        <v>1.0637000000000001</v>
      </c>
      <c r="J49" s="786">
        <f>SUM(I49-F49)*10000</f>
        <v>56.000000000000497</v>
      </c>
      <c r="K49" s="405">
        <f t="shared" si="3"/>
        <v>9.8434885323358596</v>
      </c>
      <c r="L49" s="721">
        <f>SUM((I49-F49)/J49*K49)*E49</f>
        <v>9.8434885323358591E-4</v>
      </c>
      <c r="M49" s="718" t="s">
        <v>883</v>
      </c>
      <c r="N49" s="716">
        <v>1.0159</v>
      </c>
      <c r="O49" s="787">
        <f>SUM(J49*K49*E49)/N49</f>
        <v>542.60789232287925</v>
      </c>
      <c r="P49" s="749"/>
    </row>
    <row r="50" spans="1:16" x14ac:dyDescent="0.25">
      <c r="A50" s="14" t="s">
        <v>1118</v>
      </c>
      <c r="B50" s="404" t="s">
        <v>2067</v>
      </c>
      <c r="C50" s="718" t="s">
        <v>52</v>
      </c>
      <c r="D50" s="418">
        <v>41373</v>
      </c>
      <c r="E50" s="14">
        <v>1</v>
      </c>
      <c r="F50" s="725">
        <v>1.2936399999999999</v>
      </c>
      <c r="G50" s="476" t="s">
        <v>976</v>
      </c>
      <c r="H50" s="495">
        <v>41376</v>
      </c>
      <c r="I50" s="720">
        <v>1.2998000000000001</v>
      </c>
      <c r="J50" s="786">
        <f>SUM(I50-F50)*10000</f>
        <v>61.600000000001657</v>
      </c>
      <c r="K50" s="405">
        <f t="shared" si="3"/>
        <v>8.0851201448853534</v>
      </c>
      <c r="L50" s="721">
        <f>SUM((I50-F50)/J50*K50)*E50</f>
        <v>8.0851201448853532E-4</v>
      </c>
      <c r="M50" s="718" t="s">
        <v>883</v>
      </c>
      <c r="N50" s="716">
        <v>1.2368399999999999</v>
      </c>
      <c r="O50" s="787">
        <f>SUM(J50*K50)/N50</f>
        <v>402.67407338455354</v>
      </c>
      <c r="P50" s="749"/>
    </row>
    <row r="51" spans="1:16" x14ac:dyDescent="0.25">
      <c r="A51" s="14" t="s">
        <v>1057</v>
      </c>
      <c r="B51" s="404" t="s">
        <v>2067</v>
      </c>
      <c r="C51" s="718" t="s">
        <v>52</v>
      </c>
      <c r="D51" s="418">
        <v>41373</v>
      </c>
      <c r="E51" s="14">
        <v>1</v>
      </c>
      <c r="F51" s="725">
        <v>1.0411699999999999</v>
      </c>
      <c r="G51" s="476" t="s">
        <v>976</v>
      </c>
      <c r="H51" s="495">
        <v>41376</v>
      </c>
      <c r="I51" s="720">
        <v>1.0497000000000001</v>
      </c>
      <c r="J51" s="786">
        <f>SUM(I51-F51)*10000</f>
        <v>85.300000000001489</v>
      </c>
      <c r="K51" s="405">
        <f t="shared" si="3"/>
        <v>10</v>
      </c>
      <c r="L51" s="721">
        <f>SUM((I51-F51)/J51*K51)*E51</f>
        <v>1E-3</v>
      </c>
      <c r="M51" s="718" t="s">
        <v>883</v>
      </c>
      <c r="N51" s="716">
        <v>1</v>
      </c>
      <c r="O51" s="787">
        <f>SUM(J51*K51)/N51</f>
        <v>853.00000000001489</v>
      </c>
      <c r="P51" s="731"/>
    </row>
    <row r="52" spans="1:16" x14ac:dyDescent="0.25">
      <c r="A52" s="14" t="s">
        <v>1142</v>
      </c>
      <c r="B52" s="404" t="s">
        <v>2067</v>
      </c>
      <c r="C52" s="718" t="s">
        <v>52</v>
      </c>
      <c r="D52" s="418">
        <v>41373</v>
      </c>
      <c r="E52" s="14">
        <v>1</v>
      </c>
      <c r="F52" s="725">
        <v>1.2167699999999999</v>
      </c>
      <c r="G52" s="476" t="s">
        <v>976</v>
      </c>
      <c r="H52" s="495">
        <v>41376</v>
      </c>
      <c r="I52" s="720">
        <v>1.2179</v>
      </c>
      <c r="J52" s="786">
        <f>SUM(I52-F52)*10000</f>
        <v>11.300000000000754</v>
      </c>
      <c r="K52" s="405">
        <f t="shared" si="3"/>
        <v>10.745639956587613</v>
      </c>
      <c r="L52" s="721">
        <f>SUM((I52-F52)/J52*K52)*E52</f>
        <v>1.0745639956587613E-3</v>
      </c>
      <c r="M52" s="718" t="s">
        <v>883</v>
      </c>
      <c r="N52" s="716">
        <v>0.93061000000000005</v>
      </c>
      <c r="O52" s="787">
        <f>SUM(J52*K52)/N52</f>
        <v>130.47971922658056</v>
      </c>
      <c r="P52" s="749"/>
    </row>
    <row r="53" spans="1:16" x14ac:dyDescent="0.25">
      <c r="A53" s="14" t="s">
        <v>1143</v>
      </c>
      <c r="B53" s="404" t="s">
        <v>2067</v>
      </c>
      <c r="C53" s="718" t="s">
        <v>52</v>
      </c>
      <c r="D53" s="418">
        <v>41374</v>
      </c>
      <c r="E53" s="14">
        <v>1</v>
      </c>
      <c r="F53" s="725">
        <v>0.97777000000000003</v>
      </c>
      <c r="G53" s="476" t="s">
        <v>976</v>
      </c>
      <c r="H53" s="495">
        <v>41376</v>
      </c>
      <c r="I53" s="720">
        <v>0.97970000000000002</v>
      </c>
      <c r="J53" s="786">
        <f>SUM(I53-F53)*10000</f>
        <v>19.299999999999873</v>
      </c>
      <c r="K53" s="405">
        <f t="shared" si="3"/>
        <v>10.745639956587613</v>
      </c>
      <c r="L53" s="721">
        <f>SUM((I53-F53)/J53*K53)*E53</f>
        <v>1.0745639956587613E-3</v>
      </c>
      <c r="M53" s="718" t="s">
        <v>883</v>
      </c>
      <c r="N53" s="716">
        <v>0.93061000000000005</v>
      </c>
      <c r="O53" s="787">
        <f>SUM(J53*K53*E53)/N53</f>
        <v>222.85474168786018</v>
      </c>
      <c r="P53" s="749"/>
    </row>
    <row r="54" spans="1:16" x14ac:dyDescent="0.25">
      <c r="A54" s="435" t="s">
        <v>1144</v>
      </c>
      <c r="B54" s="435" t="s">
        <v>2072</v>
      </c>
      <c r="C54" s="743" t="s">
        <v>77</v>
      </c>
      <c r="D54" s="744">
        <v>41374</v>
      </c>
      <c r="E54" s="435">
        <v>1</v>
      </c>
      <c r="F54" s="788">
        <v>1.4605399999999999</v>
      </c>
      <c r="G54" s="746" t="s">
        <v>976</v>
      </c>
      <c r="H54" s="495">
        <v>41376</v>
      </c>
      <c r="I54" s="747">
        <v>1.4588399999999999</v>
      </c>
      <c r="J54" s="786">
        <f>SUM(F54-I54)*10000</f>
        <v>17.000000000000348</v>
      </c>
      <c r="K54" s="739">
        <f t="shared" si="3"/>
        <v>10.543200000000001</v>
      </c>
      <c r="L54" s="748">
        <f>SUM((F54-I54)/J54*K54)*E54</f>
        <v>1.0543200000000001E-3</v>
      </c>
      <c r="M54" s="718" t="s">
        <v>883</v>
      </c>
      <c r="N54" s="636">
        <f>1/1.05432</f>
        <v>0.94847864026102136</v>
      </c>
      <c r="O54" s="787">
        <f>SUM(J54*K54*E54)/N54</f>
        <v>188.97041260800387</v>
      </c>
      <c r="P54" s="515"/>
    </row>
    <row r="55" spans="1:16" s="302" customFormat="1" x14ac:dyDescent="0.25">
      <c r="A55" s="435" t="s">
        <v>1117</v>
      </c>
      <c r="B55" s="435" t="s">
        <v>2072</v>
      </c>
      <c r="C55" s="743" t="s">
        <v>77</v>
      </c>
      <c r="D55" s="744">
        <v>41375</v>
      </c>
      <c r="E55" s="435">
        <v>1</v>
      </c>
      <c r="F55" s="788">
        <v>1.2397100000000001</v>
      </c>
      <c r="G55" s="746" t="s">
        <v>976</v>
      </c>
      <c r="H55" s="495">
        <v>41376</v>
      </c>
      <c r="I55" s="747">
        <v>1.2446999999999999</v>
      </c>
      <c r="J55" s="786">
        <f>SUM(F55-I55)*10000</f>
        <v>-49.899999999998279</v>
      </c>
      <c r="K55" s="739">
        <f t="shared" si="3"/>
        <v>10.543200000000001</v>
      </c>
      <c r="L55" s="748">
        <f>SUM((F55-I55)/J55*K55)*E55</f>
        <v>1.0543200000000001E-3</v>
      </c>
      <c r="M55" s="718" t="s">
        <v>883</v>
      </c>
      <c r="N55" s="636">
        <f>1/1.05432</f>
        <v>0.94847864026102136</v>
      </c>
      <c r="O55" s="787">
        <f t="shared" ref="O55:O62" si="4">SUM(J55*K55)/N55</f>
        <v>-554.68374053758089</v>
      </c>
      <c r="P55" s="749"/>
    </row>
    <row r="56" spans="1:16" ht="15" customHeight="1" x14ac:dyDescent="0.25">
      <c r="A56" s="14" t="s">
        <v>1032</v>
      </c>
      <c r="B56" s="404" t="s">
        <v>2067</v>
      </c>
      <c r="C56" s="718" t="s">
        <v>52</v>
      </c>
      <c r="D56" s="418">
        <v>41376</v>
      </c>
      <c r="E56" s="14">
        <v>1</v>
      </c>
      <c r="F56" s="725">
        <v>1.43211</v>
      </c>
      <c r="G56" s="476" t="s">
        <v>976</v>
      </c>
      <c r="H56" s="495">
        <v>41376</v>
      </c>
      <c r="I56" s="720">
        <v>1.4236</v>
      </c>
      <c r="J56" s="786">
        <f>SUM(I56-F56)*10000</f>
        <v>-85.100000000000179</v>
      </c>
      <c r="K56" s="405">
        <f t="shared" si="3"/>
        <v>10.745639956587613</v>
      </c>
      <c r="L56" s="721">
        <f>SUM((I56-F56)/J56*K56)*E56</f>
        <v>1.0745639956587613E-3</v>
      </c>
      <c r="M56" s="718" t="s">
        <v>883</v>
      </c>
      <c r="N56" s="716">
        <v>0.93061000000000005</v>
      </c>
      <c r="O56" s="787">
        <f t="shared" si="4"/>
        <v>-982.63930143197229</v>
      </c>
    </row>
    <row r="57" spans="1:16" ht="15" customHeight="1" x14ac:dyDescent="0.25">
      <c r="A57" s="435" t="s">
        <v>1031</v>
      </c>
      <c r="B57" s="435" t="s">
        <v>2072</v>
      </c>
      <c r="C57" s="743" t="s">
        <v>77</v>
      </c>
      <c r="D57" s="744">
        <v>41374</v>
      </c>
      <c r="E57" s="435">
        <v>1</v>
      </c>
      <c r="F57" s="788">
        <v>1.0161199999999999</v>
      </c>
      <c r="G57" s="746" t="s">
        <v>976</v>
      </c>
      <c r="H57" s="495">
        <v>41379</v>
      </c>
      <c r="I57" s="747">
        <v>1.0143</v>
      </c>
      <c r="J57" s="786">
        <f>SUM(F57-I57)*10000</f>
        <v>18.199999999999328</v>
      </c>
      <c r="K57" s="739">
        <f t="shared" si="3"/>
        <v>9.8590160701961942</v>
      </c>
      <c r="L57" s="748">
        <f>SUM((F57-I57)/J57*K57)*E57</f>
        <v>9.8590160701961943E-4</v>
      </c>
      <c r="M57" s="718" t="s">
        <v>883</v>
      </c>
      <c r="N57" s="636">
        <f>I57</f>
        <v>1.0143</v>
      </c>
      <c r="O57" s="787">
        <f t="shared" si="4"/>
        <v>176.90436012773748</v>
      </c>
    </row>
    <row r="58" spans="1:16" ht="15" customHeight="1" x14ac:dyDescent="0.25">
      <c r="A58" s="435" t="s">
        <v>1139</v>
      </c>
      <c r="B58" s="435" t="s">
        <v>2072</v>
      </c>
      <c r="C58" s="743" t="s">
        <v>77</v>
      </c>
      <c r="D58" s="744">
        <v>41376</v>
      </c>
      <c r="E58" s="435">
        <v>1</v>
      </c>
      <c r="F58" s="788">
        <v>1.32338</v>
      </c>
      <c r="G58" s="746" t="s">
        <v>976</v>
      </c>
      <c r="H58" s="495">
        <v>41379</v>
      </c>
      <c r="I58" s="747">
        <v>1.3309</v>
      </c>
      <c r="J58" s="786">
        <f>SUM(F58-I58)*10000</f>
        <v>-75.199999999999704</v>
      </c>
      <c r="K58" s="739">
        <f t="shared" si="3"/>
        <v>9.8605715187252247</v>
      </c>
      <c r="L58" s="748">
        <f>SUM((F58-I58)/J58*K58)*E58</f>
        <v>9.8605715187252262E-4</v>
      </c>
      <c r="M58" s="718" t="s">
        <v>883</v>
      </c>
      <c r="N58" s="636">
        <v>1.01414</v>
      </c>
      <c r="O58" s="787">
        <f t="shared" si="4"/>
        <v>-731.1761474827282</v>
      </c>
      <c r="P58" s="731"/>
    </row>
    <row r="59" spans="1:16" ht="15" customHeight="1" x14ac:dyDescent="0.25">
      <c r="A59" s="435" t="s">
        <v>1030</v>
      </c>
      <c r="B59" s="435" t="s">
        <v>2072</v>
      </c>
      <c r="C59" s="743" t="s">
        <v>77</v>
      </c>
      <c r="D59" s="744">
        <v>41376</v>
      </c>
      <c r="E59" s="435">
        <v>1</v>
      </c>
      <c r="F59" s="788">
        <v>0.85133000000000003</v>
      </c>
      <c r="G59" s="746" t="s">
        <v>976</v>
      </c>
      <c r="H59" s="495">
        <v>41379</v>
      </c>
      <c r="I59" s="747">
        <v>0.8548</v>
      </c>
      <c r="J59" s="786">
        <f>SUM(F59-I59)*10000</f>
        <v>-34.699999999999733</v>
      </c>
      <c r="K59" s="739">
        <f t="shared" si="3"/>
        <v>15.34</v>
      </c>
      <c r="L59" s="748">
        <f>SUM((F59-I59)/J59*K59)*E59</f>
        <v>1.5339999999999998E-3</v>
      </c>
      <c r="M59" s="718" t="s">
        <v>883</v>
      </c>
      <c r="N59" s="636">
        <f>1/1.534</f>
        <v>0.65189048239895697</v>
      </c>
      <c r="O59" s="787">
        <f t="shared" si="4"/>
        <v>-816.54513199999371</v>
      </c>
      <c r="P59" s="749"/>
    </row>
    <row r="60" spans="1:16" ht="15" customHeight="1" x14ac:dyDescent="0.25">
      <c r="A60" s="487" t="s">
        <v>1030</v>
      </c>
      <c r="B60" s="435" t="s">
        <v>2072</v>
      </c>
      <c r="C60" s="789" t="s">
        <v>77</v>
      </c>
      <c r="D60" s="790">
        <v>41376</v>
      </c>
      <c r="E60" s="487">
        <v>1</v>
      </c>
      <c r="F60" s="791">
        <v>0.85145999999999999</v>
      </c>
      <c r="G60" s="746" t="s">
        <v>976</v>
      </c>
      <c r="H60" s="498">
        <v>41380</v>
      </c>
      <c r="I60" s="792">
        <f>1/1.1693</f>
        <v>0.85521252031129735</v>
      </c>
      <c r="J60" s="793">
        <f>SUM(F60-I60)*10000</f>
        <v>-37.525203112973585</v>
      </c>
      <c r="K60" s="794">
        <f t="shared" si="3"/>
        <v>15.217000000000001</v>
      </c>
      <c r="L60" s="795">
        <f>SUM((F60-I60)/J60*K60)*E60</f>
        <v>1.5217E-3</v>
      </c>
      <c r="M60" s="718" t="s">
        <v>883</v>
      </c>
      <c r="N60" s="796">
        <f>1/1.5217</f>
        <v>0.65715975553657091</v>
      </c>
      <c r="O60" s="797">
        <f t="shared" si="4"/>
        <v>-868.92267969739032</v>
      </c>
      <c r="P60" s="749"/>
    </row>
    <row r="61" spans="1:16" ht="15" customHeight="1" x14ac:dyDescent="0.25">
      <c r="A61" s="435" t="s">
        <v>1035</v>
      </c>
      <c r="B61" s="435" t="s">
        <v>2072</v>
      </c>
      <c r="C61" s="743" t="s">
        <v>77</v>
      </c>
      <c r="D61" s="744">
        <v>41380</v>
      </c>
      <c r="E61" s="435">
        <v>1</v>
      </c>
      <c r="F61" s="788">
        <v>1.30339</v>
      </c>
      <c r="G61" s="746" t="s">
        <v>976</v>
      </c>
      <c r="H61" s="495">
        <v>41380</v>
      </c>
      <c r="I61" s="747">
        <v>1.3137799999999999</v>
      </c>
      <c r="J61" s="786">
        <f>SUM(F61-I61)*10000</f>
        <v>-103.899999999999</v>
      </c>
      <c r="K61" s="739">
        <f t="shared" si="3"/>
        <v>10</v>
      </c>
      <c r="L61" s="748">
        <f>SUM((F61-I61)/J61*K61)*E61</f>
        <v>1E-3</v>
      </c>
      <c r="M61" s="718" t="s">
        <v>883</v>
      </c>
      <c r="N61" s="636">
        <v>1</v>
      </c>
      <c r="O61" s="787">
        <f t="shared" si="4"/>
        <v>-1038.99999999999</v>
      </c>
      <c r="P61" s="731"/>
    </row>
    <row r="62" spans="1:16" ht="15" customHeight="1" x14ac:dyDescent="0.25">
      <c r="A62" s="14" t="s">
        <v>1058</v>
      </c>
      <c r="B62" s="404" t="s">
        <v>2067</v>
      </c>
      <c r="C62" s="718" t="s">
        <v>52</v>
      </c>
      <c r="D62" s="418">
        <v>41380</v>
      </c>
      <c r="E62" s="14">
        <v>1</v>
      </c>
      <c r="F62" s="725">
        <v>1.2388699999999999</v>
      </c>
      <c r="G62" s="476" t="s">
        <v>976</v>
      </c>
      <c r="H62" s="495">
        <v>41380</v>
      </c>
      <c r="I62" s="720">
        <v>1.2349399999999999</v>
      </c>
      <c r="J62" s="786">
        <f>SUM(I62-F62)*10000</f>
        <v>-39.299999999999891</v>
      </c>
      <c r="K62" s="405">
        <f t="shared" si="3"/>
        <v>8.0736315194574519</v>
      </c>
      <c r="L62" s="721">
        <f>SUM((I62-F62)/J62*K62)*E62</f>
        <v>8.0736315194574523E-4</v>
      </c>
      <c r="M62" s="718" t="s">
        <v>883</v>
      </c>
      <c r="N62" s="716">
        <v>1.2385999999999999</v>
      </c>
      <c r="O62" s="787">
        <f t="shared" si="4"/>
        <v>-256.17125683406829</v>
      </c>
    </row>
    <row r="63" spans="1:16" s="302" customFormat="1" ht="15" customHeight="1" x14ac:dyDescent="0.25">
      <c r="A63" s="14" t="s">
        <v>1144</v>
      </c>
      <c r="B63" s="404" t="s">
        <v>2067</v>
      </c>
      <c r="C63" s="718" t="s">
        <v>52</v>
      </c>
      <c r="D63" s="418">
        <v>41376</v>
      </c>
      <c r="E63" s="14">
        <v>1</v>
      </c>
      <c r="F63" s="725">
        <v>1.45902</v>
      </c>
      <c r="G63" s="476" t="s">
        <v>976</v>
      </c>
      <c r="H63" s="495">
        <v>41381</v>
      </c>
      <c r="I63" s="720">
        <v>1.4741</v>
      </c>
      <c r="J63" s="786">
        <f>SUM(I63-F63)*10000</f>
        <v>150.79999999999981</v>
      </c>
      <c r="K63" s="405">
        <f t="shared" si="3"/>
        <v>10.544074230282581</v>
      </c>
      <c r="L63" s="721">
        <f>SUM((I63-F63)/J63*K63)*E63</f>
        <v>1.0544074230282581E-3</v>
      </c>
      <c r="M63" s="718" t="s">
        <v>883</v>
      </c>
      <c r="N63" s="716">
        <v>0.94840000000000002</v>
      </c>
      <c r="O63" s="787">
        <f>SUM(J63*K63*E63)/N63</f>
        <v>1676.5567207155327</v>
      </c>
      <c r="P63" s="515"/>
    </row>
    <row r="64" spans="1:16" ht="15" customHeight="1" x14ac:dyDescent="0.25">
      <c r="A64" s="435" t="s">
        <v>1032</v>
      </c>
      <c r="B64" s="435" t="s">
        <v>2072</v>
      </c>
      <c r="C64" s="743" t="s">
        <v>77</v>
      </c>
      <c r="D64" s="744">
        <v>41380</v>
      </c>
      <c r="E64" s="435">
        <v>1</v>
      </c>
      <c r="F64" s="788">
        <v>1.4231799999999999</v>
      </c>
      <c r="G64" s="746" t="s">
        <v>976</v>
      </c>
      <c r="H64" s="495">
        <v>41382</v>
      </c>
      <c r="I64" s="747">
        <v>1.4222999999999999</v>
      </c>
      <c r="J64" s="786">
        <f>SUM(F64-I64)*10000</f>
        <v>8.799999999999919</v>
      </c>
      <c r="K64" s="739">
        <f t="shared" si="3"/>
        <v>10.75384449940854</v>
      </c>
      <c r="L64" s="748">
        <f>SUM((F64-I64)/J64*K64)*E64</f>
        <v>1.0753844499408541E-3</v>
      </c>
      <c r="M64" s="718" t="s">
        <v>883</v>
      </c>
      <c r="N64" s="636">
        <v>0.92989999999999995</v>
      </c>
      <c r="O64" s="787">
        <f>SUM(J64*K64)/N64</f>
        <v>101.76775093536325</v>
      </c>
    </row>
    <row r="65" spans="1:16" ht="15" customHeight="1" x14ac:dyDescent="0.25">
      <c r="A65" s="14" t="s">
        <v>1147</v>
      </c>
      <c r="B65" s="404" t="s">
        <v>2067</v>
      </c>
      <c r="C65" s="718" t="s">
        <v>52</v>
      </c>
      <c r="D65" s="418">
        <v>41383</v>
      </c>
      <c r="E65" s="14">
        <v>1</v>
      </c>
      <c r="F65" s="725">
        <v>1.22444</v>
      </c>
      <c r="G65" s="476" t="s">
        <v>976</v>
      </c>
      <c r="H65" s="495">
        <v>41386</v>
      </c>
      <c r="I65" s="720">
        <v>1.2175</v>
      </c>
      <c r="J65" s="786">
        <f>SUM(I65-F65)*10000</f>
        <v>-69.399999999999466</v>
      </c>
      <c r="K65" s="405">
        <f t="shared" si="3"/>
        <v>8.4125515268781026</v>
      </c>
      <c r="L65" s="721">
        <f>SUM((I65-F65)/J65*K65)*E65</f>
        <v>8.4125515268781016E-4</v>
      </c>
      <c r="M65" s="718" t="s">
        <v>883</v>
      </c>
      <c r="N65" s="716">
        <v>1.1887000000000001</v>
      </c>
      <c r="O65" s="787">
        <f>SUM(J65*K65)/N65</f>
        <v>-491.15090095510703</v>
      </c>
      <c r="P65" s="749"/>
    </row>
    <row r="66" spans="1:16" ht="15" customHeight="1" x14ac:dyDescent="0.25">
      <c r="A66" s="14" t="s">
        <v>1140</v>
      </c>
      <c r="B66" s="404" t="s">
        <v>2067</v>
      </c>
      <c r="C66" s="718" t="s">
        <v>52</v>
      </c>
      <c r="D66" s="418">
        <v>41386</v>
      </c>
      <c r="E66" s="14">
        <v>1</v>
      </c>
      <c r="F66" s="725">
        <v>83.790999999999997</v>
      </c>
      <c r="G66" s="476" t="s">
        <v>976</v>
      </c>
      <c r="H66" s="495">
        <v>41387</v>
      </c>
      <c r="I66" s="720">
        <v>82.444000000000003</v>
      </c>
      <c r="J66" s="786">
        <f>SUM(I66-F66)*100</f>
        <v>-134.69999999999942</v>
      </c>
      <c r="K66" s="405">
        <f>SUM(100000/N66)/100</f>
        <v>10.078308456708626</v>
      </c>
      <c r="L66" s="721">
        <f>SUM((I66-F66)/J66*K66)*E66</f>
        <v>0.10078308456708626</v>
      </c>
      <c r="M66" s="718" t="s">
        <v>883</v>
      </c>
      <c r="N66" s="716">
        <v>99.222999999999999</v>
      </c>
      <c r="O66" s="787">
        <f>SUM(J66*K66)/N66</f>
        <v>-13.681788991651594</v>
      </c>
    </row>
    <row r="67" spans="1:16" s="302" customFormat="1" ht="15" customHeight="1" x14ac:dyDescent="0.25">
      <c r="A67" s="435" t="s">
        <v>1145</v>
      </c>
      <c r="B67" s="435" t="s">
        <v>2072</v>
      </c>
      <c r="C67" s="743" t="s">
        <v>77</v>
      </c>
      <c r="D67" s="744">
        <v>41380</v>
      </c>
      <c r="E67" s="435">
        <v>1</v>
      </c>
      <c r="F67" s="788">
        <v>1.5282500000000001</v>
      </c>
      <c r="G67" s="746" t="s">
        <v>976</v>
      </c>
      <c r="H67" s="495">
        <v>41389</v>
      </c>
      <c r="I67" s="747">
        <v>1.5363</v>
      </c>
      <c r="J67" s="786">
        <f>SUM(F67-I67)*10000</f>
        <v>-80.499999999998906</v>
      </c>
      <c r="K67" s="739">
        <f t="shared" ref="K67:K72" si="5">SUM(100000/N67)/10000</f>
        <v>10</v>
      </c>
      <c r="L67" s="748">
        <f>SUM((F67-I67)/J67*K67)*E67</f>
        <v>1E-3</v>
      </c>
      <c r="M67" s="718" t="s">
        <v>883</v>
      </c>
      <c r="N67" s="636">
        <v>1</v>
      </c>
      <c r="O67" s="925">
        <f>SUM(J67*K67*E67)/N67</f>
        <v>-804.99999999998909</v>
      </c>
      <c r="P67" s="515"/>
    </row>
    <row r="68" spans="1:16" s="302" customFormat="1" ht="15" customHeight="1" x14ac:dyDescent="0.25">
      <c r="A68" s="435" t="s">
        <v>1035</v>
      </c>
      <c r="B68" s="435" t="s">
        <v>2072</v>
      </c>
      <c r="C68" s="743" t="s">
        <v>77</v>
      </c>
      <c r="D68" s="744">
        <v>41383</v>
      </c>
      <c r="E68" s="435">
        <v>1</v>
      </c>
      <c r="F68" s="788">
        <v>1.30304</v>
      </c>
      <c r="G68" s="746" t="s">
        <v>976</v>
      </c>
      <c r="H68" s="495">
        <v>41389</v>
      </c>
      <c r="I68" s="747">
        <v>1.3070999999999999</v>
      </c>
      <c r="J68" s="786">
        <f>SUM(F68-I68)*10000</f>
        <v>-40.599999999999525</v>
      </c>
      <c r="K68" s="739">
        <f t="shared" si="5"/>
        <v>10</v>
      </c>
      <c r="L68" s="748">
        <f>SUM((F68-I68)/J68*K68)*E68</f>
        <v>1E-3</v>
      </c>
      <c r="M68" s="718" t="s">
        <v>883</v>
      </c>
      <c r="N68" s="636">
        <v>1</v>
      </c>
      <c r="O68" s="787">
        <f>SUM(J68*K68)/N68</f>
        <v>-405.99999999999523</v>
      </c>
      <c r="P68" s="749"/>
    </row>
    <row r="69" spans="1:16" ht="15" customHeight="1" x14ac:dyDescent="0.25">
      <c r="A69" s="14" t="s">
        <v>1146</v>
      </c>
      <c r="B69" s="404" t="s">
        <v>2067</v>
      </c>
      <c r="C69" s="718" t="s">
        <v>52</v>
      </c>
      <c r="D69" s="418">
        <v>41383</v>
      </c>
      <c r="E69" s="14">
        <v>1</v>
      </c>
      <c r="F69" s="725">
        <v>0.93269999999999997</v>
      </c>
      <c r="G69" s="476" t="s">
        <v>976</v>
      </c>
      <c r="H69" s="495">
        <v>41389</v>
      </c>
      <c r="I69" s="720">
        <v>0.94430000000000003</v>
      </c>
      <c r="J69" s="786">
        <f>SUM(I69-F69)*10000</f>
        <v>116.00000000000054</v>
      </c>
      <c r="K69" s="405">
        <f t="shared" si="5"/>
        <v>10.725010725010724</v>
      </c>
      <c r="L69" s="721">
        <f t="shared" ref="L69:L75" si="6">SUM((I69-F69)/J69*K69)*E69</f>
        <v>1.0725010725010724E-3</v>
      </c>
      <c r="M69" s="718" t="s">
        <v>883</v>
      </c>
      <c r="N69" s="716">
        <v>0.93240000000000001</v>
      </c>
      <c r="O69" s="787">
        <f>SUM(J69*K69*E69)/N69</f>
        <v>1334.2999185985091</v>
      </c>
      <c r="P69" s="515"/>
    </row>
    <row r="70" spans="1:16" s="302" customFormat="1" ht="15" customHeight="1" x14ac:dyDescent="0.25">
      <c r="A70" s="14" t="s">
        <v>1058</v>
      </c>
      <c r="B70" s="404" t="s">
        <v>2067</v>
      </c>
      <c r="C70" s="718" t="s">
        <v>52</v>
      </c>
      <c r="D70" s="418">
        <v>41386</v>
      </c>
      <c r="E70" s="14">
        <v>1</v>
      </c>
      <c r="F70" s="725">
        <v>1.2361899999999999</v>
      </c>
      <c r="G70" s="476" t="s">
        <v>976</v>
      </c>
      <c r="H70" s="495">
        <v>41389</v>
      </c>
      <c r="I70" s="720">
        <v>1.2407999999999999</v>
      </c>
      <c r="J70" s="786">
        <f>SUM(I70-F70)*10000</f>
        <v>46.10000000000003</v>
      </c>
      <c r="K70" s="405">
        <f t="shared" si="5"/>
        <v>8.0476420408820228</v>
      </c>
      <c r="L70" s="721">
        <f t="shared" si="6"/>
        <v>8.0476420408820231E-4</v>
      </c>
      <c r="M70" s="718" t="s">
        <v>883</v>
      </c>
      <c r="N70" s="716">
        <v>1.2425999999999999</v>
      </c>
      <c r="O70" s="787">
        <f>SUM(J70*K70)/N70</f>
        <v>298.56454054777203</v>
      </c>
      <c r="P70" s="515"/>
    </row>
    <row r="71" spans="1:16" ht="15" customHeight="1" x14ac:dyDescent="0.25">
      <c r="A71" s="14" t="s">
        <v>1141</v>
      </c>
      <c r="B71" s="404" t="s">
        <v>2067</v>
      </c>
      <c r="C71" s="718" t="s">
        <v>52</v>
      </c>
      <c r="D71" s="418">
        <v>41389</v>
      </c>
      <c r="E71" s="14">
        <v>1</v>
      </c>
      <c r="F71" s="725">
        <v>1.05382</v>
      </c>
      <c r="G71" s="476" t="s">
        <v>976</v>
      </c>
      <c r="H71" s="495">
        <v>41389</v>
      </c>
      <c r="I71" s="720">
        <v>1.0496300000000001</v>
      </c>
      <c r="J71" s="786">
        <f>SUM(I71-F71)*10000</f>
        <v>-41.89999999999916</v>
      </c>
      <c r="K71" s="405">
        <f t="shared" si="5"/>
        <v>9.7526722321916193</v>
      </c>
      <c r="L71" s="721">
        <f t="shared" si="6"/>
        <v>9.7526722321916194E-4</v>
      </c>
      <c r="M71" s="718" t="s">
        <v>883</v>
      </c>
      <c r="N71" s="716">
        <v>1.02536</v>
      </c>
      <c r="O71" s="787">
        <f>SUM(J71*K71*E71)/N71</f>
        <v>-398.53023965126459</v>
      </c>
      <c r="P71" s="749"/>
    </row>
    <row r="72" spans="1:16" ht="15" customHeight="1" x14ac:dyDescent="0.25">
      <c r="A72" s="14" t="s">
        <v>1148</v>
      </c>
      <c r="B72" s="404" t="s">
        <v>2067</v>
      </c>
      <c r="C72" s="718" t="s">
        <v>52</v>
      </c>
      <c r="D72" s="418">
        <v>41383</v>
      </c>
      <c r="E72" s="14">
        <v>1</v>
      </c>
      <c r="F72" s="725">
        <v>0.90842999999999996</v>
      </c>
      <c r="G72" s="476" t="s">
        <v>976</v>
      </c>
      <c r="H72" s="495">
        <v>41390</v>
      </c>
      <c r="I72" s="720">
        <v>0.92130000000000001</v>
      </c>
      <c r="J72" s="786">
        <f>SUM(I72-F72)*10000</f>
        <v>128.70000000000047</v>
      </c>
      <c r="K72" s="405">
        <f t="shared" si="5"/>
        <v>10.715816545220745</v>
      </c>
      <c r="L72" s="721">
        <f t="shared" si="6"/>
        <v>1.0715816545220746E-3</v>
      </c>
      <c r="M72" s="718" t="s">
        <v>883</v>
      </c>
      <c r="N72" s="716">
        <v>0.93320000000000003</v>
      </c>
      <c r="O72" s="787">
        <f>SUM(J72*K72)/N72</f>
        <v>1477.8456808507447</v>
      </c>
    </row>
    <row r="73" spans="1:16" ht="15" customHeight="1" x14ac:dyDescent="0.25">
      <c r="A73" s="14" t="s">
        <v>1149</v>
      </c>
      <c r="B73" s="404" t="s">
        <v>2067</v>
      </c>
      <c r="C73" s="718" t="s">
        <v>52</v>
      </c>
      <c r="D73" s="418">
        <v>41383</v>
      </c>
      <c r="E73" s="14">
        <v>1</v>
      </c>
      <c r="F73" s="725">
        <v>95.655000000000001</v>
      </c>
      <c r="G73" s="476" t="s">
        <v>976</v>
      </c>
      <c r="H73" s="495">
        <v>41390</v>
      </c>
      <c r="I73" s="720">
        <v>96.58</v>
      </c>
      <c r="J73" s="786">
        <f>SUM(I73-F73)*100</f>
        <v>92.499999999999716</v>
      </c>
      <c r="K73" s="405">
        <f>SUM(100000/N73)/100</f>
        <v>10.077191285244977</v>
      </c>
      <c r="L73" s="721">
        <f t="shared" si="6"/>
        <v>0.10077191285244977</v>
      </c>
      <c r="M73" s="718" t="s">
        <v>883</v>
      </c>
      <c r="N73" s="716">
        <v>99.233999999999995</v>
      </c>
      <c r="O73" s="787">
        <f>SUM(J73*K73)/N73</f>
        <v>9.3933550384460727</v>
      </c>
      <c r="P73" s="731"/>
    </row>
    <row r="74" spans="1:16" ht="15" customHeight="1" x14ac:dyDescent="0.25">
      <c r="A74" s="14" t="s">
        <v>1150</v>
      </c>
      <c r="B74" s="404" t="s">
        <v>2067</v>
      </c>
      <c r="C74" s="718" t="s">
        <v>52</v>
      </c>
      <c r="D74" s="418">
        <v>41383</v>
      </c>
      <c r="E74" s="14">
        <v>1</v>
      </c>
      <c r="F74" s="725">
        <v>149.94800000000001</v>
      </c>
      <c r="G74" s="476" t="s">
        <v>976</v>
      </c>
      <c r="H74" s="495">
        <v>41390</v>
      </c>
      <c r="I74" s="720">
        <v>151.42099999999999</v>
      </c>
      <c r="J74" s="786">
        <f>SUM(I74-F74)*100</f>
        <v>147.29999999999848</v>
      </c>
      <c r="K74" s="405">
        <f>SUM(100000/N74)/100</f>
        <v>10.077191285244977</v>
      </c>
      <c r="L74" s="721">
        <f t="shared" si="6"/>
        <v>0.10077191285244977</v>
      </c>
      <c r="M74" s="718" t="s">
        <v>883</v>
      </c>
      <c r="N74" s="716">
        <v>99.233999999999995</v>
      </c>
      <c r="O74" s="787">
        <f>SUM(J74*K74)/N74</f>
        <v>14.958283212574015</v>
      </c>
      <c r="P74" s="515"/>
    </row>
    <row r="75" spans="1:16" ht="15" customHeight="1" x14ac:dyDescent="0.25">
      <c r="A75" s="14" t="s">
        <v>1155</v>
      </c>
      <c r="B75" s="404" t="s">
        <v>2067</v>
      </c>
      <c r="C75" s="718" t="s">
        <v>52</v>
      </c>
      <c r="D75" s="418">
        <v>41388</v>
      </c>
      <c r="E75" s="14">
        <v>1</v>
      </c>
      <c r="F75" s="725">
        <v>102.014</v>
      </c>
      <c r="G75" s="476" t="s">
        <v>976</v>
      </c>
      <c r="H75" s="495">
        <v>41390</v>
      </c>
      <c r="I75" s="720">
        <v>101.532</v>
      </c>
      <c r="J75" s="786">
        <f>SUM(I75-F75)*100</f>
        <v>-48.199999999999932</v>
      </c>
      <c r="K75" s="405">
        <f>SUM(100000/N75)/100</f>
        <v>10.077191285244977</v>
      </c>
      <c r="L75" s="721">
        <f t="shared" si="6"/>
        <v>0.10077191285244977</v>
      </c>
      <c r="M75" s="718" t="s">
        <v>883</v>
      </c>
      <c r="N75" s="716">
        <v>99.233999999999995</v>
      </c>
      <c r="O75" s="787">
        <f>SUM(J75*K75*E75)/N75</f>
        <v>-4.8946995984119077</v>
      </c>
      <c r="P75" s="749"/>
    </row>
    <row r="76" spans="1:16" s="302" customFormat="1" ht="15" customHeight="1" x14ac:dyDescent="0.25">
      <c r="A76" s="435" t="s">
        <v>1117</v>
      </c>
      <c r="B76" s="435" t="s">
        <v>2072</v>
      </c>
      <c r="C76" s="743" t="s">
        <v>77</v>
      </c>
      <c r="D76" s="744">
        <v>41388</v>
      </c>
      <c r="E76" s="435">
        <v>1</v>
      </c>
      <c r="F76" s="788">
        <v>1.2652099999999999</v>
      </c>
      <c r="G76" s="746" t="s">
        <v>976</v>
      </c>
      <c r="H76" s="495">
        <v>41390</v>
      </c>
      <c r="I76" s="747">
        <v>1.2678</v>
      </c>
      <c r="J76" s="786">
        <f>SUM(F76-I76)*10000</f>
        <v>-25.900000000000922</v>
      </c>
      <c r="K76" s="739">
        <f t="shared" ref="K76:K84" si="7">SUM(100000/N76)/10000</f>
        <v>10.260619741432382</v>
      </c>
      <c r="L76" s="748">
        <f>SUM((F76-I76)/J76*K76)*E76</f>
        <v>1.0260619741432383E-3</v>
      </c>
      <c r="M76" s="718" t="s">
        <v>883</v>
      </c>
      <c r="N76" s="636">
        <v>0.97460000000000002</v>
      </c>
      <c r="O76" s="787">
        <f t="shared" ref="O76:O83" si="8">SUM(J76*K76)/N76</f>
        <v>-272.67602226873396</v>
      </c>
      <c r="P76" s="731"/>
    </row>
    <row r="77" spans="1:16" s="302" customFormat="1" ht="15" customHeight="1" x14ac:dyDescent="0.25">
      <c r="A77" s="14" t="s">
        <v>1057</v>
      </c>
      <c r="B77" s="404" t="s">
        <v>2067</v>
      </c>
      <c r="C77" s="718" t="s">
        <v>52</v>
      </c>
      <c r="D77" s="418">
        <v>41389</v>
      </c>
      <c r="E77" s="14">
        <v>1</v>
      </c>
      <c r="F77" s="725">
        <v>1.02742</v>
      </c>
      <c r="G77" s="476" t="s">
        <v>976</v>
      </c>
      <c r="H77" s="495">
        <v>41390</v>
      </c>
      <c r="I77" s="720">
        <v>1.0274000000000001</v>
      </c>
      <c r="J77" s="786">
        <f>SUM(I77-F77)*10000</f>
        <v>-0.19999999999908979</v>
      </c>
      <c r="K77" s="405">
        <f t="shared" si="7"/>
        <v>10</v>
      </c>
      <c r="L77" s="721">
        <f>SUM((I77-F77)/J77*K77)*E77</f>
        <v>1E-3</v>
      </c>
      <c r="M77" s="718" t="s">
        <v>883</v>
      </c>
      <c r="N77" s="716">
        <v>1</v>
      </c>
      <c r="O77" s="787">
        <f t="shared" si="8"/>
        <v>-1.9999999999908979</v>
      </c>
      <c r="P77" s="731"/>
    </row>
    <row r="78" spans="1:16" ht="15" customHeight="1" x14ac:dyDescent="0.25">
      <c r="A78" s="487" t="s">
        <v>1035</v>
      </c>
      <c r="B78" s="435" t="s">
        <v>2072</v>
      </c>
      <c r="C78" s="789" t="s">
        <v>77</v>
      </c>
      <c r="D78" s="790">
        <v>41390</v>
      </c>
      <c r="E78" s="487">
        <v>1</v>
      </c>
      <c r="F78" s="791">
        <v>1.3009900000000001</v>
      </c>
      <c r="G78" s="746" t="s">
        <v>976</v>
      </c>
      <c r="H78" s="498">
        <v>41393</v>
      </c>
      <c r="I78" s="792">
        <v>1.3080000000000001</v>
      </c>
      <c r="J78" s="793">
        <f>SUM(F78-I78)*10000</f>
        <v>-70.099999999999611</v>
      </c>
      <c r="K78" s="794">
        <f t="shared" si="7"/>
        <v>10</v>
      </c>
      <c r="L78" s="795">
        <f>SUM((F78-I78)/J78*K78)*E78</f>
        <v>1E-3</v>
      </c>
      <c r="M78" s="718" t="s">
        <v>883</v>
      </c>
      <c r="N78" s="796">
        <v>1</v>
      </c>
      <c r="O78" s="797">
        <f t="shared" si="8"/>
        <v>-700.99999999999613</v>
      </c>
      <c r="P78" s="749"/>
    </row>
    <row r="79" spans="1:16" ht="15" customHeight="1" x14ac:dyDescent="0.25">
      <c r="A79" s="14" t="s">
        <v>1032</v>
      </c>
      <c r="B79" s="404" t="s">
        <v>2067</v>
      </c>
      <c r="C79" s="718" t="s">
        <v>52</v>
      </c>
      <c r="D79" s="418">
        <v>41383</v>
      </c>
      <c r="E79" s="14">
        <v>1</v>
      </c>
      <c r="F79" s="725">
        <v>1.42475</v>
      </c>
      <c r="G79" s="476" t="s">
        <v>976</v>
      </c>
      <c r="H79" s="495">
        <v>41394</v>
      </c>
      <c r="I79" s="720">
        <v>1.45126</v>
      </c>
      <c r="J79" s="786">
        <f>SUM(I79-F79)*10000</f>
        <v>265.10000000000036</v>
      </c>
      <c r="K79" s="405">
        <f t="shared" si="7"/>
        <v>10.682505261133841</v>
      </c>
      <c r="L79" s="721">
        <f>SUM((I79-F79)/J79*K79)*E79</f>
        <v>1.068250526113384E-3</v>
      </c>
      <c r="M79" s="718" t="s">
        <v>883</v>
      </c>
      <c r="N79" s="716">
        <v>0.93611</v>
      </c>
      <c r="O79" s="787">
        <f t="shared" si="8"/>
        <v>3025.2130035215787</v>
      </c>
    </row>
    <row r="80" spans="1:16" ht="15" customHeight="1" x14ac:dyDescent="0.25">
      <c r="A80" s="14" t="s">
        <v>1142</v>
      </c>
      <c r="B80" s="404" t="s">
        <v>2067</v>
      </c>
      <c r="C80" s="718" t="s">
        <v>52</v>
      </c>
      <c r="D80" s="418">
        <v>41393</v>
      </c>
      <c r="E80" s="14">
        <v>1</v>
      </c>
      <c r="F80" s="725">
        <v>1.2280899999999999</v>
      </c>
      <c r="G80" s="476" t="s">
        <v>976</v>
      </c>
      <c r="H80" s="495">
        <v>41394</v>
      </c>
      <c r="I80" s="720">
        <v>1.2262599999999999</v>
      </c>
      <c r="J80" s="786">
        <f>SUM(I80-F80)*10000</f>
        <v>-18.299999999999983</v>
      </c>
      <c r="K80" s="405">
        <f t="shared" si="7"/>
        <v>10.611205432937183</v>
      </c>
      <c r="L80" s="721">
        <f>SUM((I80-F80)/J80*K80)*E80</f>
        <v>1.0611205432937184E-3</v>
      </c>
      <c r="M80" s="718" t="s">
        <v>883</v>
      </c>
      <c r="N80" s="716">
        <v>0.94240000000000002</v>
      </c>
      <c r="O80" s="787">
        <f t="shared" si="8"/>
        <v>-206.05375575419171</v>
      </c>
      <c r="P80" s="731"/>
    </row>
    <row r="81" spans="1:16" s="302" customFormat="1" ht="15" customHeight="1" x14ac:dyDescent="0.25">
      <c r="A81" s="435" t="s">
        <v>1030</v>
      </c>
      <c r="B81" s="435" t="s">
        <v>2072</v>
      </c>
      <c r="C81" s="743" t="s">
        <v>77</v>
      </c>
      <c r="D81" s="744">
        <v>41388</v>
      </c>
      <c r="E81" s="435">
        <v>1</v>
      </c>
      <c r="F81" s="788">
        <v>0.85029999999999994</v>
      </c>
      <c r="G81" s="746" t="s">
        <v>976</v>
      </c>
      <c r="H81" s="495">
        <v>41395</v>
      </c>
      <c r="I81" s="747">
        <v>0.84746999999999995</v>
      </c>
      <c r="J81" s="786">
        <f>SUM(F81-I81)*10000</f>
        <v>28.29999999999999</v>
      </c>
      <c r="K81" s="739">
        <f t="shared" si="7"/>
        <v>15.5306</v>
      </c>
      <c r="L81" s="748">
        <f>SUM((F81-I81)/J81*K81)*E81</f>
        <v>1.55306E-3</v>
      </c>
      <c r="M81" s="718" t="s">
        <v>883</v>
      </c>
      <c r="N81" s="636">
        <f>1/1.55306</f>
        <v>0.64389012658879885</v>
      </c>
      <c r="O81" s="787">
        <f t="shared" si="8"/>
        <v>682.59468789879975</v>
      </c>
      <c r="P81" s="731"/>
    </row>
    <row r="82" spans="1:16" ht="15" customHeight="1" x14ac:dyDescent="0.25">
      <c r="A82" s="14" t="s">
        <v>1172</v>
      </c>
      <c r="B82" s="404" t="s">
        <v>2067</v>
      </c>
      <c r="C82" s="718" t="s">
        <v>52</v>
      </c>
      <c r="D82" s="418">
        <v>41388</v>
      </c>
      <c r="E82" s="14">
        <v>1</v>
      </c>
      <c r="F82" s="725">
        <v>0.83914999999999995</v>
      </c>
      <c r="G82" s="476" t="s">
        <v>976</v>
      </c>
      <c r="H82" s="495">
        <v>41395</v>
      </c>
      <c r="I82" s="720">
        <v>0.85429999999999995</v>
      </c>
      <c r="J82" s="786">
        <f>SUM(I82-F82)*10000</f>
        <v>151.49999999999997</v>
      </c>
      <c r="K82" s="405">
        <f t="shared" si="7"/>
        <v>10</v>
      </c>
      <c r="L82" s="721">
        <f>SUM((I82-F82)/J82*K82)*E82</f>
        <v>1E-3</v>
      </c>
      <c r="M82" s="718" t="s">
        <v>883</v>
      </c>
      <c r="N82" s="716">
        <v>1</v>
      </c>
      <c r="O82" s="787">
        <f t="shared" si="8"/>
        <v>1514.9999999999998</v>
      </c>
    </row>
    <row r="83" spans="1:16" ht="15" customHeight="1" x14ac:dyDescent="0.25">
      <c r="A83" s="497" t="s">
        <v>1118</v>
      </c>
      <c r="B83" s="404" t="s">
        <v>2067</v>
      </c>
      <c r="C83" s="798" t="s">
        <v>52</v>
      </c>
      <c r="D83" s="799">
        <v>41394</v>
      </c>
      <c r="E83" s="497">
        <v>1</v>
      </c>
      <c r="F83" s="800">
        <v>1.2767599999999999</v>
      </c>
      <c r="G83" s="476" t="s">
        <v>976</v>
      </c>
      <c r="H83" s="498">
        <v>41395</v>
      </c>
      <c r="I83" s="801">
        <v>1.2736799999999999</v>
      </c>
      <c r="J83" s="793">
        <f>SUM(I83-F83)*10000</f>
        <v>-30.799999999999716</v>
      </c>
      <c r="K83" s="802">
        <f t="shared" si="7"/>
        <v>8.1219593414715359</v>
      </c>
      <c r="L83" s="803">
        <f>SUM((I83-F83)/J83*K83)*E83</f>
        <v>8.1219593414715366E-4</v>
      </c>
      <c r="M83" s="718" t="s">
        <v>883</v>
      </c>
      <c r="N83" s="804">
        <v>1.23123</v>
      </c>
      <c r="O83" s="797">
        <f t="shared" si="8"/>
        <v>-203.17596851710971</v>
      </c>
      <c r="P83" s="749"/>
    </row>
    <row r="84" spans="1:16" ht="15" customHeight="1" x14ac:dyDescent="0.25">
      <c r="A84" s="487" t="s">
        <v>1144</v>
      </c>
      <c r="B84" s="435" t="s">
        <v>2072</v>
      </c>
      <c r="C84" s="789" t="s">
        <v>77</v>
      </c>
      <c r="D84" s="790">
        <v>41394</v>
      </c>
      <c r="E84" s="487">
        <v>1</v>
      </c>
      <c r="F84" s="791">
        <v>1.49739</v>
      </c>
      <c r="G84" s="746" t="s">
        <v>976</v>
      </c>
      <c r="H84" s="498">
        <v>41395</v>
      </c>
      <c r="I84" s="792">
        <v>1.5016700000000001</v>
      </c>
      <c r="J84" s="793">
        <f>SUM(F84-I84)*10000</f>
        <v>-42.800000000000615</v>
      </c>
      <c r="K84" s="794">
        <f t="shared" si="7"/>
        <v>10.340085409105479</v>
      </c>
      <c r="L84" s="795">
        <f>SUM((F84-I84)/J84*K84)*E84</f>
        <v>1.034008540910548E-3</v>
      </c>
      <c r="M84" s="718" t="s">
        <v>883</v>
      </c>
      <c r="N84" s="796">
        <v>0.96711000000000003</v>
      </c>
      <c r="O84" s="787">
        <f>SUM(J84*K84*E84)/N84</f>
        <v>-457.60632762531753</v>
      </c>
    </row>
    <row r="85" spans="1:16" ht="15" customHeight="1" x14ac:dyDescent="0.25">
      <c r="A85" s="435" t="s">
        <v>1166</v>
      </c>
      <c r="B85" s="435" t="s">
        <v>2072</v>
      </c>
      <c r="C85" s="743" t="s">
        <v>77</v>
      </c>
      <c r="D85" s="744">
        <v>41390</v>
      </c>
      <c r="E85" s="435">
        <v>1</v>
      </c>
      <c r="F85" s="788">
        <v>103.667</v>
      </c>
      <c r="G85" s="746" t="s">
        <v>976</v>
      </c>
      <c r="H85" s="495">
        <v>41396</v>
      </c>
      <c r="I85" s="747">
        <v>104.727</v>
      </c>
      <c r="J85" s="786">
        <f>SUM(F85-I85)*100</f>
        <v>-106.00000000000023</v>
      </c>
      <c r="K85" s="739">
        <f>SUM(100000/N85)/100</f>
        <v>10.270103728047651</v>
      </c>
      <c r="L85" s="748">
        <f>SUM((F85-I85)/J85*K85)*E85</f>
        <v>0.10270103728047651</v>
      </c>
      <c r="M85" s="718" t="s">
        <v>883</v>
      </c>
      <c r="N85" s="636">
        <v>97.37</v>
      </c>
      <c r="O85" s="787">
        <f t="shared" ref="O85:O94" si="9">SUM(J85*K85)/N85</f>
        <v>-11.180353241995002</v>
      </c>
      <c r="P85" s="731"/>
    </row>
    <row r="86" spans="1:16" ht="15" customHeight="1" x14ac:dyDescent="0.25">
      <c r="A86" s="435" t="s">
        <v>1058</v>
      </c>
      <c r="B86" s="435" t="s">
        <v>2072</v>
      </c>
      <c r="C86" s="743" t="s">
        <v>77</v>
      </c>
      <c r="D86" s="744">
        <v>41390</v>
      </c>
      <c r="E86" s="435">
        <v>1</v>
      </c>
      <c r="F86" s="788">
        <v>1.2384500000000001</v>
      </c>
      <c r="G86" s="746" t="s">
        <v>976</v>
      </c>
      <c r="H86" s="495">
        <v>41396</v>
      </c>
      <c r="I86" s="747">
        <v>1.2342</v>
      </c>
      <c r="J86" s="786">
        <f>SUM(F86-I86)*10000</f>
        <v>42.500000000000867</v>
      </c>
      <c r="K86" s="739">
        <f>SUM(100000/N86)/10000</f>
        <v>8.0893059375505594</v>
      </c>
      <c r="L86" s="748">
        <f>SUM((F86-I86)/J86*K86)*E86</f>
        <v>8.08930593755056E-4</v>
      </c>
      <c r="M86" s="718" t="s">
        <v>883</v>
      </c>
      <c r="N86" s="636">
        <v>1.2362</v>
      </c>
      <c r="O86" s="787">
        <f t="shared" si="9"/>
        <v>278.10669984299125</v>
      </c>
    </row>
    <row r="87" spans="1:16" ht="15" customHeight="1" x14ac:dyDescent="0.25">
      <c r="A87" s="487" t="s">
        <v>1032</v>
      </c>
      <c r="B87" s="435" t="s">
        <v>2072</v>
      </c>
      <c r="C87" s="789" t="s">
        <v>77</v>
      </c>
      <c r="D87" s="790">
        <v>41394</v>
      </c>
      <c r="E87" s="487">
        <v>1</v>
      </c>
      <c r="F87" s="791">
        <v>1.45133</v>
      </c>
      <c r="G87" s="746" t="s">
        <v>976</v>
      </c>
      <c r="H87" s="498">
        <v>41396</v>
      </c>
      <c r="I87" s="792">
        <v>1.4489000000000001</v>
      </c>
      <c r="J87" s="793">
        <f>SUM(F87-I87)*10000</f>
        <v>24.299999999999322</v>
      </c>
      <c r="K87" s="794">
        <f>SUM(100000/N87)/10000</f>
        <v>10.785973919515063</v>
      </c>
      <c r="L87" s="795">
        <f>SUM((F87-I87)/J87*K87)*E87</f>
        <v>1.0785973919515063E-3</v>
      </c>
      <c r="M87" s="718" t="s">
        <v>883</v>
      </c>
      <c r="N87" s="796">
        <v>0.92713000000000001</v>
      </c>
      <c r="O87" s="797">
        <f t="shared" si="9"/>
        <v>282.69947714366782</v>
      </c>
      <c r="P87" s="515"/>
    </row>
    <row r="88" spans="1:16" ht="15" customHeight="1" x14ac:dyDescent="0.25">
      <c r="A88" s="487" t="s">
        <v>1150</v>
      </c>
      <c r="B88" s="435" t="s">
        <v>2072</v>
      </c>
      <c r="C88" s="789" t="s">
        <v>77</v>
      </c>
      <c r="D88" s="790">
        <v>41394</v>
      </c>
      <c r="E88" s="487">
        <v>1</v>
      </c>
      <c r="F88" s="791">
        <v>151.48599999999999</v>
      </c>
      <c r="G88" s="746" t="s">
        <v>976</v>
      </c>
      <c r="H88" s="498">
        <v>41396</v>
      </c>
      <c r="I88" s="792">
        <v>152.21</v>
      </c>
      <c r="J88" s="793">
        <f>SUM(F88-I88)*100</f>
        <v>-72.400000000001796</v>
      </c>
      <c r="K88" s="794">
        <f>SUM(100000/N88)/100</f>
        <v>10.270103728047651</v>
      </c>
      <c r="L88" s="795">
        <f>SUM((F88-I88)/J88*K88)*E88</f>
        <v>0.10270103728047651</v>
      </c>
      <c r="M88" s="718" t="s">
        <v>883</v>
      </c>
      <c r="N88" s="796">
        <v>97.37</v>
      </c>
      <c r="O88" s="797">
        <f t="shared" si="9"/>
        <v>-7.6363922143439291</v>
      </c>
      <c r="P88" s="515"/>
    </row>
    <row r="89" spans="1:16" ht="15" customHeight="1" x14ac:dyDescent="0.25">
      <c r="A89" s="14" t="s">
        <v>1147</v>
      </c>
      <c r="B89" s="404" t="s">
        <v>2067</v>
      </c>
      <c r="C89" s="718" t="s">
        <v>52</v>
      </c>
      <c r="D89" s="418">
        <v>41395</v>
      </c>
      <c r="E89" s="14">
        <v>1</v>
      </c>
      <c r="F89" s="725">
        <v>1.21082</v>
      </c>
      <c r="G89" s="476" t="s">
        <v>976</v>
      </c>
      <c r="H89" s="495">
        <v>41396</v>
      </c>
      <c r="I89" s="720">
        <v>1.2061999999999999</v>
      </c>
      <c r="J89" s="786">
        <f>SUM(I89-F89)*10000</f>
        <v>-46.200000000000685</v>
      </c>
      <c r="K89" s="405">
        <f>SUM(100000/N89)/10000</f>
        <v>8.5844278478839371</v>
      </c>
      <c r="L89" s="721">
        <f>SUM((I89-F89)/J89*K89)*E89</f>
        <v>8.5844278478839373E-4</v>
      </c>
      <c r="M89" s="718" t="s">
        <v>883</v>
      </c>
      <c r="N89" s="716">
        <v>1.1649</v>
      </c>
      <c r="O89" s="787">
        <f t="shared" si="9"/>
        <v>-340.45889481693172</v>
      </c>
      <c r="P89" s="749"/>
    </row>
    <row r="90" spans="1:16" ht="15" customHeight="1" x14ac:dyDescent="0.25">
      <c r="A90" s="435" t="s">
        <v>1148</v>
      </c>
      <c r="B90" s="435" t="s">
        <v>2072</v>
      </c>
      <c r="C90" s="743" t="s">
        <v>77</v>
      </c>
      <c r="D90" s="744">
        <v>41395</v>
      </c>
      <c r="E90" s="435">
        <v>1</v>
      </c>
      <c r="F90" s="788">
        <v>0.92230000000000001</v>
      </c>
      <c r="G90" s="746" t="s">
        <v>976</v>
      </c>
      <c r="H90" s="495">
        <v>41396</v>
      </c>
      <c r="I90" s="747">
        <v>0.92469999999999997</v>
      </c>
      <c r="J90" s="786">
        <f>SUM(F90-I90)*10000</f>
        <v>-23.999999999999577</v>
      </c>
      <c r="K90" s="739">
        <f>SUM(100000/N90)/10000</f>
        <v>10.667804565820354</v>
      </c>
      <c r="L90" s="748">
        <f>SUM((F90-I90)/J90*K90)*E90</f>
        <v>1.0667804565820354E-3</v>
      </c>
      <c r="M90" s="718" t="s">
        <v>883</v>
      </c>
      <c r="N90" s="636">
        <v>0.93740000000000001</v>
      </c>
      <c r="O90" s="787">
        <f t="shared" si="9"/>
        <v>-273.12493021088545</v>
      </c>
      <c r="P90" s="731"/>
    </row>
    <row r="91" spans="1:16" ht="15" customHeight="1" x14ac:dyDescent="0.25">
      <c r="A91" s="14" t="s">
        <v>1030</v>
      </c>
      <c r="B91" s="404" t="s">
        <v>2067</v>
      </c>
      <c r="C91" s="718" t="s">
        <v>52</v>
      </c>
      <c r="D91" s="418">
        <v>41395</v>
      </c>
      <c r="E91" s="14">
        <v>1</v>
      </c>
      <c r="F91" s="725">
        <v>0.84760000000000002</v>
      </c>
      <c r="G91" s="476" t="s">
        <v>976</v>
      </c>
      <c r="H91" s="495">
        <v>41396</v>
      </c>
      <c r="I91" s="720">
        <v>0.84240000000000004</v>
      </c>
      <c r="J91" s="786">
        <f>SUM(I91-F91)*10000</f>
        <v>-51.999999999999822</v>
      </c>
      <c r="K91" s="405">
        <f>SUM(100000/N91)/10000</f>
        <v>15.532774153463807</v>
      </c>
      <c r="L91" s="721">
        <f>SUM((I91-F91)/J91*K91)*E91</f>
        <v>1.5532774153463808E-3</v>
      </c>
      <c r="M91" s="718" t="s">
        <v>883</v>
      </c>
      <c r="N91" s="716">
        <v>0.64380000000000004</v>
      </c>
      <c r="O91" s="787">
        <f t="shared" si="9"/>
        <v>-1254.5887790930649</v>
      </c>
      <c r="P91" s="749"/>
    </row>
    <row r="92" spans="1:16" ht="15" customHeight="1" x14ac:dyDescent="0.25">
      <c r="A92" s="435" t="s">
        <v>1149</v>
      </c>
      <c r="B92" s="435" t="s">
        <v>2072</v>
      </c>
      <c r="C92" s="743" t="s">
        <v>77</v>
      </c>
      <c r="D92" s="744">
        <v>41396</v>
      </c>
      <c r="E92" s="435">
        <v>1</v>
      </c>
      <c r="F92" s="788">
        <v>96.539000000000001</v>
      </c>
      <c r="G92" s="746" t="s">
        <v>976</v>
      </c>
      <c r="H92" s="495">
        <v>41396</v>
      </c>
      <c r="I92" s="747">
        <v>97.581999999999994</v>
      </c>
      <c r="J92" s="786">
        <f>SUM(F92-I92)*100</f>
        <v>-104.29999999999922</v>
      </c>
      <c r="K92" s="739">
        <f>SUM(100000/N92)/100</f>
        <v>10.269681845256434</v>
      </c>
      <c r="L92" s="748">
        <f>SUM((F92-I92)/J92*K92)*E92</f>
        <v>0.10269681845256434</v>
      </c>
      <c r="M92" s="718" t="s">
        <v>883</v>
      </c>
      <c r="N92" s="636">
        <v>97.373999999999995</v>
      </c>
      <c r="O92" s="787">
        <f t="shared" si="9"/>
        <v>-11.000141890650871</v>
      </c>
      <c r="P92" s="749"/>
    </row>
    <row r="93" spans="1:16" ht="15" customHeight="1" x14ac:dyDescent="0.25">
      <c r="A93" s="14" t="s">
        <v>1139</v>
      </c>
      <c r="B93" s="404" t="s">
        <v>2067</v>
      </c>
      <c r="C93" s="718" t="s">
        <v>52</v>
      </c>
      <c r="D93" s="418">
        <v>41396</v>
      </c>
      <c r="E93" s="14">
        <v>1</v>
      </c>
      <c r="F93" s="725">
        <v>1.3284899999999999</v>
      </c>
      <c r="G93" s="476" t="s">
        <v>976</v>
      </c>
      <c r="H93" s="495">
        <v>41396</v>
      </c>
      <c r="I93" s="720">
        <v>1.32026</v>
      </c>
      <c r="J93" s="786">
        <f>SUM(I93-F93)*10000</f>
        <v>-82.299999999999599</v>
      </c>
      <c r="K93" s="405">
        <f>SUM(100000/N93)/10000</f>
        <v>9.9275290380224348</v>
      </c>
      <c r="L93" s="721">
        <f>SUM((I93-F93)/J93*K93)*E93</f>
        <v>9.9275290380224329E-4</v>
      </c>
      <c r="M93" s="718" t="s">
        <v>883</v>
      </c>
      <c r="N93" s="716">
        <v>1.0073000000000001</v>
      </c>
      <c r="O93" s="787">
        <f t="shared" si="9"/>
        <v>-811.11450395040436</v>
      </c>
      <c r="P93" s="749"/>
    </row>
    <row r="94" spans="1:16" ht="15" customHeight="1" x14ac:dyDescent="0.25">
      <c r="A94" s="435" t="s">
        <v>1031</v>
      </c>
      <c r="B94" s="435" t="s">
        <v>2072</v>
      </c>
      <c r="C94" s="743" t="s">
        <v>77</v>
      </c>
      <c r="D94" s="744">
        <v>41389</v>
      </c>
      <c r="E94" s="435">
        <v>1</v>
      </c>
      <c r="F94" s="788">
        <v>1.02528</v>
      </c>
      <c r="G94" s="746" t="s">
        <v>976</v>
      </c>
      <c r="H94" s="495">
        <v>41397</v>
      </c>
      <c r="I94" s="747">
        <v>1.0124</v>
      </c>
      <c r="J94" s="786">
        <f>SUM(F94-I94)*10000</f>
        <v>128.80000000000001</v>
      </c>
      <c r="K94" s="739">
        <f>SUM(100000/N94)/10000</f>
        <v>9.8775187672856593</v>
      </c>
      <c r="L94" s="748">
        <f>SUM((F94-I94)/J94*K94)*E94</f>
        <v>9.8775187672856587E-4</v>
      </c>
      <c r="M94" s="718" t="s">
        <v>883</v>
      </c>
      <c r="N94" s="636">
        <f>I94</f>
        <v>1.0124</v>
      </c>
      <c r="O94" s="787">
        <f t="shared" si="9"/>
        <v>1256.6420557352756</v>
      </c>
      <c r="P94" s="515"/>
    </row>
    <row r="95" spans="1:16" ht="15" customHeight="1" x14ac:dyDescent="0.25">
      <c r="A95" s="435" t="s">
        <v>1143</v>
      </c>
      <c r="B95" s="435" t="s">
        <v>2072</v>
      </c>
      <c r="C95" s="743" t="s">
        <v>77</v>
      </c>
      <c r="D95" s="744">
        <v>41393</v>
      </c>
      <c r="E95" s="435">
        <v>1</v>
      </c>
      <c r="F95" s="788">
        <v>0.96745000000000003</v>
      </c>
      <c r="G95" s="746" t="s">
        <v>976</v>
      </c>
      <c r="H95" s="495">
        <v>41397</v>
      </c>
      <c r="I95" s="747">
        <v>0.96443999999999996</v>
      </c>
      <c r="J95" s="786">
        <f>SUM(F95-I95)*10000</f>
        <v>30.100000000000684</v>
      </c>
      <c r="K95" s="739">
        <f>SUM(100000/N95)/10000</f>
        <v>10.605578534309046</v>
      </c>
      <c r="L95" s="748">
        <f>SUM((F95-I95)/J95*K95)*E95</f>
        <v>1.0605578534309045E-3</v>
      </c>
      <c r="M95" s="718" t="s">
        <v>883</v>
      </c>
      <c r="N95" s="636">
        <v>0.94289999999999996</v>
      </c>
      <c r="O95" s="787">
        <f>SUM(J95*K95*E95)/N95</f>
        <v>338.5596711026721</v>
      </c>
      <c r="P95" s="731"/>
    </row>
    <row r="96" spans="1:16" ht="15" customHeight="1" x14ac:dyDescent="0.25">
      <c r="A96" s="14" t="s">
        <v>1117</v>
      </c>
      <c r="B96" s="404" t="s">
        <v>2067</v>
      </c>
      <c r="C96" s="718" t="s">
        <v>52</v>
      </c>
      <c r="D96" s="418">
        <v>41393</v>
      </c>
      <c r="E96" s="14">
        <v>1</v>
      </c>
      <c r="F96" s="725">
        <v>1.2689699999999999</v>
      </c>
      <c r="G96" s="476" t="s">
        <v>976</v>
      </c>
      <c r="H96" s="495">
        <v>41397</v>
      </c>
      <c r="I96" s="720">
        <v>1.27457</v>
      </c>
      <c r="J96" s="786">
        <f>SUM(I96-F96)*10000</f>
        <v>56.000000000000497</v>
      </c>
      <c r="K96" s="405">
        <f>SUM(100000/N96)/10000</f>
        <v>10.278548668927948</v>
      </c>
      <c r="L96" s="721">
        <f>SUM((I96-F96)/J96*K96)*E96</f>
        <v>1.0278548668927947E-3</v>
      </c>
      <c r="M96" s="718" t="s">
        <v>883</v>
      </c>
      <c r="N96" s="716">
        <v>0.97289999999999999</v>
      </c>
      <c r="O96" s="787">
        <f t="shared" ref="O96:O103" si="10">SUM(J96*K96)/N96</f>
        <v>591.6319513413199</v>
      </c>
      <c r="P96" s="749"/>
    </row>
    <row r="97" spans="1:16" ht="15" customHeight="1" x14ac:dyDescent="0.25">
      <c r="A97" s="487" t="s">
        <v>1173</v>
      </c>
      <c r="B97" s="435" t="s">
        <v>2072</v>
      </c>
      <c r="C97" s="789" t="s">
        <v>77</v>
      </c>
      <c r="D97" s="790">
        <v>41394</v>
      </c>
      <c r="E97" s="487">
        <v>1</v>
      </c>
      <c r="F97" s="791">
        <v>1.5671299999999999</v>
      </c>
      <c r="G97" s="746" t="s">
        <v>976</v>
      </c>
      <c r="H97" s="498">
        <v>41397</v>
      </c>
      <c r="I97" s="792">
        <v>1.56959</v>
      </c>
      <c r="J97" s="793">
        <f>SUM(F97-I97)*10000</f>
        <v>-24.600000000001288</v>
      </c>
      <c r="K97" s="794">
        <f>SUM(100000/N97)/10000</f>
        <v>9.8823994465856302</v>
      </c>
      <c r="L97" s="795">
        <f>SUM((F97-I97)/J97*K97)*E97</f>
        <v>9.8823994465856309E-4</v>
      </c>
      <c r="M97" s="718" t="s">
        <v>883</v>
      </c>
      <c r="N97" s="796">
        <v>1.0119</v>
      </c>
      <c r="O97" s="797">
        <f t="shared" si="10"/>
        <v>-240.24807430182747</v>
      </c>
    </row>
    <row r="98" spans="1:16" ht="15" customHeight="1" x14ac:dyDescent="0.25">
      <c r="A98" s="14" t="s">
        <v>1166</v>
      </c>
      <c r="B98" s="404" t="s">
        <v>2067</v>
      </c>
      <c r="C98" s="718" t="s">
        <v>52</v>
      </c>
      <c r="D98" s="418">
        <v>41395</v>
      </c>
      <c r="E98" s="14">
        <v>1</v>
      </c>
      <c r="F98" s="725">
        <v>104.79900000000001</v>
      </c>
      <c r="G98" s="476" t="s">
        <v>976</v>
      </c>
      <c r="H98" s="495">
        <v>41397</v>
      </c>
      <c r="I98" s="720">
        <v>104.727</v>
      </c>
      <c r="J98" s="786">
        <f>SUM(I98-F98)*10000</f>
        <v>-720.00000000002728</v>
      </c>
      <c r="K98" s="405">
        <f>SUM(100000/N98)/100</f>
        <v>10.212835491645901</v>
      </c>
      <c r="L98" s="721">
        <f>SUM((I98-F98)/J98*K98)*E98</f>
        <v>1.0212835491645901E-3</v>
      </c>
      <c r="M98" s="718" t="s">
        <v>883</v>
      </c>
      <c r="N98" s="716">
        <v>97.915999999999997</v>
      </c>
      <c r="O98" s="787">
        <f t="shared" si="10"/>
        <v>-75.097446321186808</v>
      </c>
      <c r="P98" s="731"/>
    </row>
    <row r="99" spans="1:16" ht="15" customHeight="1" x14ac:dyDescent="0.25">
      <c r="A99" s="435" t="s">
        <v>1172</v>
      </c>
      <c r="B99" s="435" t="s">
        <v>2072</v>
      </c>
      <c r="C99" s="743" t="s">
        <v>77</v>
      </c>
      <c r="D99" s="744">
        <v>41396</v>
      </c>
      <c r="E99" s="435">
        <v>1</v>
      </c>
      <c r="F99" s="788">
        <v>0.84965000000000002</v>
      </c>
      <c r="G99" s="746" t="s">
        <v>976</v>
      </c>
      <c r="H99" s="495">
        <v>41397</v>
      </c>
      <c r="I99" s="747">
        <v>0.85485</v>
      </c>
      <c r="J99" s="786">
        <f>SUM(F99-I99)*10000</f>
        <v>-51.999999999999822</v>
      </c>
      <c r="K99" s="739">
        <f t="shared" ref="K99:K108" si="11">SUM(100000/N99)/10000</f>
        <v>10</v>
      </c>
      <c r="L99" s="748">
        <f>SUM((F99-I99)/J99*K99)*E99</f>
        <v>1E-3</v>
      </c>
      <c r="M99" s="718" t="s">
        <v>883</v>
      </c>
      <c r="N99" s="636">
        <v>1</v>
      </c>
      <c r="O99" s="787">
        <f t="shared" si="10"/>
        <v>-519.99999999999818</v>
      </c>
      <c r="P99" s="515"/>
    </row>
    <row r="100" spans="1:16" ht="15" customHeight="1" x14ac:dyDescent="0.25">
      <c r="A100" s="14" t="s">
        <v>1173</v>
      </c>
      <c r="B100" s="404" t="s">
        <v>2067</v>
      </c>
      <c r="C100" s="718" t="s">
        <v>52</v>
      </c>
      <c r="D100" s="418">
        <v>41397</v>
      </c>
      <c r="E100" s="14">
        <v>1</v>
      </c>
      <c r="F100" s="725">
        <v>1.56962</v>
      </c>
      <c r="G100" s="476" t="s">
        <v>976</v>
      </c>
      <c r="H100" s="495">
        <v>41400</v>
      </c>
      <c r="I100" s="720">
        <v>1.5647</v>
      </c>
      <c r="J100" s="786">
        <f>SUM(I100-F100)*10000</f>
        <v>-49.200000000000358</v>
      </c>
      <c r="K100" s="405">
        <f t="shared" si="11"/>
        <v>9.6714604872481775</v>
      </c>
      <c r="L100" s="721">
        <f>SUM((I100-F100)/J100*K100)*E100</f>
        <v>9.6714604872481769E-4</v>
      </c>
      <c r="M100" s="718" t="s">
        <v>883</v>
      </c>
      <c r="N100" s="716">
        <v>1.0339700000000001</v>
      </c>
      <c r="O100" s="787">
        <f t="shared" si="10"/>
        <v>-460.20276794550495</v>
      </c>
      <c r="P100" s="515"/>
    </row>
    <row r="101" spans="1:16" ht="15" customHeight="1" x14ac:dyDescent="0.25">
      <c r="A101" s="14" t="s">
        <v>1031</v>
      </c>
      <c r="B101" s="404" t="s">
        <v>2067</v>
      </c>
      <c r="C101" s="718" t="s">
        <v>52</v>
      </c>
      <c r="D101" s="418">
        <v>41397</v>
      </c>
      <c r="E101" s="14">
        <v>1</v>
      </c>
      <c r="F101" s="725">
        <v>1.01024</v>
      </c>
      <c r="G101" s="476" t="s">
        <v>976</v>
      </c>
      <c r="H101" s="495">
        <v>41400</v>
      </c>
      <c r="I101" s="720">
        <v>1.0069999999999999</v>
      </c>
      <c r="J101" s="786">
        <f>SUM(I101-F101)*10000</f>
        <v>-32.400000000001313</v>
      </c>
      <c r="K101" s="405">
        <f t="shared" si="11"/>
        <v>9.870693909781858</v>
      </c>
      <c r="L101" s="721">
        <f>SUM((I101-F101)/J101*K101)*E101</f>
        <v>9.8706939097818595E-4</v>
      </c>
      <c r="M101" s="718" t="s">
        <v>883</v>
      </c>
      <c r="N101" s="716">
        <v>1.0130999999999999</v>
      </c>
      <c r="O101" s="787">
        <f t="shared" si="10"/>
        <v>-315.67513836437195</v>
      </c>
    </row>
    <row r="102" spans="1:16" ht="15" customHeight="1" x14ac:dyDescent="0.25">
      <c r="A102" s="435" t="s">
        <v>1117</v>
      </c>
      <c r="B102" s="435" t="s">
        <v>2072</v>
      </c>
      <c r="C102" s="743" t="s">
        <v>77</v>
      </c>
      <c r="D102" s="744">
        <v>41397</v>
      </c>
      <c r="E102" s="435">
        <v>1</v>
      </c>
      <c r="F102" s="788">
        <v>1.27454</v>
      </c>
      <c r="G102" s="746" t="s">
        <v>976</v>
      </c>
      <c r="H102" s="495">
        <v>41401</v>
      </c>
      <c r="I102" s="747">
        <v>1.288144</v>
      </c>
      <c r="J102" s="786">
        <f>SUM(F102-I102)*10000</f>
        <v>-136.03999999999951</v>
      </c>
      <c r="K102" s="739">
        <f t="shared" si="11"/>
        <v>10.252000000000001</v>
      </c>
      <c r="L102" s="748">
        <f>SUM((F102-I102)/J102*K102)*E102</f>
        <v>1.0252E-3</v>
      </c>
      <c r="M102" s="718" t="s">
        <v>883</v>
      </c>
      <c r="N102" s="636">
        <f>1/1.0252</f>
        <v>0.97541943035505274</v>
      </c>
      <c r="O102" s="787">
        <f t="shared" si="10"/>
        <v>-1429.8280684159947</v>
      </c>
      <c r="P102" s="749"/>
    </row>
    <row r="103" spans="1:16" ht="15" customHeight="1" x14ac:dyDescent="0.25">
      <c r="A103" s="14" t="s">
        <v>1172</v>
      </c>
      <c r="B103" s="404" t="s">
        <v>2067</v>
      </c>
      <c r="C103" s="718" t="s">
        <v>52</v>
      </c>
      <c r="D103" s="418">
        <v>41400</v>
      </c>
      <c r="E103" s="14">
        <v>1</v>
      </c>
      <c r="F103" s="725">
        <v>0.85297999999999996</v>
      </c>
      <c r="G103" s="476" t="s">
        <v>976</v>
      </c>
      <c r="H103" s="495">
        <v>41401</v>
      </c>
      <c r="I103" s="720">
        <v>0.84848000000000001</v>
      </c>
      <c r="J103" s="786">
        <f>SUM(I103-F103)*10000</f>
        <v>-44.999999999999488</v>
      </c>
      <c r="K103" s="405">
        <f t="shared" si="11"/>
        <v>10</v>
      </c>
      <c r="L103" s="721">
        <f>SUM((I103-F103)/J103*K103)*E103</f>
        <v>1E-3</v>
      </c>
      <c r="M103" s="718" t="s">
        <v>883</v>
      </c>
      <c r="N103" s="716">
        <v>1</v>
      </c>
      <c r="O103" s="787">
        <f t="shared" si="10"/>
        <v>-449.99999999999488</v>
      </c>
      <c r="P103" s="515"/>
    </row>
    <row r="104" spans="1:16" s="302" customFormat="1" ht="15" customHeight="1" x14ac:dyDescent="0.25">
      <c r="A104" s="435" t="s">
        <v>1176</v>
      </c>
      <c r="B104" s="435" t="s">
        <v>2072</v>
      </c>
      <c r="C104" s="743" t="s">
        <v>77</v>
      </c>
      <c r="D104" s="744">
        <v>41401</v>
      </c>
      <c r="E104" s="435">
        <v>1</v>
      </c>
      <c r="F104" s="788">
        <v>1.82494</v>
      </c>
      <c r="G104" s="746" t="s">
        <v>976</v>
      </c>
      <c r="H104" s="495">
        <v>41401</v>
      </c>
      <c r="I104" s="747">
        <v>1.8399300000000001</v>
      </c>
      <c r="J104" s="786">
        <f>SUM(F104-I104)*10000</f>
        <v>-149.9000000000006</v>
      </c>
      <c r="K104" s="739">
        <f t="shared" si="11"/>
        <v>8.5113626691633328</v>
      </c>
      <c r="L104" s="748">
        <f>SUM((F104-I104)/J104*K104)*E104</f>
        <v>8.5113626691633317E-4</v>
      </c>
      <c r="M104" s="718" t="s">
        <v>883</v>
      </c>
      <c r="N104" s="636">
        <v>1.1749000000000001</v>
      </c>
      <c r="O104" s="925">
        <f>SUM(J104*K104*E104)/N104</f>
        <v>-1085.9249843455516</v>
      </c>
      <c r="P104" s="514"/>
    </row>
    <row r="105" spans="1:16" ht="15" customHeight="1" x14ac:dyDescent="0.25">
      <c r="A105" s="435" t="s">
        <v>1035</v>
      </c>
      <c r="B105" s="435" t="s">
        <v>2072</v>
      </c>
      <c r="C105" s="743" t="s">
        <v>77</v>
      </c>
      <c r="D105" s="744">
        <v>41397</v>
      </c>
      <c r="E105" s="435">
        <v>1</v>
      </c>
      <c r="F105" s="788">
        <v>1.30643</v>
      </c>
      <c r="G105" s="746" t="s">
        <v>976</v>
      </c>
      <c r="H105" s="495">
        <v>41402</v>
      </c>
      <c r="I105" s="747">
        <v>1.3140000000000001</v>
      </c>
      <c r="J105" s="786">
        <f>SUM(F105-I105)*10000</f>
        <v>-75.70000000000077</v>
      </c>
      <c r="K105" s="739">
        <f t="shared" si="11"/>
        <v>10</v>
      </c>
      <c r="L105" s="748">
        <f>SUM((F105-I105)/J105*K105)*E105</f>
        <v>1E-3</v>
      </c>
      <c r="M105" s="718" t="s">
        <v>883</v>
      </c>
      <c r="N105" s="636">
        <v>1</v>
      </c>
      <c r="O105" s="787">
        <f>SUM(J105*K105)/N105</f>
        <v>-757.00000000000773</v>
      </c>
      <c r="P105" s="749"/>
    </row>
    <row r="106" spans="1:16" x14ac:dyDescent="0.25">
      <c r="A106" s="14" t="s">
        <v>1146</v>
      </c>
      <c r="B106" s="404" t="s">
        <v>2067</v>
      </c>
      <c r="C106" s="718" t="s">
        <v>52</v>
      </c>
      <c r="D106" s="418">
        <v>41397</v>
      </c>
      <c r="E106" s="14">
        <v>1</v>
      </c>
      <c r="F106" s="725">
        <v>0.93474000000000002</v>
      </c>
      <c r="G106" s="476" t="s">
        <v>976</v>
      </c>
      <c r="H106" s="495">
        <v>41402</v>
      </c>
      <c r="I106" s="720">
        <v>0.93659999999999999</v>
      </c>
      <c r="J106" s="786">
        <f>SUM(I106-F106)*10000</f>
        <v>18.599999999999728</v>
      </c>
      <c r="K106" s="405">
        <f t="shared" si="11"/>
        <v>10.698619878035734</v>
      </c>
      <c r="L106" s="721">
        <f>SUM((I106-F106)/J106*K106)*E106</f>
        <v>1.0698619878035734E-3</v>
      </c>
      <c r="M106" s="718" t="s">
        <v>883</v>
      </c>
      <c r="N106" s="716">
        <v>0.93469999999999998</v>
      </c>
      <c r="O106" s="787">
        <f>SUM(J106*K106*E106)/N106</f>
        <v>212.89646916814138</v>
      </c>
      <c r="P106" s="515"/>
    </row>
    <row r="107" spans="1:16" s="302" customFormat="1" x14ac:dyDescent="0.25">
      <c r="A107" s="14" t="s">
        <v>1032</v>
      </c>
      <c r="B107" s="404" t="s">
        <v>2067</v>
      </c>
      <c r="C107" s="718" t="s">
        <v>52</v>
      </c>
      <c r="D107" s="418">
        <v>41400</v>
      </c>
      <c r="E107" s="14">
        <v>1</v>
      </c>
      <c r="F107" s="725">
        <v>1.4555199999999999</v>
      </c>
      <c r="G107" s="476" t="s">
        <v>976</v>
      </c>
      <c r="H107" s="495">
        <v>41402</v>
      </c>
      <c r="I107" s="720">
        <v>1.4534</v>
      </c>
      <c r="J107" s="786">
        <f>SUM(I107-F107)*10000</f>
        <v>-21.199999999998997</v>
      </c>
      <c r="K107" s="405">
        <f t="shared" si="11"/>
        <v>10.63648740639891</v>
      </c>
      <c r="L107" s="721">
        <f>SUM((I107-F107)/J107*K107)*E107</f>
        <v>1.0636487406398909E-3</v>
      </c>
      <c r="M107" s="718" t="s">
        <v>883</v>
      </c>
      <c r="N107" s="716">
        <v>0.94016</v>
      </c>
      <c r="O107" s="787">
        <f>SUM(J107*K107)/N107</f>
        <v>-239.8459124145318</v>
      </c>
      <c r="P107" s="515"/>
    </row>
    <row r="108" spans="1:16" s="302" customFormat="1" ht="15" customHeight="1" x14ac:dyDescent="0.25">
      <c r="A108" s="435" t="s">
        <v>1144</v>
      </c>
      <c r="B108" s="435" t="s">
        <v>2072</v>
      </c>
      <c r="C108" s="743" t="s">
        <v>77</v>
      </c>
      <c r="D108" s="744">
        <v>41402</v>
      </c>
      <c r="E108" s="435">
        <v>1</v>
      </c>
      <c r="F108" s="788">
        <v>1.51999</v>
      </c>
      <c r="G108" s="746" t="s">
        <v>976</v>
      </c>
      <c r="H108" s="495">
        <v>41402</v>
      </c>
      <c r="I108" s="747">
        <v>1.5288900000000001</v>
      </c>
      <c r="J108" s="786">
        <f>SUM(F108-I108)*10000</f>
        <v>-89.000000000001307</v>
      </c>
      <c r="K108" s="739">
        <f t="shared" si="11"/>
        <v>10.17087062652563</v>
      </c>
      <c r="L108" s="748">
        <f>SUM((F108-I108)/J108*K108)*E108</f>
        <v>1.0170870626525629E-3</v>
      </c>
      <c r="M108" s="718" t="s">
        <v>883</v>
      </c>
      <c r="N108" s="636">
        <v>0.98319999999999996</v>
      </c>
      <c r="O108" s="787">
        <f>SUM(J108*K108*E108)/N108</f>
        <v>-920.67482278355817</v>
      </c>
      <c r="P108" s="514"/>
    </row>
    <row r="109" spans="1:16" s="302" customFormat="1" x14ac:dyDescent="0.25">
      <c r="A109" s="435" t="s">
        <v>1166</v>
      </c>
      <c r="B109" s="435" t="s">
        <v>2072</v>
      </c>
      <c r="C109" s="743" t="s">
        <v>77</v>
      </c>
      <c r="D109" s="744">
        <v>41402</v>
      </c>
      <c r="E109" s="435">
        <v>1</v>
      </c>
      <c r="F109" s="788">
        <v>105.23099999999999</v>
      </c>
      <c r="G109" s="746" t="s">
        <v>976</v>
      </c>
      <c r="H109" s="495">
        <v>41403</v>
      </c>
      <c r="I109" s="747">
        <v>106.114</v>
      </c>
      <c r="J109" s="786">
        <f>SUM(F109-I109)*100</f>
        <v>-88.300000000000978</v>
      </c>
      <c r="K109" s="739">
        <f>SUM(100000/N109)/100</f>
        <v>10.102234614296682</v>
      </c>
      <c r="L109" s="748">
        <f>SUM((F109-I109)/J109*K109)*E109</f>
        <v>0.10102234614296682</v>
      </c>
      <c r="M109" s="718" t="s">
        <v>883</v>
      </c>
      <c r="N109" s="636">
        <v>98.988</v>
      </c>
      <c r="O109" s="787">
        <f>SUM(J109*K109)/N109</f>
        <v>-9.0114692330626625</v>
      </c>
      <c r="P109" s="749"/>
    </row>
    <row r="110" spans="1:16" s="302" customFormat="1" x14ac:dyDescent="0.25">
      <c r="A110" s="14" t="s">
        <v>1030</v>
      </c>
      <c r="B110" s="404" t="s">
        <v>2067</v>
      </c>
      <c r="C110" s="718" t="s">
        <v>52</v>
      </c>
      <c r="D110" s="418">
        <v>41402</v>
      </c>
      <c r="E110" s="14">
        <v>1</v>
      </c>
      <c r="F110" s="725">
        <v>0.84436</v>
      </c>
      <c r="G110" s="476" t="s">
        <v>976</v>
      </c>
      <c r="H110" s="495">
        <v>41403</v>
      </c>
      <c r="I110" s="720">
        <v>0.8448</v>
      </c>
      <c r="J110" s="786">
        <f>SUM(I110-F110)*10000</f>
        <v>4.3999999999999595</v>
      </c>
      <c r="K110" s="405">
        <f>SUM(100000/N110)/10000</f>
        <v>15.532400000000001</v>
      </c>
      <c r="L110" s="721">
        <f>SUM((I110-F110)/J110*K110)*E110</f>
        <v>1.5532400000000002E-3</v>
      </c>
      <c r="M110" s="718" t="s">
        <v>883</v>
      </c>
      <c r="N110" s="716">
        <f>1/1.55324</f>
        <v>0.64381550822796219</v>
      </c>
      <c r="O110" s="787">
        <f>SUM(J110*K110)/N110</f>
        <v>106.15239789439904</v>
      </c>
      <c r="P110" s="749"/>
    </row>
    <row r="111" spans="1:16" s="302" customFormat="1" x14ac:dyDescent="0.25">
      <c r="A111" s="435" t="s">
        <v>1140</v>
      </c>
      <c r="B111" s="435" t="s">
        <v>2072</v>
      </c>
      <c r="C111" s="743" t="s">
        <v>77</v>
      </c>
      <c r="D111" s="744">
        <v>41402</v>
      </c>
      <c r="E111" s="435">
        <v>1</v>
      </c>
      <c r="F111" s="788">
        <v>83.665999999999997</v>
      </c>
      <c r="G111" s="746" t="s">
        <v>976</v>
      </c>
      <c r="H111" s="495">
        <v>41403</v>
      </c>
      <c r="I111" s="747">
        <v>83.146000000000001</v>
      </c>
      <c r="J111" s="786">
        <f>SUM(F111-I111)*100</f>
        <v>51.999999999999602</v>
      </c>
      <c r="K111" s="739">
        <f>SUM(100000/N111)/100</f>
        <v>10.102234614296682</v>
      </c>
      <c r="L111" s="748">
        <f>SUM((F111-I111)/J111*K111)*E111</f>
        <v>0.10102234614296682</v>
      </c>
      <c r="M111" s="718" t="s">
        <v>883</v>
      </c>
      <c r="N111" s="636">
        <v>98.988</v>
      </c>
      <c r="O111" s="787">
        <f>SUM(J111*K111)/N111</f>
        <v>5.3068674985192494</v>
      </c>
      <c r="P111" s="514"/>
    </row>
    <row r="112" spans="1:16" s="302" customFormat="1" x14ac:dyDescent="0.25">
      <c r="A112" s="435" t="s">
        <v>1146</v>
      </c>
      <c r="B112" s="435" t="s">
        <v>2072</v>
      </c>
      <c r="C112" s="743" t="s">
        <v>77</v>
      </c>
      <c r="D112" s="744">
        <v>41403</v>
      </c>
      <c r="E112" s="435">
        <v>1</v>
      </c>
      <c r="F112" s="788">
        <v>0.93361000000000005</v>
      </c>
      <c r="G112" s="746" t="s">
        <v>976</v>
      </c>
      <c r="H112" s="495">
        <v>41403</v>
      </c>
      <c r="I112" s="747">
        <v>0.93635000000000002</v>
      </c>
      <c r="J112" s="786">
        <f>SUM(F112-I112)*10000</f>
        <v>-27.399999999999647</v>
      </c>
      <c r="K112" s="739">
        <f>SUM(100000/N112)/10000</f>
        <v>10.537407797681769</v>
      </c>
      <c r="L112" s="748">
        <f>SUM((F112-I112)/J112*K112)*E112</f>
        <v>1.053740779768177E-3</v>
      </c>
      <c r="M112" s="718" t="s">
        <v>883</v>
      </c>
      <c r="N112" s="636">
        <v>0.94899999999999995</v>
      </c>
      <c r="O112" s="787">
        <f>SUM(J112*K112*E112)/N112</f>
        <v>-304.24127887932224</v>
      </c>
      <c r="P112" s="515"/>
    </row>
    <row r="113" spans="1:16" x14ac:dyDescent="0.25">
      <c r="A113" s="435" t="s">
        <v>1035</v>
      </c>
      <c r="B113" s="435" t="s">
        <v>2072</v>
      </c>
      <c r="C113" s="743" t="s">
        <v>77</v>
      </c>
      <c r="D113" s="744">
        <v>41404</v>
      </c>
      <c r="E113" s="435">
        <v>1</v>
      </c>
      <c r="F113" s="788">
        <v>1.2989999999999999</v>
      </c>
      <c r="G113" s="746" t="s">
        <v>976</v>
      </c>
      <c r="H113" s="495">
        <v>41404</v>
      </c>
      <c r="I113" s="747">
        <v>1.3009999999999999</v>
      </c>
      <c r="J113" s="786">
        <f>SUM(F113-I113)*10000</f>
        <v>-20.000000000000018</v>
      </c>
      <c r="K113" s="739">
        <f>SUM(100000/N113)/10000</f>
        <v>10</v>
      </c>
      <c r="L113" s="748">
        <f>SUM((F113-I113)/J113*K113)*E113</f>
        <v>1E-3</v>
      </c>
      <c r="M113" s="718" t="s">
        <v>883</v>
      </c>
      <c r="N113" s="636">
        <v>1</v>
      </c>
      <c r="O113" s="787">
        <f t="shared" ref="O113:O118" si="12">SUM(J113*K113)/N113</f>
        <v>-200.00000000000017</v>
      </c>
      <c r="P113" s="731"/>
    </row>
    <row r="114" spans="1:16" s="302" customFormat="1" x14ac:dyDescent="0.25">
      <c r="A114" s="14" t="s">
        <v>1273</v>
      </c>
      <c r="B114" s="404" t="s">
        <v>2067</v>
      </c>
      <c r="C114" s="718" t="s">
        <v>52</v>
      </c>
      <c r="D114" s="418">
        <v>41403</v>
      </c>
      <c r="E114" s="14">
        <v>1</v>
      </c>
      <c r="F114" s="725">
        <v>131.024</v>
      </c>
      <c r="G114" s="476" t="s">
        <v>976</v>
      </c>
      <c r="H114" s="495">
        <v>41409</v>
      </c>
      <c r="I114" s="720">
        <v>131.31200000000001</v>
      </c>
      <c r="J114" s="786">
        <f>SUM(I114-F114)*100</f>
        <v>28.800000000001091</v>
      </c>
      <c r="K114" s="405">
        <f>SUM(100000/N114)/100</f>
        <v>9.7661018604424044</v>
      </c>
      <c r="L114" s="721">
        <f>SUM((I114-F114)/J114*K114)*E114</f>
        <v>9.7661018604424041E-2</v>
      </c>
      <c r="M114" s="718" t="s">
        <v>883</v>
      </c>
      <c r="N114" s="716">
        <v>102.395</v>
      </c>
      <c r="O114" s="787">
        <f t="shared" si="12"/>
        <v>2.7468502717979582</v>
      </c>
      <c r="P114" s="731"/>
    </row>
    <row r="115" spans="1:16" s="302" customFormat="1" x14ac:dyDescent="0.25">
      <c r="A115" s="435" t="s">
        <v>1032</v>
      </c>
      <c r="B115" s="435" t="s">
        <v>2072</v>
      </c>
      <c r="C115" s="743" t="s">
        <v>77</v>
      </c>
      <c r="D115" s="744">
        <v>41408</v>
      </c>
      <c r="E115" s="435">
        <v>1</v>
      </c>
      <c r="F115" s="788">
        <v>1.4648699999999999</v>
      </c>
      <c r="G115" s="746" t="s">
        <v>976</v>
      </c>
      <c r="H115" s="495">
        <v>41409</v>
      </c>
      <c r="I115" s="747">
        <v>1.47424</v>
      </c>
      <c r="J115" s="786">
        <f>SUM(F115-I115)*10000</f>
        <v>-93.700000000001012</v>
      </c>
      <c r="K115" s="739">
        <f t="shared" ref="K115:K129" si="13">SUM(100000/N115)/10000</f>
        <v>10.345541071798054</v>
      </c>
      <c r="L115" s="748">
        <f>SUM((F115-I115)/J115*K115)*E115</f>
        <v>1.0345541071798054E-3</v>
      </c>
      <c r="M115" s="718" t="s">
        <v>883</v>
      </c>
      <c r="N115" s="636">
        <v>0.96660000000000001</v>
      </c>
      <c r="O115" s="787">
        <f t="shared" si="12"/>
        <v>-1002.8731620396112</v>
      </c>
      <c r="P115" s="514"/>
    </row>
    <row r="116" spans="1:16" s="302" customFormat="1" x14ac:dyDescent="0.25">
      <c r="A116" s="14" t="s">
        <v>1142</v>
      </c>
      <c r="B116" s="404" t="s">
        <v>2067</v>
      </c>
      <c r="C116" s="718" t="s">
        <v>52</v>
      </c>
      <c r="D116" s="418">
        <v>41400</v>
      </c>
      <c r="E116" s="14">
        <v>1</v>
      </c>
      <c r="F116" s="725">
        <v>1.2266699999999999</v>
      </c>
      <c r="G116" s="476" t="s">
        <v>976</v>
      </c>
      <c r="H116" s="495">
        <v>41410</v>
      </c>
      <c r="I116" s="720">
        <v>1.2384999999999999</v>
      </c>
      <c r="J116" s="786">
        <f t="shared" ref="J116:J122" si="14">SUM(I116-F116)*10000</f>
        <v>118.30000000000007</v>
      </c>
      <c r="K116" s="405">
        <f t="shared" si="13"/>
        <v>10.694043417816276</v>
      </c>
      <c r="L116" s="721">
        <f t="shared" ref="L116:L122" si="15">SUM((I116-F116)/J116*K116)*E116</f>
        <v>1.0694043417816277E-3</v>
      </c>
      <c r="M116" s="718" t="s">
        <v>883</v>
      </c>
      <c r="N116" s="716">
        <v>0.93510000000000004</v>
      </c>
      <c r="O116" s="787">
        <f t="shared" si="12"/>
        <v>1352.9091394799125</v>
      </c>
      <c r="P116" s="731"/>
    </row>
    <row r="117" spans="1:16" s="302" customFormat="1" x14ac:dyDescent="0.25">
      <c r="A117" s="14" t="s">
        <v>1148</v>
      </c>
      <c r="B117" s="404" t="s">
        <v>2067</v>
      </c>
      <c r="C117" s="718" t="s">
        <v>52</v>
      </c>
      <c r="D117" s="418">
        <v>41397</v>
      </c>
      <c r="E117" s="14">
        <v>1</v>
      </c>
      <c r="F117" s="725">
        <v>0.92493000000000003</v>
      </c>
      <c r="G117" s="476" t="s">
        <v>976</v>
      </c>
      <c r="H117" s="495">
        <v>41411</v>
      </c>
      <c r="I117" s="720">
        <v>0.94330000000000003</v>
      </c>
      <c r="J117" s="786">
        <f t="shared" si="14"/>
        <v>183.7</v>
      </c>
      <c r="K117" s="405">
        <f t="shared" si="13"/>
        <v>10.698619878035734</v>
      </c>
      <c r="L117" s="721">
        <f t="shared" si="15"/>
        <v>1.0698619878035734E-3</v>
      </c>
      <c r="M117" s="718" t="s">
        <v>883</v>
      </c>
      <c r="N117" s="716">
        <v>0.93469999999999998</v>
      </c>
      <c r="O117" s="787">
        <f t="shared" si="12"/>
        <v>2102.6387842036634</v>
      </c>
      <c r="P117" s="731"/>
    </row>
    <row r="118" spans="1:16" s="302" customFormat="1" x14ac:dyDescent="0.25">
      <c r="A118" s="14" t="s">
        <v>1139</v>
      </c>
      <c r="B118" s="404" t="s">
        <v>2067</v>
      </c>
      <c r="C118" s="718" t="s">
        <v>52</v>
      </c>
      <c r="D118" s="418">
        <v>41409</v>
      </c>
      <c r="E118" s="14">
        <v>1</v>
      </c>
      <c r="F118" s="725">
        <v>1.3189</v>
      </c>
      <c r="G118" s="476" t="s">
        <v>976</v>
      </c>
      <c r="H118" s="495">
        <v>41411</v>
      </c>
      <c r="I118" s="720">
        <v>1.3140000000000001</v>
      </c>
      <c r="J118" s="786">
        <f t="shared" si="14"/>
        <v>-48.999999999999048</v>
      </c>
      <c r="K118" s="405">
        <f t="shared" si="13"/>
        <v>9.811424422597673</v>
      </c>
      <c r="L118" s="721">
        <f t="shared" si="15"/>
        <v>9.8114244225976717E-4</v>
      </c>
      <c r="M118" s="718" t="s">
        <v>883</v>
      </c>
      <c r="N118" s="716">
        <v>1.01922</v>
      </c>
      <c r="O118" s="787">
        <f t="shared" si="12"/>
        <v>-471.69384108168657</v>
      </c>
      <c r="P118" s="749"/>
    </row>
    <row r="119" spans="1:16" s="302" customFormat="1" x14ac:dyDescent="0.25">
      <c r="A119" s="14" t="s">
        <v>1141</v>
      </c>
      <c r="B119" s="404" t="s">
        <v>2067</v>
      </c>
      <c r="C119" s="718" t="s">
        <v>52</v>
      </c>
      <c r="D119" s="418">
        <v>41415</v>
      </c>
      <c r="E119" s="14">
        <v>1</v>
      </c>
      <c r="F119" s="725">
        <v>1.00735</v>
      </c>
      <c r="G119" s="476" t="s">
        <v>976</v>
      </c>
      <c r="H119" s="495">
        <v>41416</v>
      </c>
      <c r="I119" s="720">
        <v>1.0005200000000001</v>
      </c>
      <c r="J119" s="786">
        <f t="shared" si="14"/>
        <v>-68.299999999998917</v>
      </c>
      <c r="K119" s="405">
        <f t="shared" si="13"/>
        <v>9.7446891444162933</v>
      </c>
      <c r="L119" s="721">
        <f t="shared" si="15"/>
        <v>9.7446891444162933E-4</v>
      </c>
      <c r="M119" s="718" t="s">
        <v>883</v>
      </c>
      <c r="N119" s="716">
        <v>1.0262</v>
      </c>
      <c r="O119" s="787">
        <f>SUM(J119*K119*E119)/N119</f>
        <v>-648.5697413405012</v>
      </c>
      <c r="P119" s="749"/>
    </row>
    <row r="120" spans="1:16" s="302" customFormat="1" x14ac:dyDescent="0.25">
      <c r="A120" s="14" t="s">
        <v>1057</v>
      </c>
      <c r="B120" s="404" t="s">
        <v>2067</v>
      </c>
      <c r="C120" s="718" t="s">
        <v>52</v>
      </c>
      <c r="D120" s="418">
        <v>41415</v>
      </c>
      <c r="E120" s="14">
        <v>1</v>
      </c>
      <c r="F120" s="725">
        <v>0.98304999999999998</v>
      </c>
      <c r="G120" s="476" t="s">
        <v>976</v>
      </c>
      <c r="H120" s="495">
        <v>41416</v>
      </c>
      <c r="I120" s="720">
        <v>0.97369000000000006</v>
      </c>
      <c r="J120" s="786">
        <f t="shared" si="14"/>
        <v>-93.599999999999241</v>
      </c>
      <c r="K120" s="405">
        <f t="shared" si="13"/>
        <v>10</v>
      </c>
      <c r="L120" s="721">
        <f t="shared" si="15"/>
        <v>1E-3</v>
      </c>
      <c r="M120" s="718" t="s">
        <v>883</v>
      </c>
      <c r="N120" s="716">
        <v>1</v>
      </c>
      <c r="O120" s="787">
        <f>SUM(J120*K120)/N120</f>
        <v>-935.99999999999238</v>
      </c>
      <c r="P120" s="731"/>
    </row>
    <row r="121" spans="1:16" s="302" customFormat="1" x14ac:dyDescent="0.25">
      <c r="A121" s="14" t="s">
        <v>1172</v>
      </c>
      <c r="B121" s="404" t="s">
        <v>2067</v>
      </c>
      <c r="C121" s="718" t="s">
        <v>52</v>
      </c>
      <c r="D121" s="418">
        <v>41415</v>
      </c>
      <c r="E121" s="14">
        <v>1</v>
      </c>
      <c r="F121" s="725">
        <v>0.81925000000000003</v>
      </c>
      <c r="G121" s="476" t="s">
        <v>976</v>
      </c>
      <c r="H121" s="495">
        <v>41416</v>
      </c>
      <c r="I121" s="720">
        <v>0.81174999999999997</v>
      </c>
      <c r="J121" s="786">
        <f t="shared" si="14"/>
        <v>-75.000000000000625</v>
      </c>
      <c r="K121" s="405">
        <f t="shared" si="13"/>
        <v>10</v>
      </c>
      <c r="L121" s="721">
        <f t="shared" si="15"/>
        <v>1E-3</v>
      </c>
      <c r="M121" s="718" t="s">
        <v>883</v>
      </c>
      <c r="N121" s="716">
        <v>1</v>
      </c>
      <c r="O121" s="787">
        <f>SUM(J121*K121)/N121</f>
        <v>-750.00000000000625</v>
      </c>
      <c r="P121" s="515"/>
    </row>
    <row r="122" spans="1:16" s="302" customFormat="1" x14ac:dyDescent="0.25">
      <c r="A122" s="14" t="s">
        <v>1143</v>
      </c>
      <c r="B122" s="404" t="s">
        <v>2067</v>
      </c>
      <c r="C122" s="718" t="s">
        <v>52</v>
      </c>
      <c r="D122" s="418">
        <v>41415</v>
      </c>
      <c r="E122" s="14">
        <v>1</v>
      </c>
      <c r="F122" s="725">
        <v>0.94920000000000004</v>
      </c>
      <c r="G122" s="476" t="s">
        <v>976</v>
      </c>
      <c r="H122" s="495">
        <v>41417</v>
      </c>
      <c r="I122" s="720">
        <v>0.94460999999999995</v>
      </c>
      <c r="J122" s="786">
        <f t="shared" si="14"/>
        <v>-45.900000000000944</v>
      </c>
      <c r="K122" s="405">
        <f t="shared" si="13"/>
        <v>10.34340091021928</v>
      </c>
      <c r="L122" s="721">
        <f t="shared" si="15"/>
        <v>1.034340091021928E-3</v>
      </c>
      <c r="M122" s="718" t="s">
        <v>883</v>
      </c>
      <c r="N122" s="716">
        <v>0.96679999999999999</v>
      </c>
      <c r="O122" s="787">
        <f>SUM(J122*K122*E122)/N122</f>
        <v>-491.06547556792998</v>
      </c>
      <c r="P122" s="749"/>
    </row>
    <row r="123" spans="1:16" s="302" customFormat="1" x14ac:dyDescent="0.25">
      <c r="A123" s="435" t="s">
        <v>1144</v>
      </c>
      <c r="B123" s="435" t="s">
        <v>2072</v>
      </c>
      <c r="C123" s="743" t="s">
        <v>77</v>
      </c>
      <c r="D123" s="744">
        <v>41415</v>
      </c>
      <c r="E123" s="435">
        <v>1</v>
      </c>
      <c r="F123" s="788">
        <v>1.552</v>
      </c>
      <c r="G123" s="746" t="s">
        <v>976</v>
      </c>
      <c r="H123" s="495">
        <v>41417</v>
      </c>
      <c r="I123" s="747">
        <v>1.5659799999999999</v>
      </c>
      <c r="J123" s="786">
        <f>SUM(F123-I123)*10000</f>
        <v>-139.79999999999882</v>
      </c>
      <c r="K123" s="739">
        <f t="shared" si="13"/>
        <v>9.6984999999999992</v>
      </c>
      <c r="L123" s="748">
        <f>SUM((F123-I123)/J123*K123)*E123</f>
        <v>9.6984999999999986E-4</v>
      </c>
      <c r="M123" s="718" t="s">
        <v>883</v>
      </c>
      <c r="N123" s="636">
        <f>1/0.96985</f>
        <v>1.0310872815383822</v>
      </c>
      <c r="O123" s="787">
        <f>SUM(J123*K123*E123)/N123</f>
        <v>-1314.9714134549888</v>
      </c>
      <c r="P123" s="514"/>
    </row>
    <row r="124" spans="1:16" x14ac:dyDescent="0.25">
      <c r="A124" s="14" t="s">
        <v>1035</v>
      </c>
      <c r="B124" s="404" t="s">
        <v>2067</v>
      </c>
      <c r="C124" s="718" t="s">
        <v>52</v>
      </c>
      <c r="D124" s="418">
        <v>41415</v>
      </c>
      <c r="E124" s="14">
        <v>1</v>
      </c>
      <c r="F124" s="725">
        <v>1.2905500000000001</v>
      </c>
      <c r="G124" s="476" t="s">
        <v>976</v>
      </c>
      <c r="H124" s="495">
        <v>41422</v>
      </c>
      <c r="I124" s="720">
        <v>1.2915000000000001</v>
      </c>
      <c r="J124" s="786">
        <f>SUM(I124-F124)*10000</f>
        <v>9.5000000000000639</v>
      </c>
      <c r="K124" s="405">
        <f t="shared" si="13"/>
        <v>10</v>
      </c>
      <c r="L124" s="721">
        <f>SUM((I124-F124)/J124*K124)*E124</f>
        <v>1E-3</v>
      </c>
      <c r="M124" s="718" t="s">
        <v>883</v>
      </c>
      <c r="N124" s="716">
        <v>1</v>
      </c>
      <c r="O124" s="787">
        <f>SUM(J124*K124)/N124</f>
        <v>95.000000000000639</v>
      </c>
      <c r="P124" s="515"/>
    </row>
    <row r="125" spans="1:16" x14ac:dyDescent="0.25">
      <c r="A125" s="14" t="s">
        <v>1145</v>
      </c>
      <c r="B125" s="404" t="s">
        <v>2067</v>
      </c>
      <c r="C125" s="718" t="s">
        <v>52</v>
      </c>
      <c r="D125" s="418">
        <v>41421</v>
      </c>
      <c r="E125" s="14">
        <v>1</v>
      </c>
      <c r="F125" s="725">
        <v>1.514</v>
      </c>
      <c r="G125" s="476" t="s">
        <v>976</v>
      </c>
      <c r="H125" s="495">
        <v>41422</v>
      </c>
      <c r="I125" s="720">
        <v>1.5063</v>
      </c>
      <c r="J125" s="786">
        <f>SUM(I125-F125)*10000</f>
        <v>-77.000000000000398</v>
      </c>
      <c r="K125" s="405">
        <f t="shared" si="13"/>
        <v>10</v>
      </c>
      <c r="L125" s="721">
        <f>SUM((I125-F125)/J125*K125)*E125</f>
        <v>1E-3</v>
      </c>
      <c r="M125" s="718" t="s">
        <v>883</v>
      </c>
      <c r="N125" s="716">
        <v>1</v>
      </c>
      <c r="O125" s="925">
        <f>SUM(J125*K125*E125)/N125</f>
        <v>-770.00000000000398</v>
      </c>
      <c r="P125" s="515"/>
    </row>
    <row r="126" spans="1:16" x14ac:dyDescent="0.25">
      <c r="A126" s="435" t="s">
        <v>1058</v>
      </c>
      <c r="B126" s="435" t="s">
        <v>2072</v>
      </c>
      <c r="C126" s="743" t="s">
        <v>77</v>
      </c>
      <c r="D126" s="744">
        <v>41421</v>
      </c>
      <c r="E126" s="435">
        <v>1</v>
      </c>
      <c r="F126" s="788">
        <v>1.262</v>
      </c>
      <c r="G126" s="746" t="s">
        <v>976</v>
      </c>
      <c r="H126" s="495">
        <v>41422</v>
      </c>
      <c r="I126" s="747">
        <v>1.2663</v>
      </c>
      <c r="J126" s="786">
        <f>SUM(F126-I126)*10000</f>
        <v>-42.999999999999702</v>
      </c>
      <c r="K126" s="739">
        <f t="shared" si="13"/>
        <v>7.9076387790605729</v>
      </c>
      <c r="L126" s="748">
        <f>SUM((F126-I126)/J126*K126)*E126</f>
        <v>7.907638779060573E-4</v>
      </c>
      <c r="M126" s="718" t="s">
        <v>883</v>
      </c>
      <c r="N126" s="636">
        <v>1.2645999999999999</v>
      </c>
      <c r="O126" s="787">
        <f t="shared" ref="O126:O134" si="16">SUM(J126*K126)/N126</f>
        <v>-268.88222955843929</v>
      </c>
    </row>
    <row r="127" spans="1:16" x14ac:dyDescent="0.25">
      <c r="A127" s="435" t="s">
        <v>1032</v>
      </c>
      <c r="B127" s="435" t="s">
        <v>2072</v>
      </c>
      <c r="C127" s="743" t="s">
        <v>77</v>
      </c>
      <c r="D127" s="744">
        <v>41425</v>
      </c>
      <c r="E127" s="435">
        <v>1</v>
      </c>
      <c r="F127" s="788">
        <v>1.4497</v>
      </c>
      <c r="G127" s="746" t="s">
        <v>976</v>
      </c>
      <c r="H127" s="495">
        <v>41428</v>
      </c>
      <c r="I127" s="747">
        <v>1.46254</v>
      </c>
      <c r="J127" s="786">
        <f>SUM(F127-I127)*10000</f>
        <v>-128.39999999999964</v>
      </c>
      <c r="K127" s="739">
        <f t="shared" si="13"/>
        <v>10.462549304763598</v>
      </c>
      <c r="L127" s="748">
        <f>SUM((F127-I127)/J127*K127)*E127</f>
        <v>1.0462549304763597E-3</v>
      </c>
      <c r="M127" s="718" t="s">
        <v>883</v>
      </c>
      <c r="N127" s="636">
        <v>0.95579000000000003</v>
      </c>
      <c r="O127" s="787">
        <f t="shared" si="16"/>
        <v>-1405.5298033371789</v>
      </c>
      <c r="P127" s="515"/>
    </row>
    <row r="128" spans="1:16" x14ac:dyDescent="0.25">
      <c r="A128" s="14" t="s">
        <v>1147</v>
      </c>
      <c r="B128" s="404" t="s">
        <v>2067</v>
      </c>
      <c r="C128" s="718" t="s">
        <v>52</v>
      </c>
      <c r="D128" s="418">
        <v>41425</v>
      </c>
      <c r="E128" s="14">
        <v>1</v>
      </c>
      <c r="F128" s="725">
        <v>1.1987000000000001</v>
      </c>
      <c r="G128" s="476" t="s">
        <v>976</v>
      </c>
      <c r="H128" s="495">
        <v>41430</v>
      </c>
      <c r="I128" s="720">
        <v>1.2033199999999999</v>
      </c>
      <c r="J128" s="786">
        <f>SUM(I128-F128)*10000</f>
        <v>46.199999999998468</v>
      </c>
      <c r="K128" s="405">
        <f t="shared" si="13"/>
        <v>7.947230390209012</v>
      </c>
      <c r="L128" s="721">
        <f>SUM((I128-F128)/J128*K128)*E128</f>
        <v>7.9472303902090109E-4</v>
      </c>
      <c r="M128" s="718" t="s">
        <v>883</v>
      </c>
      <c r="N128" s="720">
        <v>1.2583</v>
      </c>
      <c r="O128" s="787">
        <f t="shared" si="16"/>
        <v>291.7921354427753</v>
      </c>
      <c r="P128" s="749"/>
    </row>
    <row r="129" spans="1:16" x14ac:dyDescent="0.25">
      <c r="A129" s="14" t="s">
        <v>1057</v>
      </c>
      <c r="B129" s="404" t="s">
        <v>2067</v>
      </c>
      <c r="C129" s="718" t="s">
        <v>52</v>
      </c>
      <c r="D129" s="418">
        <v>41428</v>
      </c>
      <c r="E129" s="14">
        <v>1</v>
      </c>
      <c r="F129" s="725">
        <v>0.9698</v>
      </c>
      <c r="G129" s="476" t="s">
        <v>976</v>
      </c>
      <c r="H129" s="495">
        <v>41431</v>
      </c>
      <c r="I129" s="720">
        <v>0.95240000000000002</v>
      </c>
      <c r="J129" s="786">
        <f>SUM(I129-F129)*10000</f>
        <v>-173.99999999999972</v>
      </c>
      <c r="K129" s="405">
        <f t="shared" si="13"/>
        <v>10</v>
      </c>
      <c r="L129" s="721">
        <f>SUM((I129-F129)/J129*K129)*E129</f>
        <v>1E-3</v>
      </c>
      <c r="M129" s="718" t="s">
        <v>883</v>
      </c>
      <c r="N129" s="720">
        <v>1</v>
      </c>
      <c r="O129" s="787">
        <f t="shared" si="16"/>
        <v>-1739.9999999999973</v>
      </c>
      <c r="P129" s="749"/>
    </row>
    <row r="130" spans="1:16" x14ac:dyDescent="0.25">
      <c r="A130" s="14" t="s">
        <v>1155</v>
      </c>
      <c r="B130" s="404" t="s">
        <v>2067</v>
      </c>
      <c r="C130" s="718" t="s">
        <v>52</v>
      </c>
      <c r="D130" s="418">
        <v>41435</v>
      </c>
      <c r="E130" s="14">
        <v>1</v>
      </c>
      <c r="F130" s="725">
        <v>93.28</v>
      </c>
      <c r="G130" s="476" t="s">
        <v>976</v>
      </c>
      <c r="H130" s="495">
        <v>41436</v>
      </c>
      <c r="I130" s="720">
        <v>92.15</v>
      </c>
      <c r="J130" s="786">
        <f>SUM(I130-F130)*100</f>
        <v>-112.99999999999955</v>
      </c>
      <c r="K130" s="405">
        <f>SUM(100000/N130)/100</f>
        <v>10.125967029851351</v>
      </c>
      <c r="L130" s="721">
        <f>SUM((I130-F130)/J130*K130)*E130</f>
        <v>0.10125967029851352</v>
      </c>
      <c r="M130" s="718" t="s">
        <v>883</v>
      </c>
      <c r="N130" s="716">
        <v>98.756</v>
      </c>
      <c r="O130" s="787">
        <f t="shared" si="16"/>
        <v>-11.586478536728888</v>
      </c>
      <c r="P130" s="749"/>
    </row>
    <row r="131" spans="1:16" x14ac:dyDescent="0.25">
      <c r="A131" s="14" t="s">
        <v>1148</v>
      </c>
      <c r="B131" s="404" t="s">
        <v>2067</v>
      </c>
      <c r="C131" s="718" t="s">
        <v>52</v>
      </c>
      <c r="D131" s="418">
        <v>41435</v>
      </c>
      <c r="E131" s="14">
        <v>1</v>
      </c>
      <c r="F131" s="725">
        <v>0.91854999999999998</v>
      </c>
      <c r="G131" s="476" t="s">
        <v>976</v>
      </c>
      <c r="H131" s="495">
        <v>41436</v>
      </c>
      <c r="I131" s="720">
        <v>0.9133</v>
      </c>
      <c r="J131" s="786">
        <f>SUM(I131-F131)*10000</f>
        <v>-52.499999999999773</v>
      </c>
      <c r="K131" s="405">
        <f>SUM(100000/N131)/10000</f>
        <v>10.613457864572277</v>
      </c>
      <c r="L131" s="721">
        <f>SUM((I131-F131)/J131*K131)*E131</f>
        <v>1.0613457864572277E-3</v>
      </c>
      <c r="M131" s="718" t="s">
        <v>883</v>
      </c>
      <c r="N131" s="716">
        <v>0.94220000000000004</v>
      </c>
      <c r="O131" s="787">
        <f t="shared" si="16"/>
        <v>-591.38881117601579</v>
      </c>
      <c r="P131" s="749"/>
    </row>
    <row r="132" spans="1:16" x14ac:dyDescent="0.25">
      <c r="A132" s="14" t="s">
        <v>1149</v>
      </c>
      <c r="B132" s="404" t="s">
        <v>2067</v>
      </c>
      <c r="C132" s="718" t="s">
        <v>52</v>
      </c>
      <c r="D132" s="418">
        <v>41435</v>
      </c>
      <c r="E132" s="14">
        <v>1</v>
      </c>
      <c r="F132" s="725">
        <v>96.53</v>
      </c>
      <c r="G132" s="476" t="s">
        <v>976</v>
      </c>
      <c r="H132" s="495">
        <v>41437</v>
      </c>
      <c r="I132" s="720">
        <v>95.635999999999996</v>
      </c>
      <c r="J132" s="786">
        <f>SUM(I132-F132)*100</f>
        <v>-89.400000000000546</v>
      </c>
      <c r="K132" s="405">
        <f>SUM(100000/N132)/100</f>
        <v>10.416449657298806</v>
      </c>
      <c r="L132" s="721">
        <f>SUM((I132-F132)/J132*K132)*E132</f>
        <v>0.10416449657298806</v>
      </c>
      <c r="M132" s="718" t="s">
        <v>883</v>
      </c>
      <c r="N132" s="716">
        <v>96.001999999999995</v>
      </c>
      <c r="O132" s="787">
        <f t="shared" si="16"/>
        <v>-9.7001166575958724</v>
      </c>
      <c r="P132" s="749"/>
    </row>
    <row r="133" spans="1:16" x14ac:dyDescent="0.25">
      <c r="A133" s="435" t="s">
        <v>1139</v>
      </c>
      <c r="B133" s="435" t="s">
        <v>2072</v>
      </c>
      <c r="C133" s="743" t="s">
        <v>77</v>
      </c>
      <c r="D133" s="744">
        <v>41435</v>
      </c>
      <c r="E133" s="435">
        <v>1</v>
      </c>
      <c r="F133" s="788">
        <v>1.3443000000000001</v>
      </c>
      <c r="G133" s="746" t="s">
        <v>976</v>
      </c>
      <c r="H133" s="495">
        <v>41437</v>
      </c>
      <c r="I133" s="747">
        <v>1.3539000000000001</v>
      </c>
      <c r="J133" s="786">
        <f>SUM(F133-I133)*10000</f>
        <v>-96.000000000000526</v>
      </c>
      <c r="K133" s="739">
        <f t="shared" ref="K133:K141" si="17">SUM(100000/N133)/10000</f>
        <v>9.7837784952548663</v>
      </c>
      <c r="L133" s="748">
        <f>SUM((F133-I133)/J133*K133)*E133</f>
        <v>9.7837784952548674E-4</v>
      </c>
      <c r="M133" s="718" t="s">
        <v>883</v>
      </c>
      <c r="N133" s="636">
        <v>1.0221</v>
      </c>
      <c r="O133" s="787">
        <f t="shared" si="16"/>
        <v>-918.93428778443626</v>
      </c>
      <c r="P133" s="749"/>
    </row>
    <row r="134" spans="1:16" x14ac:dyDescent="0.25">
      <c r="A134" s="435" t="s">
        <v>1173</v>
      </c>
      <c r="B134" s="435" t="s">
        <v>2072</v>
      </c>
      <c r="C134" s="743" t="s">
        <v>77</v>
      </c>
      <c r="D134" s="744">
        <v>41435</v>
      </c>
      <c r="E134" s="435">
        <v>1</v>
      </c>
      <c r="F134" s="788">
        <v>1.579</v>
      </c>
      <c r="G134" s="746" t="s">
        <v>976</v>
      </c>
      <c r="H134" s="495">
        <v>41438</v>
      </c>
      <c r="I134" s="747">
        <v>1.59378</v>
      </c>
      <c r="J134" s="786">
        <f>SUM(F134-I134)*10000</f>
        <v>-147.80000000000015</v>
      </c>
      <c r="K134" s="739">
        <f t="shared" si="17"/>
        <v>9.7837784952548663</v>
      </c>
      <c r="L134" s="748">
        <f>SUM((F134-I134)/J134*K134)*E134</f>
        <v>9.7837784952548674E-4</v>
      </c>
      <c r="M134" s="718" t="s">
        <v>883</v>
      </c>
      <c r="N134" s="636">
        <v>1.0221</v>
      </c>
      <c r="O134" s="787">
        <f t="shared" si="16"/>
        <v>-1414.7759139014488</v>
      </c>
    </row>
    <row r="135" spans="1:16" x14ac:dyDescent="0.25">
      <c r="A135" s="14" t="s">
        <v>1146</v>
      </c>
      <c r="B135" s="404" t="s">
        <v>2067</v>
      </c>
      <c r="C135" s="718" t="s">
        <v>52</v>
      </c>
      <c r="D135" s="418">
        <v>41444</v>
      </c>
      <c r="E135" s="14">
        <v>1</v>
      </c>
      <c r="F135" s="725">
        <v>0.92727999999999999</v>
      </c>
      <c r="G135" s="476" t="s">
        <v>976</v>
      </c>
      <c r="H135" s="516">
        <v>41446</v>
      </c>
      <c r="I135" s="720">
        <v>0.92510000000000003</v>
      </c>
      <c r="J135" s="786">
        <f>SUM(I135-F135)*10000</f>
        <v>-21.799999999999599</v>
      </c>
      <c r="K135" s="405">
        <f t="shared" si="17"/>
        <v>10.364842454394694</v>
      </c>
      <c r="L135" s="721">
        <f>SUM((I135-F135)/J135*K135)*E135</f>
        <v>1.0364842454394694E-3</v>
      </c>
      <c r="M135" s="718" t="s">
        <v>883</v>
      </c>
      <c r="N135" s="716">
        <v>0.96479999999999999</v>
      </c>
      <c r="O135" s="787">
        <f>SUM(J135*K135*E135)/N135</f>
        <v>-234.19731084763697</v>
      </c>
    </row>
    <row r="136" spans="1:16" x14ac:dyDescent="0.25">
      <c r="A136" s="14" t="s">
        <v>1176</v>
      </c>
      <c r="B136" s="404" t="s">
        <v>2067</v>
      </c>
      <c r="C136" s="718" t="s">
        <v>52</v>
      </c>
      <c r="D136" s="418">
        <v>41445</v>
      </c>
      <c r="E136" s="14">
        <v>1</v>
      </c>
      <c r="F136" s="725">
        <v>1.9712000000000001</v>
      </c>
      <c r="G136" s="476" t="s">
        <v>976</v>
      </c>
      <c r="H136" s="516">
        <v>41446</v>
      </c>
      <c r="I136" s="720">
        <v>1.9886999999999999</v>
      </c>
      <c r="J136" s="786">
        <f>SUM(I136-F136)*10000</f>
        <v>174.99999999999849</v>
      </c>
      <c r="K136" s="405">
        <f t="shared" si="17"/>
        <v>7.8870573389068541</v>
      </c>
      <c r="L136" s="721">
        <f>SUM((I136-F136)/J136*K136)*E136</f>
        <v>7.8870573389068532E-4</v>
      </c>
      <c r="M136" s="718" t="s">
        <v>883</v>
      </c>
      <c r="N136" s="716">
        <v>1.2679</v>
      </c>
      <c r="O136" s="925">
        <f>SUM(J136*K136*E136)/N136</f>
        <v>1088.5992856760688</v>
      </c>
    </row>
    <row r="137" spans="1:16" x14ac:dyDescent="0.25">
      <c r="A137" s="14" t="s">
        <v>1031</v>
      </c>
      <c r="B137" s="404" t="s">
        <v>2067</v>
      </c>
      <c r="C137" s="718" t="s">
        <v>52</v>
      </c>
      <c r="D137" s="418">
        <v>41444</v>
      </c>
      <c r="E137" s="14">
        <v>1</v>
      </c>
      <c r="F137" s="725">
        <v>1.0251999999999999</v>
      </c>
      <c r="G137" s="476" t="s">
        <v>976</v>
      </c>
      <c r="H137" s="516">
        <v>41450</v>
      </c>
      <c r="I137" s="720">
        <v>1.04643</v>
      </c>
      <c r="J137" s="786">
        <f>SUM(I137-F137)*10000</f>
        <v>212.30000000000081</v>
      </c>
      <c r="K137" s="405">
        <f t="shared" si="17"/>
        <v>9.7818644233590923</v>
      </c>
      <c r="L137" s="721">
        <f>SUM((I137-F137)/J137*K137)*E137</f>
        <v>9.7818644233590925E-4</v>
      </c>
      <c r="M137" s="718" t="s">
        <v>883</v>
      </c>
      <c r="N137" s="716">
        <v>1.0223</v>
      </c>
      <c r="O137" s="787">
        <f>SUM(J137*K137)/N137</f>
        <v>2031.3898240038573</v>
      </c>
    </row>
    <row r="138" spans="1:16" x14ac:dyDescent="0.25">
      <c r="A138" s="435" t="s">
        <v>1035</v>
      </c>
      <c r="B138" s="435" t="s">
        <v>2072</v>
      </c>
      <c r="C138" s="743" t="s">
        <v>77</v>
      </c>
      <c r="D138" s="744">
        <v>41445</v>
      </c>
      <c r="E138" s="435">
        <v>1</v>
      </c>
      <c r="F138" s="788">
        <v>1.3257000000000001</v>
      </c>
      <c r="G138" s="746" t="s">
        <v>976</v>
      </c>
      <c r="H138" s="516">
        <v>41450</v>
      </c>
      <c r="I138" s="747">
        <v>1.3137000000000001</v>
      </c>
      <c r="J138" s="786">
        <f>SUM(F138-I138)*10000</f>
        <v>120.00000000000011</v>
      </c>
      <c r="K138" s="739">
        <f t="shared" si="17"/>
        <v>10</v>
      </c>
      <c r="L138" s="748">
        <f>SUM((F138-I138)/J138*K138)*E138</f>
        <v>1E-3</v>
      </c>
      <c r="M138" s="718" t="s">
        <v>883</v>
      </c>
      <c r="N138" s="636">
        <v>1</v>
      </c>
      <c r="O138" s="787">
        <f>SUM(J138*K138)/N138</f>
        <v>1200.0000000000011</v>
      </c>
      <c r="P138" s="749"/>
    </row>
    <row r="139" spans="1:16" x14ac:dyDescent="0.25">
      <c r="A139" s="14" t="s">
        <v>1147</v>
      </c>
      <c r="B139" s="404" t="s">
        <v>2067</v>
      </c>
      <c r="C139" s="718" t="s">
        <v>52</v>
      </c>
      <c r="D139" s="418">
        <v>41449</v>
      </c>
      <c r="E139" s="14">
        <v>1</v>
      </c>
      <c r="F139" s="725">
        <v>1.1952</v>
      </c>
      <c r="G139" s="476" t="s">
        <v>976</v>
      </c>
      <c r="H139" s="516">
        <v>41453</v>
      </c>
      <c r="I139" s="720">
        <v>1.1854</v>
      </c>
      <c r="J139" s="786">
        <f>SUM(I139-F139)*10000</f>
        <v>-98.000000000000313</v>
      </c>
      <c r="K139" s="405">
        <f t="shared" si="17"/>
        <v>7.7724234416291003</v>
      </c>
      <c r="L139" s="721">
        <f>SUM((I139-F139)/J139*K139)*E139</f>
        <v>7.7724234416290991E-4</v>
      </c>
      <c r="M139" s="718" t="s">
        <v>883</v>
      </c>
      <c r="N139" s="716">
        <v>1.2866</v>
      </c>
      <c r="O139" s="787">
        <f>SUM(J139*K139)/N139</f>
        <v>-592.02354832866024</v>
      </c>
      <c r="P139" s="749"/>
    </row>
    <row r="140" spans="1:16" x14ac:dyDescent="0.25">
      <c r="A140" s="14" t="s">
        <v>1143</v>
      </c>
      <c r="B140" s="404" t="s">
        <v>2067</v>
      </c>
      <c r="C140" s="718" t="s">
        <v>52</v>
      </c>
      <c r="D140" s="418">
        <v>41451</v>
      </c>
      <c r="E140" s="14">
        <v>1</v>
      </c>
      <c r="F140" s="725">
        <v>0.87860000000000005</v>
      </c>
      <c r="G140" s="476" t="s">
        <v>976</v>
      </c>
      <c r="H140" s="516">
        <v>41453</v>
      </c>
      <c r="I140" s="720">
        <v>0.87634999999999996</v>
      </c>
      <c r="J140" s="786">
        <f>SUM(I140-F140)*10000</f>
        <v>-22.500000000000853</v>
      </c>
      <c r="K140" s="405">
        <f t="shared" si="17"/>
        <v>10.5977108944468</v>
      </c>
      <c r="L140" s="721">
        <f>SUM((I140-F140)/J140*K140)*E140</f>
        <v>1.0597710894446801E-3</v>
      </c>
      <c r="M140" s="718" t="s">
        <v>883</v>
      </c>
      <c r="N140" s="716">
        <v>0.94359999999999999</v>
      </c>
      <c r="O140" s="787">
        <f>SUM(J140*K140*E140)/N140</f>
        <v>-252.70082145513146</v>
      </c>
      <c r="P140" s="749"/>
    </row>
    <row r="141" spans="1:16" x14ac:dyDescent="0.25">
      <c r="A141" s="435" t="s">
        <v>1117</v>
      </c>
      <c r="B141" s="435" t="s">
        <v>2072</v>
      </c>
      <c r="C141" s="743" t="s">
        <v>77</v>
      </c>
      <c r="D141" s="744">
        <v>41450</v>
      </c>
      <c r="E141" s="435">
        <v>1</v>
      </c>
      <c r="F141" s="788">
        <v>1.4118999999999999</v>
      </c>
      <c r="G141" s="746" t="s">
        <v>976</v>
      </c>
      <c r="H141" s="516">
        <v>41458</v>
      </c>
      <c r="I141" s="747">
        <v>1.4314</v>
      </c>
      <c r="J141" s="786">
        <f>SUM(F141-I141)*10000</f>
        <v>-195.00000000000074</v>
      </c>
      <c r="K141" s="739">
        <f t="shared" si="17"/>
        <v>9.1456999999999979</v>
      </c>
      <c r="L141" s="748">
        <f>SUM((F141-I141)/J141*K141)*E141</f>
        <v>9.1456999999999975E-4</v>
      </c>
      <c r="M141" s="718" t="s">
        <v>883</v>
      </c>
      <c r="N141" s="636">
        <f>1/0.91457</f>
        <v>1.0934100178225834</v>
      </c>
      <c r="O141" s="787">
        <f>SUM(J141*K141)/N141</f>
        <v>-1631.0546555550056</v>
      </c>
      <c r="P141" s="749"/>
    </row>
    <row r="142" spans="1:16" x14ac:dyDescent="0.25">
      <c r="A142" s="14" t="s">
        <v>1155</v>
      </c>
      <c r="B142" s="404" t="s">
        <v>2067</v>
      </c>
      <c r="C142" s="718" t="s">
        <v>52</v>
      </c>
      <c r="D142" s="418">
        <v>41452</v>
      </c>
      <c r="E142" s="14">
        <v>1</v>
      </c>
      <c r="F142" s="725">
        <v>91.51</v>
      </c>
      <c r="G142" s="476" t="s">
        <v>976</v>
      </c>
      <c r="H142" s="516">
        <v>41458</v>
      </c>
      <c r="I142" s="720">
        <v>90.381</v>
      </c>
      <c r="J142" s="786">
        <f>SUM(I142-F142)*100</f>
        <v>-112.90000000000049</v>
      </c>
      <c r="K142" s="405">
        <f>SUM(100000/N142)/100</f>
        <v>9.9386783545524118</v>
      </c>
      <c r="L142" s="721">
        <f>SUM((I142-F142)/J142*K142)*E142</f>
        <v>9.9386783545524118E-2</v>
      </c>
      <c r="M142" s="718" t="s">
        <v>883</v>
      </c>
      <c r="N142" s="716">
        <v>100.617</v>
      </c>
      <c r="O142" s="787">
        <f>SUM(J142*K142)/N142</f>
        <v>-11.15196026743962</v>
      </c>
      <c r="P142" s="749"/>
    </row>
    <row r="143" spans="1:16" x14ac:dyDescent="0.25">
      <c r="A143" s="14" t="s">
        <v>1143</v>
      </c>
      <c r="B143" s="404" t="s">
        <v>2067</v>
      </c>
      <c r="C143" s="718" t="s">
        <v>52</v>
      </c>
      <c r="D143" s="418">
        <v>41452</v>
      </c>
      <c r="E143" s="14">
        <v>1</v>
      </c>
      <c r="F143" s="725">
        <v>0.87860000000000005</v>
      </c>
      <c r="G143" s="476" t="s">
        <v>976</v>
      </c>
      <c r="H143" s="516">
        <v>41466</v>
      </c>
      <c r="I143" s="720">
        <v>0.871</v>
      </c>
      <c r="J143" s="786">
        <f>SUM(I143-F143)*10000</f>
        <v>-76.000000000000512</v>
      </c>
      <c r="K143" s="405">
        <f>SUM(100000/N143)/10000</f>
        <v>10.540739959945189</v>
      </c>
      <c r="L143" s="721">
        <f>SUM((I143-F143)/J143*K143)*E143</f>
        <v>1.0540739959945188E-3</v>
      </c>
      <c r="M143" s="718" t="s">
        <v>883</v>
      </c>
      <c r="N143" s="716">
        <v>0.94869999999999999</v>
      </c>
      <c r="O143" s="787">
        <f>SUM(J143*K143*E143)/N143</f>
        <v>-844.41471166421388</v>
      </c>
      <c r="P143" s="749"/>
    </row>
    <row r="144" spans="1:16" x14ac:dyDescent="0.25">
      <c r="A144" s="14" t="s">
        <v>1142</v>
      </c>
      <c r="B144" s="404" t="s">
        <v>2067</v>
      </c>
      <c r="C144" s="718" t="s">
        <v>52</v>
      </c>
      <c r="D144" s="418">
        <v>41456</v>
      </c>
      <c r="E144" s="14">
        <v>1</v>
      </c>
      <c r="F144" s="725">
        <v>1.2363999999999999</v>
      </c>
      <c r="G144" s="476" t="s">
        <v>976</v>
      </c>
      <c r="H144" s="516">
        <v>41466</v>
      </c>
      <c r="I144" s="720">
        <v>1.2375</v>
      </c>
      <c r="J144" s="786">
        <f>SUM(I144-F144)*10000</f>
        <v>11.000000000001009</v>
      </c>
      <c r="K144" s="405">
        <f>SUM(100000/N144)/10000</f>
        <v>10.436016781114985</v>
      </c>
      <c r="L144" s="721">
        <f>SUM((I144-F144)/J144*K144)*E144</f>
        <v>1.0436016781114985E-3</v>
      </c>
      <c r="M144" s="718" t="s">
        <v>883</v>
      </c>
      <c r="N144" s="716">
        <v>0.95821999999999996</v>
      </c>
      <c r="O144" s="787">
        <f>SUM(J144*K144)/N144</f>
        <v>119.80149088129592</v>
      </c>
      <c r="P144" s="731"/>
    </row>
    <row r="145" spans="1:16" x14ac:dyDescent="0.25">
      <c r="A145" s="435" t="s">
        <v>1144</v>
      </c>
      <c r="B145" s="435" t="s">
        <v>2072</v>
      </c>
      <c r="C145" s="743" t="s">
        <v>77</v>
      </c>
      <c r="D145" s="744">
        <v>41464</v>
      </c>
      <c r="E145" s="435">
        <v>1</v>
      </c>
      <c r="F145" s="788">
        <v>1.6315</v>
      </c>
      <c r="G145" s="746" t="s">
        <v>976</v>
      </c>
      <c r="H145" s="516">
        <v>41467</v>
      </c>
      <c r="I145" s="747">
        <v>1.6677999999999999</v>
      </c>
      <c r="J145" s="786">
        <f>SUM(F145-I145)*10000</f>
        <v>-363</v>
      </c>
      <c r="K145" s="739">
        <f>SUM(100000/N145)/10000</f>
        <v>9.1166013310237943</v>
      </c>
      <c r="L145" s="748">
        <f>SUM((F145-I145)/J145*K145)*E145</f>
        <v>9.1166013310237939E-4</v>
      </c>
      <c r="M145" s="718" t="s">
        <v>883</v>
      </c>
      <c r="N145" s="636">
        <v>1.0969</v>
      </c>
      <c r="O145" s="787">
        <f>SUM(J145*K145*E145)/N145</f>
        <v>-3016.9808397863412</v>
      </c>
    </row>
    <row r="146" spans="1:16" x14ac:dyDescent="0.25">
      <c r="A146" s="14" t="s">
        <v>1118</v>
      </c>
      <c r="B146" s="404" t="s">
        <v>2067</v>
      </c>
      <c r="C146" s="718" t="s">
        <v>52</v>
      </c>
      <c r="D146" s="418">
        <v>41465</v>
      </c>
      <c r="E146" s="14">
        <v>1</v>
      </c>
      <c r="F146" s="725">
        <v>1.1758</v>
      </c>
      <c r="G146" s="476" t="s">
        <v>976</v>
      </c>
      <c r="H146" s="516">
        <v>41467</v>
      </c>
      <c r="I146" s="720">
        <v>1.1498999999999999</v>
      </c>
      <c r="J146" s="786">
        <f>SUM(I146-F146)*10000</f>
        <v>-259.00000000000034</v>
      </c>
      <c r="K146" s="405">
        <f>SUM(100000/N146)/10000</f>
        <v>7.9441368298127566</v>
      </c>
      <c r="L146" s="721">
        <f>SUM((I146-F146)/J146*K146)*E146</f>
        <v>7.944136829812757E-4</v>
      </c>
      <c r="M146" s="718" t="s">
        <v>883</v>
      </c>
      <c r="N146" s="716">
        <v>1.2587900000000001</v>
      </c>
      <c r="O146" s="787">
        <f t="shared" ref="O146:O151" si="18">SUM(J146*K146)/N146</f>
        <v>-1634.5311282433977</v>
      </c>
      <c r="P146" s="749"/>
    </row>
    <row r="147" spans="1:16" x14ac:dyDescent="0.25">
      <c r="A147" s="435" t="s">
        <v>1166</v>
      </c>
      <c r="B147" s="435" t="s">
        <v>2072</v>
      </c>
      <c r="C147" s="743" t="s">
        <v>77</v>
      </c>
      <c r="D147" s="744">
        <v>41465</v>
      </c>
      <c r="E147" s="435">
        <v>1</v>
      </c>
      <c r="F147" s="788">
        <v>103.13200000000001</v>
      </c>
      <c r="G147" s="746" t="s">
        <v>976</v>
      </c>
      <c r="H147" s="516">
        <v>41467</v>
      </c>
      <c r="I147" s="747">
        <v>105.17</v>
      </c>
      <c r="J147" s="786">
        <f>SUM(F147-I147)*100</f>
        <v>-203.79999999999967</v>
      </c>
      <c r="K147" s="739">
        <f>SUM(100000/N147)/100</f>
        <v>10.107646434527719</v>
      </c>
      <c r="L147" s="748">
        <f>SUM((F147-I147)/J147*K147)*E147</f>
        <v>0.1010764643452772</v>
      </c>
      <c r="M147" s="718" t="s">
        <v>883</v>
      </c>
      <c r="N147" s="636">
        <v>98.935000000000002</v>
      </c>
      <c r="O147" s="787">
        <f t="shared" si="18"/>
        <v>-20.821128451576751</v>
      </c>
      <c r="P147" s="731"/>
    </row>
    <row r="148" spans="1:16" x14ac:dyDescent="0.25">
      <c r="A148" s="435" t="s">
        <v>1058</v>
      </c>
      <c r="B148" s="435" t="s">
        <v>2072</v>
      </c>
      <c r="C148" s="743" t="s">
        <v>77</v>
      </c>
      <c r="D148" s="744">
        <v>41465</v>
      </c>
      <c r="E148" s="435">
        <v>1</v>
      </c>
      <c r="F148" s="788">
        <v>1.2728999999999999</v>
      </c>
      <c r="G148" s="746" t="s">
        <v>976</v>
      </c>
      <c r="H148" s="516">
        <v>41467</v>
      </c>
      <c r="I148" s="747">
        <v>1.2644</v>
      </c>
      <c r="J148" s="786">
        <f>SUM(F148-I148)*10000</f>
        <v>84.999999999999517</v>
      </c>
      <c r="K148" s="739">
        <f>SUM(100000/N148)/10000</f>
        <v>7.9189103579347488</v>
      </c>
      <c r="L148" s="748">
        <f>SUM((F148-I148)/J148*K148)*E148</f>
        <v>7.9189103579347493E-4</v>
      </c>
      <c r="M148" s="718" t="s">
        <v>883</v>
      </c>
      <c r="N148" s="636">
        <v>1.2627999999999999</v>
      </c>
      <c r="O148" s="787">
        <f t="shared" si="18"/>
        <v>533.02770068455015</v>
      </c>
    </row>
    <row r="149" spans="1:16" x14ac:dyDescent="0.25">
      <c r="A149" s="14" t="s">
        <v>1057</v>
      </c>
      <c r="B149" s="404" t="s">
        <v>2067</v>
      </c>
      <c r="C149" s="718" t="s">
        <v>52</v>
      </c>
      <c r="D149" s="418">
        <v>41466</v>
      </c>
      <c r="E149" s="14">
        <v>1</v>
      </c>
      <c r="F149" s="725">
        <v>0.9284</v>
      </c>
      <c r="G149" s="476" t="s">
        <v>976</v>
      </c>
      <c r="H149" s="516">
        <v>41467</v>
      </c>
      <c r="I149" s="720">
        <v>0.90280000000000005</v>
      </c>
      <c r="J149" s="786">
        <f>SUM(I149-F149)*10000</f>
        <v>-255.99999999999957</v>
      </c>
      <c r="K149" s="405">
        <f>SUM(100000/N149)/10000</f>
        <v>10</v>
      </c>
      <c r="L149" s="721">
        <f>SUM((I149-F149)/J149*K149)*E149</f>
        <v>1E-3</v>
      </c>
      <c r="M149" s="718" t="s">
        <v>883</v>
      </c>
      <c r="N149" s="716">
        <v>1</v>
      </c>
      <c r="O149" s="787">
        <f t="shared" si="18"/>
        <v>-2559.9999999999959</v>
      </c>
      <c r="P149" s="749"/>
    </row>
    <row r="150" spans="1:16" x14ac:dyDescent="0.25">
      <c r="A150" s="14" t="s">
        <v>1032</v>
      </c>
      <c r="B150" s="404" t="s">
        <v>2067</v>
      </c>
      <c r="C150" s="718" t="s">
        <v>52</v>
      </c>
      <c r="D150" s="418">
        <v>41491</v>
      </c>
      <c r="E150" s="14">
        <v>1</v>
      </c>
      <c r="F150" s="725">
        <v>1.4232</v>
      </c>
      <c r="G150" s="476" t="s">
        <v>976</v>
      </c>
      <c r="H150" s="516">
        <v>41493</v>
      </c>
      <c r="I150" s="720">
        <v>1.4151</v>
      </c>
      <c r="J150" s="786">
        <f>SUM(I150-F150)*10000</f>
        <v>-80.999999999999957</v>
      </c>
      <c r="K150" s="405">
        <f>SUM(100000/N150)/10000</f>
        <v>10.803452783509611</v>
      </c>
      <c r="L150" s="721">
        <f>SUM((I150-F150)/J150*K150)*E150</f>
        <v>1.0803452783509611E-3</v>
      </c>
      <c r="M150" s="718" t="s">
        <v>883</v>
      </c>
      <c r="N150" s="716">
        <v>0.92562999999999995</v>
      </c>
      <c r="O150" s="787">
        <f t="shared" si="18"/>
        <v>-945.38819556872409</v>
      </c>
    </row>
    <row r="151" spans="1:16" x14ac:dyDescent="0.25">
      <c r="A151" s="14" t="s">
        <v>1150</v>
      </c>
      <c r="B151" s="404" t="s">
        <v>2067</v>
      </c>
      <c r="C151" s="718" t="s">
        <v>52</v>
      </c>
      <c r="D151" s="418">
        <v>41491</v>
      </c>
      <c r="E151" s="14">
        <v>1</v>
      </c>
      <c r="F151" s="725">
        <v>151.47</v>
      </c>
      <c r="G151" s="476" t="s">
        <v>976</v>
      </c>
      <c r="H151" s="516">
        <v>41493</v>
      </c>
      <c r="I151" s="720">
        <v>148.18</v>
      </c>
      <c r="J151" s="786">
        <f>SUM(I151-F151)*100</f>
        <v>-328.9999999999992</v>
      </c>
      <c r="K151" s="405">
        <f>SUM(100000/N151)/100</f>
        <v>10.232481990831696</v>
      </c>
      <c r="L151" s="721">
        <v>0</v>
      </c>
      <c r="M151" s="718" t="s">
        <v>883</v>
      </c>
      <c r="N151" s="716">
        <v>97.727999999999994</v>
      </c>
      <c r="O151" s="787">
        <f t="shared" si="18"/>
        <v>-34.44751325089657</v>
      </c>
    </row>
    <row r="152" spans="1:16" x14ac:dyDescent="0.25">
      <c r="A152" s="14" t="s">
        <v>1145</v>
      </c>
      <c r="B152" s="404" t="s">
        <v>2067</v>
      </c>
      <c r="C152" s="718" t="s">
        <v>52</v>
      </c>
      <c r="D152" s="418">
        <v>41493</v>
      </c>
      <c r="E152" s="14">
        <v>1</v>
      </c>
      <c r="F152" s="725">
        <v>1.5438000000000001</v>
      </c>
      <c r="G152" s="476" t="s">
        <v>976</v>
      </c>
      <c r="H152" s="516">
        <v>41498</v>
      </c>
      <c r="I152" s="720">
        <v>1.5466</v>
      </c>
      <c r="J152" s="786">
        <f>SUM(I152-F152)*10000</f>
        <v>27.999999999999137</v>
      </c>
      <c r="K152" s="405">
        <f>SUM(100000/N152)/10000</f>
        <v>10</v>
      </c>
      <c r="L152" s="721">
        <f>SUM((I152-F152)/J152*K152)*E152</f>
        <v>1E-3</v>
      </c>
      <c r="M152" s="718" t="s">
        <v>883</v>
      </c>
      <c r="N152" s="716">
        <v>1</v>
      </c>
      <c r="O152" s="925">
        <f>SUM(J152*K152*E152)/N152</f>
        <v>279.99999999999136</v>
      </c>
    </row>
    <row r="153" spans="1:16" x14ac:dyDescent="0.25">
      <c r="A153" s="435" t="s">
        <v>1274</v>
      </c>
      <c r="B153" s="435" t="s">
        <v>2072</v>
      </c>
      <c r="C153" s="743" t="s">
        <v>77</v>
      </c>
      <c r="D153" s="744">
        <v>41466</v>
      </c>
      <c r="E153" s="435">
        <v>1</v>
      </c>
      <c r="F153" s="788">
        <v>98.694999999999993</v>
      </c>
      <c r="G153" s="746" t="s">
        <v>976</v>
      </c>
      <c r="H153" s="516">
        <v>41499</v>
      </c>
      <c r="I153" s="747">
        <v>96.89</v>
      </c>
      <c r="J153" s="786">
        <f>SUM(F153-I153)*100</f>
        <v>180.49999999999926</v>
      </c>
      <c r="K153" s="739">
        <f>SUM(100000/N153)/100</f>
        <v>10.320982557539478</v>
      </c>
      <c r="L153" s="748">
        <f>SUM((F153-I153)/J153*K153)*E153</f>
        <v>0.10320982557539479</v>
      </c>
      <c r="M153" s="718" t="s">
        <v>883</v>
      </c>
      <c r="N153" s="636">
        <f>I153</f>
        <v>96.89</v>
      </c>
      <c r="O153" s="787">
        <f>SUM(J153*K153)/N153</f>
        <v>19.227343912022583</v>
      </c>
    </row>
    <row r="154" spans="1:16" x14ac:dyDescent="0.25">
      <c r="A154" s="14" t="s">
        <v>1057</v>
      </c>
      <c r="B154" s="404" t="s">
        <v>2067</v>
      </c>
      <c r="C154" s="718" t="s">
        <v>52</v>
      </c>
      <c r="D154" s="418">
        <v>41494</v>
      </c>
      <c r="E154" s="14">
        <v>1</v>
      </c>
      <c r="F154" s="725">
        <v>0.90280000000000005</v>
      </c>
      <c r="G154" s="476" t="s">
        <v>976</v>
      </c>
      <c r="H154" s="516">
        <v>41499</v>
      </c>
      <c r="I154" s="720">
        <v>0.91459999999999997</v>
      </c>
      <c r="J154" s="786">
        <f>SUM(I154-F154)*10000</f>
        <v>117.99999999999922</v>
      </c>
      <c r="K154" s="405">
        <f>SUM(100000/N154)/10000</f>
        <v>10</v>
      </c>
      <c r="L154" s="721">
        <f>SUM((I154-F154)/J154*K154)*E154</f>
        <v>1E-3</v>
      </c>
      <c r="M154" s="718" t="s">
        <v>883</v>
      </c>
      <c r="N154" s="716">
        <v>1</v>
      </c>
      <c r="O154" s="787">
        <f>SUM(J154*K154)/N154</f>
        <v>1179.9999999999923</v>
      </c>
      <c r="P154" s="731"/>
    </row>
    <row r="155" spans="1:16" x14ac:dyDescent="0.25">
      <c r="A155" s="435" t="s">
        <v>1117</v>
      </c>
      <c r="B155" s="435" t="s">
        <v>2072</v>
      </c>
      <c r="C155" s="743" t="s">
        <v>77</v>
      </c>
      <c r="D155" s="744">
        <v>41494</v>
      </c>
      <c r="E155" s="435">
        <v>1</v>
      </c>
      <c r="F155" s="788">
        <v>1.4732000000000001</v>
      </c>
      <c r="G155" s="746" t="s">
        <v>976</v>
      </c>
      <c r="H155" s="516">
        <v>41499</v>
      </c>
      <c r="I155" s="747">
        <v>1.4551000000000001</v>
      </c>
      <c r="J155" s="786">
        <f>SUM(F155-I155)*10000</f>
        <v>181.00000000000006</v>
      </c>
      <c r="K155" s="739">
        <f>SUM(100000/N155)/10000</f>
        <v>9.1049804242920871</v>
      </c>
      <c r="L155" s="748">
        <f>SUM((F155-I155)/J155*K155)*E155</f>
        <v>9.1049804242920862E-4</v>
      </c>
      <c r="M155" s="718" t="s">
        <v>883</v>
      </c>
      <c r="N155" s="636">
        <v>1.0983000000000001</v>
      </c>
      <c r="O155" s="787">
        <f>SUM(J155*K155)/N155</f>
        <v>1500.5021003340328</v>
      </c>
      <c r="P155" s="749"/>
    </row>
    <row r="156" spans="1:16" x14ac:dyDescent="0.25">
      <c r="A156" s="14" t="s">
        <v>1141</v>
      </c>
      <c r="B156" s="404" t="s">
        <v>2067</v>
      </c>
      <c r="C156" s="718" t="s">
        <v>52</v>
      </c>
      <c r="D156" s="418">
        <v>41494</v>
      </c>
      <c r="E156" s="14">
        <v>1</v>
      </c>
      <c r="F156" s="725">
        <v>0.94110000000000005</v>
      </c>
      <c r="G156" s="476" t="s">
        <v>976</v>
      </c>
      <c r="H156" s="516">
        <v>41502</v>
      </c>
      <c r="I156" s="720">
        <v>0.94194999999999995</v>
      </c>
      <c r="J156" s="786">
        <f>SUM(I156-F156)*10000</f>
        <v>8.4999999999990639</v>
      </c>
      <c r="K156" s="405">
        <f>SUM(100000/N156)/10000</f>
        <v>9.6824167312161116</v>
      </c>
      <c r="L156" s="721">
        <f>SUM((I156-F156)/J156*K156)*E156</f>
        <v>9.6824167312161119E-4</v>
      </c>
      <c r="M156" s="718" t="s">
        <v>883</v>
      </c>
      <c r="N156" s="720">
        <v>1.0327999999999999</v>
      </c>
      <c r="O156" s="787">
        <f>SUM(J156*K156*E156)/N156</f>
        <v>79.686814693384861</v>
      </c>
      <c r="P156" s="749"/>
    </row>
    <row r="157" spans="1:16" x14ac:dyDescent="0.25">
      <c r="A157" s="14" t="s">
        <v>1155</v>
      </c>
      <c r="B157" s="404" t="s">
        <v>2067</v>
      </c>
      <c r="C157" s="718" t="s">
        <v>52</v>
      </c>
      <c r="D157" s="418">
        <v>41498</v>
      </c>
      <c r="E157" s="14">
        <v>1</v>
      </c>
      <c r="F157" s="725">
        <v>89.01</v>
      </c>
      <c r="G157" s="476" t="s">
        <v>976</v>
      </c>
      <c r="H157" s="516">
        <v>41502</v>
      </c>
      <c r="I157" s="720">
        <v>88.98</v>
      </c>
      <c r="J157" s="786">
        <f>SUM(I157-F157)*10000</f>
        <v>-300.00000000001137</v>
      </c>
      <c r="K157" s="405">
        <f>SUM(100000/N157)/100</f>
        <v>10.272319181501608</v>
      </c>
      <c r="L157" s="721">
        <f>SUM((I157-F157)/J157*K157)*E157</f>
        <v>1.0272319181501609E-3</v>
      </c>
      <c r="M157" s="718" t="s">
        <v>883</v>
      </c>
      <c r="N157" s="716">
        <v>97.349000000000004</v>
      </c>
      <c r="O157" s="787">
        <f t="shared" ref="O157:O173" si="19">SUM(J157*K157)/N157</f>
        <v>-31.656162409994955</v>
      </c>
      <c r="P157" s="749"/>
    </row>
    <row r="158" spans="1:16" x14ac:dyDescent="0.25">
      <c r="A158" s="14" t="s">
        <v>1058</v>
      </c>
      <c r="B158" s="404" t="s">
        <v>2067</v>
      </c>
      <c r="C158" s="718" t="s">
        <v>52</v>
      </c>
      <c r="D158" s="418">
        <v>41501</v>
      </c>
      <c r="E158" s="14">
        <v>1</v>
      </c>
      <c r="F158" s="725">
        <v>1.2645</v>
      </c>
      <c r="G158" s="476" t="s">
        <v>976</v>
      </c>
      <c r="H158" s="516">
        <v>41502</v>
      </c>
      <c r="I158" s="720">
        <v>1.26851</v>
      </c>
      <c r="J158" s="786">
        <f>SUM(I158-F158)*10000</f>
        <v>40.100000000000691</v>
      </c>
      <c r="K158" s="405">
        <f>SUM(100000/N158)/10000</f>
        <v>7.8827053444742239</v>
      </c>
      <c r="L158" s="721">
        <f>SUM((I158-F158)/J158*K158)*E158</f>
        <v>7.8827053444742239E-4</v>
      </c>
      <c r="M158" s="718" t="s">
        <v>883</v>
      </c>
      <c r="N158" s="716">
        <v>1.2685999999999999</v>
      </c>
      <c r="O158" s="787">
        <f t="shared" si="19"/>
        <v>249.16954462669227</v>
      </c>
    </row>
    <row r="159" spans="1:16" x14ac:dyDescent="0.25">
      <c r="A159" s="435" t="s">
        <v>1057</v>
      </c>
      <c r="B159" s="435" t="s">
        <v>2072</v>
      </c>
      <c r="C159" s="743" t="s">
        <v>77</v>
      </c>
      <c r="D159" s="744">
        <v>41501</v>
      </c>
      <c r="E159" s="435">
        <v>1</v>
      </c>
      <c r="F159" s="788">
        <v>0.90769999999999995</v>
      </c>
      <c r="G159" s="746" t="s">
        <v>976</v>
      </c>
      <c r="H159" s="516">
        <v>41505</v>
      </c>
      <c r="I159" s="747">
        <v>0.92200000000000004</v>
      </c>
      <c r="J159" s="786">
        <f>SUM(F159-I159)*10000</f>
        <v>-143.00000000000091</v>
      </c>
      <c r="K159" s="739">
        <f>SUM(100000/N159)/10000</f>
        <v>10</v>
      </c>
      <c r="L159" s="748">
        <f>SUM((F159-I159)/J159*K159)*E159</f>
        <v>1E-3</v>
      </c>
      <c r="M159" s="718" t="s">
        <v>883</v>
      </c>
      <c r="N159" s="747">
        <v>1</v>
      </c>
      <c r="O159" s="787">
        <f t="shared" si="19"/>
        <v>-1430.0000000000091</v>
      </c>
      <c r="P159" s="731"/>
    </row>
    <row r="160" spans="1:16" x14ac:dyDescent="0.25">
      <c r="A160" s="14" t="s">
        <v>1150</v>
      </c>
      <c r="B160" s="404" t="s">
        <v>2067</v>
      </c>
      <c r="C160" s="718" t="s">
        <v>52</v>
      </c>
      <c r="D160" s="418">
        <v>41499</v>
      </c>
      <c r="E160" s="14">
        <v>1</v>
      </c>
      <c r="F160" s="725">
        <v>151.47</v>
      </c>
      <c r="G160" s="476" t="s">
        <v>976</v>
      </c>
      <c r="H160" s="516">
        <v>41506</v>
      </c>
      <c r="I160" s="720">
        <v>152.12</v>
      </c>
      <c r="J160" s="786">
        <f>SUM(I160-F160)*100</f>
        <v>65.000000000000568</v>
      </c>
      <c r="K160" s="405">
        <f>SUM(100000/N160)/100</f>
        <v>10.252204223908141</v>
      </c>
      <c r="L160" s="721">
        <f>SUM((I160-F160)/J160*K160)*E160</f>
        <v>0.10252204223908142</v>
      </c>
      <c r="M160" s="718" t="s">
        <v>883</v>
      </c>
      <c r="N160" s="716">
        <v>97.54</v>
      </c>
      <c r="O160" s="787">
        <f t="shared" si="19"/>
        <v>6.8319999441668537</v>
      </c>
    </row>
    <row r="161" spans="1:16" x14ac:dyDescent="0.25">
      <c r="A161" s="14" t="s">
        <v>1172</v>
      </c>
      <c r="B161" s="404" t="s">
        <v>2067</v>
      </c>
      <c r="C161" s="718" t="s">
        <v>52</v>
      </c>
      <c r="D161" s="418">
        <v>41502</v>
      </c>
      <c r="E161" s="14">
        <v>1</v>
      </c>
      <c r="F161" s="725">
        <v>0.81100000000000005</v>
      </c>
      <c r="G161" s="476" t="s">
        <v>976</v>
      </c>
      <c r="H161" s="516">
        <v>41506</v>
      </c>
      <c r="I161" s="720">
        <v>0.80210000000000004</v>
      </c>
      <c r="J161" s="786">
        <f>SUM(I161-F161)*10000</f>
        <v>-89.000000000000185</v>
      </c>
      <c r="K161" s="405">
        <f>SUM(100000/N161)/10000</f>
        <v>10</v>
      </c>
      <c r="L161" s="721">
        <f>SUM((I161-F161)/J161*K161)*E161</f>
        <v>1E-3</v>
      </c>
      <c r="M161" s="718" t="s">
        <v>883</v>
      </c>
      <c r="N161" s="716">
        <v>1</v>
      </c>
      <c r="O161" s="787">
        <f t="shared" si="19"/>
        <v>-890.00000000000182</v>
      </c>
    </row>
    <row r="162" spans="1:16" x14ac:dyDescent="0.25">
      <c r="A162" s="435" t="s">
        <v>1032</v>
      </c>
      <c r="B162" s="435" t="s">
        <v>2072</v>
      </c>
      <c r="C162" s="743" t="s">
        <v>77</v>
      </c>
      <c r="D162" s="744">
        <v>41502</v>
      </c>
      <c r="E162" s="435">
        <v>1</v>
      </c>
      <c r="F162" s="788">
        <v>1.4450000000000001</v>
      </c>
      <c r="G162" s="746" t="s">
        <v>976</v>
      </c>
      <c r="H162" s="516">
        <v>41507</v>
      </c>
      <c r="I162" s="747">
        <v>1.4467000000000001</v>
      </c>
      <c r="J162" s="786">
        <f>SUM(F162-I162)*10000</f>
        <v>-17.000000000000348</v>
      </c>
      <c r="K162" s="739">
        <f>SUM(100000/N162)/10000</f>
        <v>10.903341874284468</v>
      </c>
      <c r="L162" s="748">
        <f>SUM((F162-I162)/J162*K162)*E162</f>
        <v>1.0903341874284468E-3</v>
      </c>
      <c r="M162" s="718" t="s">
        <v>883</v>
      </c>
      <c r="N162" s="636">
        <v>0.91715000000000002</v>
      </c>
      <c r="O162" s="787">
        <f t="shared" si="19"/>
        <v>-202.10086884679686</v>
      </c>
      <c r="P162" s="515"/>
    </row>
    <row r="163" spans="1:16" x14ac:dyDescent="0.25">
      <c r="A163" s="435" t="s">
        <v>1148</v>
      </c>
      <c r="B163" s="435" t="s">
        <v>2072</v>
      </c>
      <c r="C163" s="743" t="s">
        <v>77</v>
      </c>
      <c r="D163" s="744">
        <v>41502</v>
      </c>
      <c r="E163" s="435">
        <v>1</v>
      </c>
      <c r="F163" s="788">
        <v>0.89649999999999996</v>
      </c>
      <c r="G163" s="746" t="s">
        <v>976</v>
      </c>
      <c r="H163" s="516">
        <v>41508</v>
      </c>
      <c r="I163" s="747">
        <v>0.88190000000000002</v>
      </c>
      <c r="J163" s="786">
        <f>SUM(F163-I163)*10000</f>
        <v>145.99999999999946</v>
      </c>
      <c r="K163" s="739">
        <f>SUM(100000/N163)/10000</f>
        <v>10.844693149407338</v>
      </c>
      <c r="L163" s="748">
        <f>SUM((F163-I163)/J163*K163)*E163</f>
        <v>1.0844693149407339E-3</v>
      </c>
      <c r="M163" s="718" t="s">
        <v>883</v>
      </c>
      <c r="N163" s="636">
        <v>0.92210999999999999</v>
      </c>
      <c r="O163" s="787">
        <f t="shared" si="19"/>
        <v>1717.0675947701093</v>
      </c>
      <c r="P163" s="749"/>
    </row>
    <row r="164" spans="1:16" x14ac:dyDescent="0.25">
      <c r="A164" s="14" t="s">
        <v>1148</v>
      </c>
      <c r="B164" s="404" t="s">
        <v>2067</v>
      </c>
      <c r="C164" s="718" t="s">
        <v>52</v>
      </c>
      <c r="D164" s="418">
        <v>41512</v>
      </c>
      <c r="E164" s="14">
        <v>1</v>
      </c>
      <c r="F164" s="725">
        <v>0.87909999999999999</v>
      </c>
      <c r="G164" s="476" t="s">
        <v>976</v>
      </c>
      <c r="H164" s="516">
        <v>41513</v>
      </c>
      <c r="I164" s="720">
        <v>0.873</v>
      </c>
      <c r="J164" s="786">
        <f>SUM(I164-F164)*10000</f>
        <v>-60.999999999999943</v>
      </c>
      <c r="K164" s="405">
        <f>SUM(100000/N164)/10000</f>
        <v>10.836701741457968</v>
      </c>
      <c r="L164" s="721">
        <f>SUM((I164-F164)/J164*K164)*E164</f>
        <v>1.0836701741457969E-3</v>
      </c>
      <c r="M164" s="718" t="s">
        <v>883</v>
      </c>
      <c r="N164" s="716">
        <v>0.92279</v>
      </c>
      <c r="O164" s="787">
        <f t="shared" si="19"/>
        <v>-716.34803826324014</v>
      </c>
      <c r="P164" s="749"/>
    </row>
    <row r="165" spans="1:16" x14ac:dyDescent="0.25">
      <c r="A165" s="435" t="s">
        <v>1150</v>
      </c>
      <c r="B165" s="435" t="s">
        <v>2072</v>
      </c>
      <c r="C165" s="743" t="s">
        <v>77</v>
      </c>
      <c r="D165" s="744">
        <v>41512</v>
      </c>
      <c r="E165" s="435">
        <v>1</v>
      </c>
      <c r="F165" s="788">
        <v>153.41800000000001</v>
      </c>
      <c r="G165" s="746" t="s">
        <v>976</v>
      </c>
      <c r="H165" s="516">
        <v>41513</v>
      </c>
      <c r="I165" s="747">
        <v>151.54599999999999</v>
      </c>
      <c r="J165" s="786">
        <f>SUM(F165-I165)*100</f>
        <v>187.20000000000141</v>
      </c>
      <c r="K165" s="739">
        <f>SUM(100000/N165)/100</f>
        <v>10.152181196129987</v>
      </c>
      <c r="L165" s="748">
        <f>SUM((F165-I165)/J165*K165)*E165</f>
        <v>0.10152181196129988</v>
      </c>
      <c r="M165" s="743" t="s">
        <v>883</v>
      </c>
      <c r="N165" s="636">
        <v>98.501000000000005</v>
      </c>
      <c r="O165" s="787">
        <f t="shared" si="19"/>
        <v>19.294101784911298</v>
      </c>
      <c r="P165" s="515"/>
    </row>
    <row r="166" spans="1:16" x14ac:dyDescent="0.25">
      <c r="A166" s="14" t="s">
        <v>1140</v>
      </c>
      <c r="B166" s="404" t="s">
        <v>2067</v>
      </c>
      <c r="C166" s="718" t="s">
        <v>52</v>
      </c>
      <c r="D166" s="418">
        <v>41513</v>
      </c>
      <c r="E166" s="14">
        <v>1</v>
      </c>
      <c r="F166" s="725">
        <v>77.63</v>
      </c>
      <c r="G166" s="476" t="s">
        <v>976</v>
      </c>
      <c r="H166" s="516">
        <v>41513</v>
      </c>
      <c r="I166" s="720">
        <v>76.34</v>
      </c>
      <c r="J166" s="786">
        <f>SUM(I166-F166)*100</f>
        <v>-128.9999999999992</v>
      </c>
      <c r="K166" s="405">
        <f>SUM(100000/N166)/100</f>
        <v>10.152181196129987</v>
      </c>
      <c r="L166" s="721">
        <f>SUM((I166-F166)/J166*K166)*E166</f>
        <v>0.10152181196129988</v>
      </c>
      <c r="M166" s="718" t="s">
        <v>883</v>
      </c>
      <c r="N166" s="716">
        <v>98.501000000000005</v>
      </c>
      <c r="O166" s="787">
        <f t="shared" si="19"/>
        <v>-13.295615012038054</v>
      </c>
    </row>
    <row r="167" spans="1:16" x14ac:dyDescent="0.25">
      <c r="A167" s="14" t="s">
        <v>1030</v>
      </c>
      <c r="B167" s="404" t="s">
        <v>2067</v>
      </c>
      <c r="C167" s="718" t="s">
        <v>52</v>
      </c>
      <c r="D167" s="418">
        <v>41509</v>
      </c>
      <c r="E167" s="14">
        <v>1</v>
      </c>
      <c r="F167" s="725">
        <v>0.85850000000000004</v>
      </c>
      <c r="G167" s="476" t="s">
        <v>976</v>
      </c>
      <c r="H167" s="516">
        <v>41514</v>
      </c>
      <c r="I167" s="720">
        <v>0.86350000000000005</v>
      </c>
      <c r="J167" s="786">
        <f>SUM(I167-F167)*10000</f>
        <v>50.000000000000043</v>
      </c>
      <c r="K167" s="405">
        <f>SUM(100000/N167)/10000</f>
        <v>15.545</v>
      </c>
      <c r="L167" s="721">
        <f>SUM((I167-F167)/J167*K167)*E167</f>
        <v>1.5545000000000001E-3</v>
      </c>
      <c r="M167" s="718" t="s">
        <v>883</v>
      </c>
      <c r="N167" s="716">
        <f>1/1.5545</f>
        <v>0.64329366355741391</v>
      </c>
      <c r="O167" s="787">
        <f t="shared" si="19"/>
        <v>1208.2351250000011</v>
      </c>
      <c r="P167" s="731"/>
    </row>
    <row r="168" spans="1:16" x14ac:dyDescent="0.25">
      <c r="A168" s="435" t="s">
        <v>1173</v>
      </c>
      <c r="B168" s="435" t="s">
        <v>2072</v>
      </c>
      <c r="C168" s="743" t="s">
        <v>77</v>
      </c>
      <c r="D168" s="744">
        <v>41513</v>
      </c>
      <c r="E168" s="435">
        <v>1</v>
      </c>
      <c r="F168" s="788">
        <v>1.6326000000000001</v>
      </c>
      <c r="G168" s="746" t="s">
        <v>976</v>
      </c>
      <c r="H168" s="516">
        <v>41515</v>
      </c>
      <c r="I168" s="747">
        <v>1.62798</v>
      </c>
      <c r="J168" s="786">
        <f>SUM(F168-I168)*10000</f>
        <v>46.200000000000685</v>
      </c>
      <c r="K168" s="739">
        <f>SUM(100000/N168)/10000</f>
        <v>9.5428953144384003</v>
      </c>
      <c r="L168" s="748">
        <f>SUM((F168-I168)/J168*K168)*E168</f>
        <v>9.5428953144384009E-4</v>
      </c>
      <c r="M168" s="743" t="s">
        <v>883</v>
      </c>
      <c r="N168" s="636">
        <v>1.0479000000000001</v>
      </c>
      <c r="O168" s="787">
        <f t="shared" si="19"/>
        <v>420.72885153837257</v>
      </c>
      <c r="P168" s="515"/>
    </row>
    <row r="169" spans="1:16" ht="15" customHeight="1" x14ac:dyDescent="0.25">
      <c r="A169" s="435" t="s">
        <v>1139</v>
      </c>
      <c r="B169" s="435" t="s">
        <v>2072</v>
      </c>
      <c r="C169" s="743" t="s">
        <v>77</v>
      </c>
      <c r="D169" s="744">
        <v>41513</v>
      </c>
      <c r="E169" s="435">
        <v>1</v>
      </c>
      <c r="F169" s="788">
        <v>1.4034</v>
      </c>
      <c r="G169" s="746" t="s">
        <v>976</v>
      </c>
      <c r="H169" s="516">
        <v>41516</v>
      </c>
      <c r="I169" s="747">
        <v>1.3946400000000001</v>
      </c>
      <c r="J169" s="786">
        <f>SUM(F169-I169)*10000</f>
        <v>87.599999999998786</v>
      </c>
      <c r="K169" s="739">
        <f>SUM(100000/N169)/10000</f>
        <v>9.4949629221697869</v>
      </c>
      <c r="L169" s="748">
        <f>SUM((F169-I169)/J169*K169)*E169</f>
        <v>9.4949629221697878E-4</v>
      </c>
      <c r="M169" s="743" t="s">
        <v>883</v>
      </c>
      <c r="N169" s="636">
        <v>1.0531900000000001</v>
      </c>
      <c r="O169" s="787">
        <f t="shared" si="19"/>
        <v>789.75185102598937</v>
      </c>
      <c r="P169" s="731"/>
    </row>
    <row r="170" spans="1:16" x14ac:dyDescent="0.25">
      <c r="A170" s="435" t="s">
        <v>1031</v>
      </c>
      <c r="B170" s="435" t="s">
        <v>2072</v>
      </c>
      <c r="C170" s="743" t="s">
        <v>77</v>
      </c>
      <c r="D170" s="744">
        <v>41513</v>
      </c>
      <c r="E170" s="435">
        <v>1</v>
      </c>
      <c r="F170" s="788">
        <v>1.0487</v>
      </c>
      <c r="G170" s="746" t="s">
        <v>976</v>
      </c>
      <c r="H170" s="516">
        <v>41516</v>
      </c>
      <c r="I170" s="747">
        <v>1.0545</v>
      </c>
      <c r="J170" s="786">
        <f>SUM(F170-I170)*10000</f>
        <v>-58.00000000000027</v>
      </c>
      <c r="K170" s="739">
        <f>SUM(100000/N170)/10000</f>
        <v>9.4831673779042198</v>
      </c>
      <c r="L170" s="748">
        <f>SUM((F170-I170)/J170*K170)*E170</f>
        <v>9.4831673779042201E-4</v>
      </c>
      <c r="M170" s="743" t="s">
        <v>883</v>
      </c>
      <c r="N170" s="788">
        <v>1.0545</v>
      </c>
      <c r="O170" s="787">
        <f t="shared" si="19"/>
        <v>-521.59668840061386</v>
      </c>
      <c r="P170" s="515"/>
    </row>
    <row r="171" spans="1:16" ht="15" customHeight="1" x14ac:dyDescent="0.25">
      <c r="A171" s="14" t="s">
        <v>1147</v>
      </c>
      <c r="B171" s="404" t="s">
        <v>2067</v>
      </c>
      <c r="C171" s="718" t="s">
        <v>52</v>
      </c>
      <c r="D171" s="418">
        <v>41508</v>
      </c>
      <c r="E171" s="14">
        <v>1</v>
      </c>
      <c r="F171" s="725">
        <v>1.1477999999999999</v>
      </c>
      <c r="G171" s="476" t="s">
        <v>976</v>
      </c>
      <c r="H171" s="516">
        <v>41520</v>
      </c>
      <c r="I171" s="720">
        <v>1.1597</v>
      </c>
      <c r="J171" s="786">
        <f>SUM(I171-F171)*10000</f>
        <v>119.00000000000021</v>
      </c>
      <c r="K171" s="405">
        <f>SUM(100000/N171)/10000</f>
        <v>7.8345346286430591</v>
      </c>
      <c r="L171" s="721">
        <f>SUM((I171-F171)/J171*K171)*E171</f>
        <v>7.8345346286430595E-4</v>
      </c>
      <c r="M171" s="718" t="s">
        <v>883</v>
      </c>
      <c r="N171" s="725">
        <v>1.2764</v>
      </c>
      <c r="O171" s="787">
        <f t="shared" si="19"/>
        <v>730.42120088414731</v>
      </c>
    </row>
    <row r="172" spans="1:16" ht="15" customHeight="1" x14ac:dyDescent="0.25">
      <c r="A172" s="14" t="s">
        <v>1155</v>
      </c>
      <c r="B172" s="404" t="s">
        <v>2067</v>
      </c>
      <c r="C172" s="718" t="s">
        <v>52</v>
      </c>
      <c r="D172" s="418">
        <v>41519</v>
      </c>
      <c r="E172" s="14">
        <v>1</v>
      </c>
      <c r="F172" s="725">
        <v>88.037999999999997</v>
      </c>
      <c r="G172" s="476" t="s">
        <v>976</v>
      </c>
      <c r="H172" s="516">
        <v>41520</v>
      </c>
      <c r="I172" s="720">
        <v>89.03</v>
      </c>
      <c r="J172" s="786">
        <f>SUM(I172-F172)*100</f>
        <v>99.200000000000443</v>
      </c>
      <c r="K172" s="405">
        <f>SUM(100000/N172)/100</f>
        <v>10.068364192869586</v>
      </c>
      <c r="L172" s="721">
        <f>SUM((I172-F172)/J172*K172)*E172</f>
        <v>0.10068364192869586</v>
      </c>
      <c r="M172" s="718" t="s">
        <v>883</v>
      </c>
      <c r="N172" s="716">
        <v>99.320999999999998</v>
      </c>
      <c r="O172" s="787">
        <f t="shared" si="19"/>
        <v>10.056098186009681</v>
      </c>
      <c r="P172" s="749"/>
    </row>
    <row r="173" spans="1:16" ht="15" customHeight="1" x14ac:dyDescent="0.25">
      <c r="A173" s="435" t="s">
        <v>1117</v>
      </c>
      <c r="B173" s="435" t="s">
        <v>2072</v>
      </c>
      <c r="C173" s="743" t="s">
        <v>77</v>
      </c>
      <c r="D173" s="744">
        <v>41519</v>
      </c>
      <c r="E173" s="435">
        <v>1</v>
      </c>
      <c r="F173" s="788">
        <v>1.4771000000000001</v>
      </c>
      <c r="G173" s="746" t="s">
        <v>976</v>
      </c>
      <c r="H173" s="516">
        <v>41520</v>
      </c>
      <c r="I173" s="747">
        <v>1.4670000000000001</v>
      </c>
      <c r="J173" s="786">
        <f>SUM(F173-I173)*10000</f>
        <v>100.99999999999997</v>
      </c>
      <c r="K173" s="739">
        <f t="shared" ref="K173:K185" si="20">SUM(100000/N173)/10000</f>
        <v>8.9429000000000016</v>
      </c>
      <c r="L173" s="748">
        <f>SUM((F173-I173)/J173*K173)*E173</f>
        <v>8.9429000000000017E-4</v>
      </c>
      <c r="M173" s="743" t="s">
        <v>883</v>
      </c>
      <c r="N173" s="636">
        <f>1/0.89429</f>
        <v>1.1182055038074896</v>
      </c>
      <c r="O173" s="787">
        <f t="shared" si="19"/>
        <v>807.75215014100002</v>
      </c>
      <c r="P173" s="731"/>
    </row>
    <row r="174" spans="1:16" ht="15" customHeight="1" x14ac:dyDescent="0.25">
      <c r="A174" s="14" t="s">
        <v>1143</v>
      </c>
      <c r="B174" s="404" t="s">
        <v>2067</v>
      </c>
      <c r="C174" s="718" t="s">
        <v>52</v>
      </c>
      <c r="D174" s="418">
        <v>41519</v>
      </c>
      <c r="E174" s="14">
        <v>1</v>
      </c>
      <c r="F174" s="725">
        <v>0.83509999999999995</v>
      </c>
      <c r="G174" s="476" t="s">
        <v>976</v>
      </c>
      <c r="H174" s="516">
        <v>41521</v>
      </c>
      <c r="I174" s="720">
        <v>0.84509999999999996</v>
      </c>
      <c r="J174" s="786">
        <f>SUM(I174-F174)*10000</f>
        <v>100.00000000000009</v>
      </c>
      <c r="K174" s="405">
        <f t="shared" si="20"/>
        <v>10.723860589812332</v>
      </c>
      <c r="L174" s="721">
        <f>SUM((I174-F174)/J174*K174)*E174</f>
        <v>1.0723860589812334E-3</v>
      </c>
      <c r="M174" s="718" t="s">
        <v>883</v>
      </c>
      <c r="N174" s="716">
        <v>0.9325</v>
      </c>
      <c r="O174" s="787">
        <f>SUM(J174*K174*E174)/N174</f>
        <v>1150.0118594973019</v>
      </c>
      <c r="P174" s="749"/>
    </row>
    <row r="175" spans="1:16" ht="15" customHeight="1" x14ac:dyDescent="0.25">
      <c r="A175" s="435" t="s">
        <v>1058</v>
      </c>
      <c r="B175" s="435" t="s">
        <v>2072</v>
      </c>
      <c r="C175" s="743" t="s">
        <v>77</v>
      </c>
      <c r="D175" s="744">
        <v>41514</v>
      </c>
      <c r="E175" s="435">
        <v>1</v>
      </c>
      <c r="F175" s="788">
        <v>1.2775000000000001</v>
      </c>
      <c r="G175" s="746" t="s">
        <v>976</v>
      </c>
      <c r="H175" s="516">
        <v>41522</v>
      </c>
      <c r="I175" s="747">
        <v>1.2796000000000001</v>
      </c>
      <c r="J175" s="786">
        <f>SUM(F175-I175)*10000</f>
        <v>-20.999999999999908</v>
      </c>
      <c r="K175" s="739">
        <f t="shared" si="20"/>
        <v>7.7899820830412096</v>
      </c>
      <c r="L175" s="748">
        <f>SUM((F175-I175)/J175*K175)*E175</f>
        <v>7.7899820830412095E-4</v>
      </c>
      <c r="M175" s="743" t="s">
        <v>883</v>
      </c>
      <c r="N175" s="747">
        <v>1.2837000000000001</v>
      </c>
      <c r="O175" s="787">
        <f>SUM(J175*K175)/N175</f>
        <v>-127.43602379361585</v>
      </c>
      <c r="P175" s="515"/>
    </row>
    <row r="176" spans="1:16" ht="15" customHeight="1" x14ac:dyDescent="0.25">
      <c r="A176" s="435" t="s">
        <v>1144</v>
      </c>
      <c r="B176" s="435" t="s">
        <v>2072</v>
      </c>
      <c r="C176" s="743" t="s">
        <v>77</v>
      </c>
      <c r="D176" s="744">
        <v>41512</v>
      </c>
      <c r="E176" s="435">
        <v>1</v>
      </c>
      <c r="F176" s="788">
        <v>1.7219</v>
      </c>
      <c r="G176" s="746" t="s">
        <v>976</v>
      </c>
      <c r="H176" s="516">
        <v>41527</v>
      </c>
      <c r="I176" s="747">
        <v>1.6955</v>
      </c>
      <c r="J176" s="786">
        <f>SUM(F176-I176)*10000</f>
        <v>263.99999999999977</v>
      </c>
      <c r="K176" s="739">
        <f t="shared" si="20"/>
        <v>9.2263999999999999</v>
      </c>
      <c r="L176" s="748">
        <f>SUM((F176-I176)/J176*K176)*E176</f>
        <v>9.2264000000000007E-4</v>
      </c>
      <c r="M176" s="743" t="s">
        <v>883</v>
      </c>
      <c r="N176" s="636">
        <f>1/0.92264</f>
        <v>1.0838463539408654</v>
      </c>
      <c r="O176" s="787">
        <f>SUM(J176*K176*E176)/N176</f>
        <v>2247.3384637439981</v>
      </c>
      <c r="P176" s="515"/>
    </row>
    <row r="177" spans="1:16" ht="15" customHeight="1" x14ac:dyDescent="0.25">
      <c r="A177" s="435" t="s">
        <v>1148</v>
      </c>
      <c r="B177" s="435" t="s">
        <v>2072</v>
      </c>
      <c r="C177" s="743" t="s">
        <v>77</v>
      </c>
      <c r="D177" s="744">
        <v>41526</v>
      </c>
      <c r="E177" s="435">
        <v>1</v>
      </c>
      <c r="F177" s="788">
        <v>0.89810000000000001</v>
      </c>
      <c r="G177" s="746" t="s">
        <v>976</v>
      </c>
      <c r="H177" s="516">
        <v>41527</v>
      </c>
      <c r="I177" s="747">
        <v>0.90459999999999996</v>
      </c>
      <c r="J177" s="786">
        <f>SUM(F177-I177)*10000</f>
        <v>-64.999999999999503</v>
      </c>
      <c r="K177" s="739">
        <f t="shared" si="20"/>
        <v>10.653030787258976</v>
      </c>
      <c r="L177" s="748">
        <f>SUM((F177-I177)/J177*K177)*E177</f>
        <v>1.0653030787258976E-3</v>
      </c>
      <c r="M177" s="743" t="s">
        <v>883</v>
      </c>
      <c r="N177" s="636">
        <v>0.93869999999999998</v>
      </c>
      <c r="O177" s="787">
        <f>SUM(J177*K177)/N177</f>
        <v>-737.66592220286361</v>
      </c>
      <c r="P177" s="731"/>
    </row>
    <row r="178" spans="1:16" ht="15" customHeight="1" x14ac:dyDescent="0.25">
      <c r="A178" s="14" t="s">
        <v>1030</v>
      </c>
      <c r="B178" s="404" t="s">
        <v>2067</v>
      </c>
      <c r="C178" s="718" t="s">
        <v>52</v>
      </c>
      <c r="D178" s="418">
        <v>41526</v>
      </c>
      <c r="E178" s="14">
        <v>1</v>
      </c>
      <c r="F178" s="725">
        <v>0.84419999999999995</v>
      </c>
      <c r="G178" s="476" t="s">
        <v>976</v>
      </c>
      <c r="H178" s="516">
        <v>41528</v>
      </c>
      <c r="I178" s="720">
        <v>0.84040000000000004</v>
      </c>
      <c r="J178" s="786">
        <f>SUM(I178-F178)*10000</f>
        <v>-37.999999999999147</v>
      </c>
      <c r="K178" s="405">
        <f t="shared" si="20"/>
        <v>15.583606046439145</v>
      </c>
      <c r="L178" s="721">
        <f>SUM((I178-F178)/J178*K178)*E178</f>
        <v>1.5583606046439143E-3</v>
      </c>
      <c r="M178" s="718" t="s">
        <v>883</v>
      </c>
      <c r="N178" s="716">
        <v>0.64170000000000005</v>
      </c>
      <c r="O178" s="787">
        <f>SUM(J178*K178)/N178</f>
        <v>-922.8253541603151</v>
      </c>
      <c r="P178" s="749"/>
    </row>
    <row r="179" spans="1:16" ht="15" customHeight="1" x14ac:dyDescent="0.25">
      <c r="A179" s="435" t="s">
        <v>1146</v>
      </c>
      <c r="B179" s="435" t="s">
        <v>2072</v>
      </c>
      <c r="C179" s="743" t="s">
        <v>77</v>
      </c>
      <c r="D179" s="744">
        <v>41526</v>
      </c>
      <c r="E179" s="435">
        <v>1</v>
      </c>
      <c r="F179" s="788">
        <v>0.93400000000000005</v>
      </c>
      <c r="G179" s="746" t="s">
        <v>976</v>
      </c>
      <c r="H179" s="805">
        <v>41533</v>
      </c>
      <c r="I179" s="747">
        <v>0.92710000000000004</v>
      </c>
      <c r="J179" s="786">
        <f>SUM(F179-I179)*10000</f>
        <v>69.000000000000171</v>
      </c>
      <c r="K179" s="739">
        <f t="shared" si="20"/>
        <v>10.721561059290233</v>
      </c>
      <c r="L179" s="748">
        <f>SUM((F179-I179)/J179*K179)*E179</f>
        <v>1.0721561059290233E-3</v>
      </c>
      <c r="M179" s="743" t="s">
        <v>883</v>
      </c>
      <c r="N179" s="636">
        <v>0.93269999999999997</v>
      </c>
      <c r="O179" s="787">
        <f>SUM(J179*K179*E179)/N179</f>
        <v>793.16791368181396</v>
      </c>
      <c r="P179" s="515"/>
    </row>
    <row r="180" spans="1:16" ht="15" customHeight="1" x14ac:dyDescent="0.25">
      <c r="A180" s="435" t="s">
        <v>1143</v>
      </c>
      <c r="B180" s="435" t="s">
        <v>2072</v>
      </c>
      <c r="C180" s="743" t="s">
        <v>77</v>
      </c>
      <c r="D180" s="744">
        <v>41537</v>
      </c>
      <c r="E180" s="435">
        <v>1</v>
      </c>
      <c r="F180" s="788">
        <v>0.85770000000000002</v>
      </c>
      <c r="G180" s="746" t="s">
        <v>976</v>
      </c>
      <c r="H180" s="516">
        <v>41544</v>
      </c>
      <c r="I180" s="747">
        <v>0.84379999999999999</v>
      </c>
      <c r="J180" s="786">
        <f>SUM(F180-I180)*10000</f>
        <v>139.00000000000023</v>
      </c>
      <c r="K180" s="739">
        <f t="shared" si="20"/>
        <v>10.957703265395573</v>
      </c>
      <c r="L180" s="748">
        <f>SUM((F180-I180)/J180*K180)*E180</f>
        <v>1.0957703265395574E-3</v>
      </c>
      <c r="M180" s="743" t="s">
        <v>883</v>
      </c>
      <c r="N180" s="636">
        <v>0.91259999999999997</v>
      </c>
      <c r="O180" s="787">
        <f>SUM(J180*K180*E180)/N180</f>
        <v>1668.9905258492079</v>
      </c>
      <c r="P180" s="749"/>
    </row>
    <row r="181" spans="1:16" ht="15" customHeight="1" x14ac:dyDescent="0.25">
      <c r="A181" s="435" t="s">
        <v>1145</v>
      </c>
      <c r="B181" s="435" t="s">
        <v>2072</v>
      </c>
      <c r="C181" s="743" t="s">
        <v>77</v>
      </c>
      <c r="D181" s="744">
        <v>41548</v>
      </c>
      <c r="E181" s="435">
        <v>1</v>
      </c>
      <c r="F181" s="788">
        <v>1.6167</v>
      </c>
      <c r="G181" s="746" t="s">
        <v>976</v>
      </c>
      <c r="H181" s="516">
        <v>41556</v>
      </c>
      <c r="I181" s="747">
        <v>1.5998000000000001</v>
      </c>
      <c r="J181" s="786">
        <f>SUM(F181-I181)*10000</f>
        <v>168.99999999999915</v>
      </c>
      <c r="K181" s="739">
        <f t="shared" si="20"/>
        <v>6.1751265900950969</v>
      </c>
      <c r="L181" s="748">
        <f>SUM((F181-I181)/J181*K181)*E181</f>
        <v>6.1751265900950969E-4</v>
      </c>
      <c r="M181" s="743" t="s">
        <v>883</v>
      </c>
      <c r="N181" s="636">
        <v>1.6194</v>
      </c>
      <c r="O181" s="925">
        <f>SUM(J181*K181*E181)/N181</f>
        <v>644.4339840225183</v>
      </c>
      <c r="P181" s="515"/>
    </row>
    <row r="182" spans="1:16" ht="15" customHeight="1" x14ac:dyDescent="0.25">
      <c r="A182" s="14" t="s">
        <v>1031</v>
      </c>
      <c r="B182" s="404" t="s">
        <v>2067</v>
      </c>
      <c r="C182" s="718" t="s">
        <v>52</v>
      </c>
      <c r="D182" s="418">
        <v>41542</v>
      </c>
      <c r="E182" s="14">
        <v>1</v>
      </c>
      <c r="F182" s="725">
        <v>1.0314000000000001</v>
      </c>
      <c r="G182" s="476" t="s">
        <v>976</v>
      </c>
      <c r="H182" s="516">
        <v>41558</v>
      </c>
      <c r="I182" s="720">
        <v>1.0356099999999999</v>
      </c>
      <c r="J182" s="786">
        <f>SUM(I182-F182)*10000</f>
        <v>42.099999999998246</v>
      </c>
      <c r="K182" s="405">
        <f t="shared" si="20"/>
        <v>9.7021441738624237</v>
      </c>
      <c r="L182" s="721">
        <f>SUM((I182-F182)/J182*K182)*E182</f>
        <v>9.7021441738624238E-4</v>
      </c>
      <c r="M182" s="718" t="s">
        <v>883</v>
      </c>
      <c r="N182" s="720">
        <v>1.0306999999999999</v>
      </c>
      <c r="O182" s="787">
        <f t="shared" ref="O182:O187" si="21">SUM(J182*K182)/N182</f>
        <v>396.29404261142042</v>
      </c>
    </row>
    <row r="183" spans="1:16" ht="15" customHeight="1" x14ac:dyDescent="0.25">
      <c r="A183" s="435" t="s">
        <v>1035</v>
      </c>
      <c r="B183" s="435" t="s">
        <v>2072</v>
      </c>
      <c r="C183" s="743" t="s">
        <v>77</v>
      </c>
      <c r="D183" s="744">
        <v>41555</v>
      </c>
      <c r="E183" s="435">
        <v>1</v>
      </c>
      <c r="F183" s="788">
        <v>1.3535999999999999</v>
      </c>
      <c r="G183" s="746" t="s">
        <v>976</v>
      </c>
      <c r="H183" s="516">
        <v>41564</v>
      </c>
      <c r="I183" s="747">
        <v>1.3603000000000001</v>
      </c>
      <c r="J183" s="786">
        <f>SUM(F183-I183)*10000</f>
        <v>-67.000000000001506</v>
      </c>
      <c r="K183" s="739">
        <f t="shared" si="20"/>
        <v>7.3556454578889303</v>
      </c>
      <c r="L183" s="748">
        <f>SUM((F183-I183)/J183*K183)*E183</f>
        <v>7.35564545788893E-4</v>
      </c>
      <c r="M183" s="743" t="s">
        <v>883</v>
      </c>
      <c r="N183" s="636">
        <v>1.3594999999999999</v>
      </c>
      <c r="O183" s="787">
        <f t="shared" si="21"/>
        <v>-362.50698468449389</v>
      </c>
    </row>
    <row r="184" spans="1:16" ht="15" customHeight="1" x14ac:dyDescent="0.25">
      <c r="A184" s="14" t="s">
        <v>1118</v>
      </c>
      <c r="B184" s="404" t="s">
        <v>2067</v>
      </c>
      <c r="C184" s="718" t="s">
        <v>52</v>
      </c>
      <c r="D184" s="418">
        <v>41561</v>
      </c>
      <c r="E184" s="14">
        <v>1</v>
      </c>
      <c r="F184" s="725">
        <v>1.1846000000000001</v>
      </c>
      <c r="G184" s="476" t="s">
        <v>976</v>
      </c>
      <c r="H184" s="516">
        <v>41569</v>
      </c>
      <c r="I184" s="720">
        <v>1.2039</v>
      </c>
      <c r="J184" s="786">
        <f>SUM(I184-F184)*10000</f>
        <v>192.99999999999872</v>
      </c>
      <c r="K184" s="405">
        <f t="shared" si="20"/>
        <v>8.4366826963637891</v>
      </c>
      <c r="L184" s="721">
        <f>SUM((I184-F184)/J184*K184)*E184</f>
        <v>8.4366826963637898E-4</v>
      </c>
      <c r="M184" s="718" t="s">
        <v>883</v>
      </c>
      <c r="N184" s="716">
        <v>1.1853</v>
      </c>
      <c r="O184" s="787">
        <f t="shared" si="21"/>
        <v>1373.7279679390876</v>
      </c>
      <c r="P184" s="749"/>
    </row>
    <row r="185" spans="1:16" ht="15" customHeight="1" x14ac:dyDescent="0.25">
      <c r="A185" s="435" t="s">
        <v>1173</v>
      </c>
      <c r="B185" s="435" t="s">
        <v>2072</v>
      </c>
      <c r="C185" s="743" t="s">
        <v>77</v>
      </c>
      <c r="D185" s="744">
        <v>41561</v>
      </c>
      <c r="E185" s="435">
        <v>1</v>
      </c>
      <c r="F185" s="788">
        <v>1.64741</v>
      </c>
      <c r="G185" s="746" t="s">
        <v>976</v>
      </c>
      <c r="H185" s="516">
        <v>41569</v>
      </c>
      <c r="I185" s="747">
        <v>1.6701999999999999</v>
      </c>
      <c r="J185" s="786">
        <f>SUM(F185-I185)*10000</f>
        <v>-227.89999999999867</v>
      </c>
      <c r="K185" s="739">
        <f t="shared" si="20"/>
        <v>9.6590360282043832</v>
      </c>
      <c r="L185" s="748">
        <f>SUM((F185-I185)/J185*K185)*E185</f>
        <v>9.6590360282043826E-4</v>
      </c>
      <c r="M185" s="743" t="s">
        <v>883</v>
      </c>
      <c r="N185" s="636">
        <v>1.0353000000000001</v>
      </c>
      <c r="O185" s="787">
        <f t="shared" si="21"/>
        <v>-2126.2381056966733</v>
      </c>
      <c r="P185" s="515"/>
    </row>
    <row r="186" spans="1:16" ht="15" customHeight="1" x14ac:dyDescent="0.25">
      <c r="A186" s="14" t="s">
        <v>1155</v>
      </c>
      <c r="B186" s="404" t="s">
        <v>2067</v>
      </c>
      <c r="C186" s="718" t="s">
        <v>52</v>
      </c>
      <c r="D186" s="418">
        <v>41569</v>
      </c>
      <c r="E186" s="14">
        <v>1</v>
      </c>
      <c r="F186" s="725">
        <v>94.9</v>
      </c>
      <c r="G186" s="476" t="s">
        <v>976</v>
      </c>
      <c r="H186" s="516">
        <v>41570</v>
      </c>
      <c r="I186" s="720">
        <v>93.96</v>
      </c>
      <c r="J186" s="786">
        <f>SUM(I186-F186)*100</f>
        <v>-94.000000000001194</v>
      </c>
      <c r="K186" s="405">
        <f>SUM(100000/N186)/100</f>
        <v>10.271158586688578</v>
      </c>
      <c r="L186" s="721">
        <f>SUM((I186-F186)/J186*K186)*E186</f>
        <v>0.10271158586688578</v>
      </c>
      <c r="M186" s="718" t="s">
        <v>883</v>
      </c>
      <c r="N186" s="716">
        <v>97.36</v>
      </c>
      <c r="O186" s="787">
        <f t="shared" si="21"/>
        <v>-9.9166896790133379</v>
      </c>
      <c r="P186" s="749"/>
    </row>
    <row r="187" spans="1:16" ht="15" customHeight="1" x14ac:dyDescent="0.25">
      <c r="A187" s="14" t="s">
        <v>1140</v>
      </c>
      <c r="B187" s="404" t="s">
        <v>2067</v>
      </c>
      <c r="C187" s="718" t="s">
        <v>52</v>
      </c>
      <c r="D187" s="418">
        <v>41558</v>
      </c>
      <c r="E187" s="14">
        <v>1</v>
      </c>
      <c r="F187" s="725">
        <v>81.55</v>
      </c>
      <c r="G187" s="476" t="s">
        <v>976</v>
      </c>
      <c r="H187" s="516">
        <v>41571</v>
      </c>
      <c r="I187" s="720">
        <v>83.67</v>
      </c>
      <c r="J187" s="786">
        <f>SUM(I187-F187)*100</f>
        <v>212.00000000000045</v>
      </c>
      <c r="K187" s="405">
        <f>SUM(100000/N187)/100</f>
        <v>10.188487009679061</v>
      </c>
      <c r="L187" s="721">
        <f>SUM((I187-F187)/J187*K187)*E187</f>
        <v>0.10188487009679062</v>
      </c>
      <c r="M187" s="718" t="s">
        <v>883</v>
      </c>
      <c r="N187" s="716">
        <v>98.15</v>
      </c>
      <c r="O187" s="787">
        <f t="shared" si="21"/>
        <v>22.006716719836632</v>
      </c>
      <c r="P187" s="515"/>
    </row>
    <row r="188" spans="1:16" ht="15" customHeight="1" x14ac:dyDescent="0.25">
      <c r="A188" s="435" t="s">
        <v>1143</v>
      </c>
      <c r="B188" s="435" t="s">
        <v>2072</v>
      </c>
      <c r="C188" s="743" t="s">
        <v>77</v>
      </c>
      <c r="D188" s="744">
        <v>41576</v>
      </c>
      <c r="E188" s="435">
        <v>1</v>
      </c>
      <c r="F188" s="788">
        <v>0.8528</v>
      </c>
      <c r="G188" s="746" t="s">
        <v>976</v>
      </c>
      <c r="H188" s="516">
        <v>41579</v>
      </c>
      <c r="I188" s="747">
        <v>0.86060000000000003</v>
      </c>
      <c r="J188" s="786">
        <f>SUM(F188-I188)*10000</f>
        <v>-78.000000000000284</v>
      </c>
      <c r="K188" s="739">
        <f t="shared" ref="K188:K231" si="22">SUM(100000/N188)/10000</f>
        <v>11.165698972755695</v>
      </c>
      <c r="L188" s="748">
        <f>SUM((F188-I188)/J188*K188)*E188</f>
        <v>1.1165698972755696E-3</v>
      </c>
      <c r="M188" s="743" t="s">
        <v>883</v>
      </c>
      <c r="N188" s="636">
        <v>0.89559999999999995</v>
      </c>
      <c r="O188" s="787">
        <f>SUM(J188*K188*E188)/N188</f>
        <v>-972.44810169154482</v>
      </c>
      <c r="P188" s="749"/>
    </row>
    <row r="189" spans="1:16" ht="15" customHeight="1" x14ac:dyDescent="0.25">
      <c r="A189" s="14" t="s">
        <v>1144</v>
      </c>
      <c r="B189" s="404" t="s">
        <v>2067</v>
      </c>
      <c r="C189" s="718" t="s">
        <v>52</v>
      </c>
      <c r="D189" s="418">
        <v>41577</v>
      </c>
      <c r="E189" s="14">
        <v>1</v>
      </c>
      <c r="F189" s="725">
        <v>1.6948000000000001</v>
      </c>
      <c r="G189" s="476" t="s">
        <v>976</v>
      </c>
      <c r="H189" s="516">
        <v>41582</v>
      </c>
      <c r="I189" s="720">
        <v>1.6812</v>
      </c>
      <c r="J189" s="786">
        <f>SUM(I189-F189)*10000</f>
        <v>-136.00000000000057</v>
      </c>
      <c r="K189" s="405">
        <f t="shared" si="22"/>
        <v>9.4777746185195717</v>
      </c>
      <c r="L189" s="721">
        <f>SUM((I189-F189)/J189*K189)*E189</f>
        <v>9.4777746185195709E-4</v>
      </c>
      <c r="M189" s="718" t="s">
        <v>883</v>
      </c>
      <c r="N189" s="716">
        <v>1.0550999999999999</v>
      </c>
      <c r="O189" s="787">
        <f>SUM(J189*K189*E189)/N189</f>
        <v>-1221.6636793845771</v>
      </c>
    </row>
    <row r="190" spans="1:16" ht="15" customHeight="1" x14ac:dyDescent="0.25">
      <c r="A190" s="435" t="s">
        <v>1150</v>
      </c>
      <c r="B190" s="435" t="s">
        <v>2072</v>
      </c>
      <c r="C190" s="743" t="s">
        <v>77</v>
      </c>
      <c r="D190" s="744">
        <v>41576</v>
      </c>
      <c r="E190" s="435">
        <v>1</v>
      </c>
      <c r="F190" s="788">
        <v>156.88</v>
      </c>
      <c r="G190" s="746" t="s">
        <v>976</v>
      </c>
      <c r="H190" s="516">
        <v>41584</v>
      </c>
      <c r="I190" s="747">
        <v>158.31</v>
      </c>
      <c r="J190" s="786">
        <f>SUM(F190-I190)*100</f>
        <v>-143.00000000000068</v>
      </c>
      <c r="K190" s="739">
        <f t="shared" si="22"/>
        <v>0.10186411327289396</v>
      </c>
      <c r="L190" s="748">
        <f>SUM((F190-I190)/J190*K190)*E190</f>
        <v>1.0186411327289396E-3</v>
      </c>
      <c r="M190" s="743" t="s">
        <v>883</v>
      </c>
      <c r="N190" s="636">
        <v>98.17</v>
      </c>
      <c r="O190" s="787">
        <f>SUM(J190*K190)/N190</f>
        <v>-0.1483810552920842</v>
      </c>
    </row>
    <row r="191" spans="1:16" ht="15" customHeight="1" x14ac:dyDescent="0.25">
      <c r="A191" s="14" t="s">
        <v>1140</v>
      </c>
      <c r="B191" s="404" t="s">
        <v>2067</v>
      </c>
      <c r="C191" s="718" t="s">
        <v>52</v>
      </c>
      <c r="D191" s="418">
        <v>41577</v>
      </c>
      <c r="E191" s="14">
        <v>1</v>
      </c>
      <c r="F191" s="725">
        <v>81.400000000000006</v>
      </c>
      <c r="G191" s="476" t="s">
        <v>976</v>
      </c>
      <c r="H191" s="516">
        <v>41585</v>
      </c>
      <c r="I191" s="720">
        <v>81.540000000000006</v>
      </c>
      <c r="J191" s="786">
        <f>SUM(I191-F191)*100</f>
        <v>14.000000000000057</v>
      </c>
      <c r="K191" s="405">
        <f t="shared" si="22"/>
        <v>0.10152284263959391</v>
      </c>
      <c r="L191" s="721">
        <f>SUM((I191-F191)/J191*K191)*E191</f>
        <v>1.0152284263959391E-3</v>
      </c>
      <c r="M191" s="718" t="s">
        <v>883</v>
      </c>
      <c r="N191" s="716">
        <v>98.5</v>
      </c>
      <c r="O191" s="787">
        <f>SUM(J191*K191)/N191</f>
        <v>1.4429642608673306E-2</v>
      </c>
    </row>
    <row r="192" spans="1:16" ht="15" customHeight="1" x14ac:dyDescent="0.25">
      <c r="A192" s="14" t="s">
        <v>1176</v>
      </c>
      <c r="B192" s="404" t="s">
        <v>2067</v>
      </c>
      <c r="C192" s="718" t="s">
        <v>52</v>
      </c>
      <c r="D192" s="418">
        <v>41585</v>
      </c>
      <c r="E192" s="14">
        <v>1</v>
      </c>
      <c r="F192" s="725">
        <v>1.9152</v>
      </c>
      <c r="G192" s="476" t="s">
        <v>976</v>
      </c>
      <c r="H192" s="516">
        <v>41586</v>
      </c>
      <c r="I192" s="720">
        <v>1.9446000000000001</v>
      </c>
      <c r="J192" s="786">
        <f>SUM(I192-F192)*10000</f>
        <v>294.00000000000091</v>
      </c>
      <c r="K192" s="405">
        <f t="shared" si="22"/>
        <v>8.3194675540765406</v>
      </c>
      <c r="L192" s="721">
        <f>SUM((I192-F192)/J192*K192)*E192</f>
        <v>8.3194675540765415E-4</v>
      </c>
      <c r="M192" s="718" t="s">
        <v>883</v>
      </c>
      <c r="N192" s="716">
        <v>1.202</v>
      </c>
      <c r="O192" s="925">
        <f>SUM(J192*K192*E192)/N192</f>
        <v>2034.8780872699756</v>
      </c>
    </row>
    <row r="193" spans="1:16" ht="15" customHeight="1" x14ac:dyDescent="0.25">
      <c r="A193" s="435" t="s">
        <v>1139</v>
      </c>
      <c r="B193" s="435" t="s">
        <v>2072</v>
      </c>
      <c r="C193" s="743" t="s">
        <v>77</v>
      </c>
      <c r="D193" s="744">
        <v>41585</v>
      </c>
      <c r="E193" s="435">
        <v>1</v>
      </c>
      <c r="F193" s="788">
        <v>1.3995</v>
      </c>
      <c r="G193" s="746" t="s">
        <v>976</v>
      </c>
      <c r="H193" s="516">
        <v>41590</v>
      </c>
      <c r="I193" s="747">
        <v>1.41</v>
      </c>
      <c r="J193" s="786">
        <f>SUM(F193-I193)*10000</f>
        <v>-104.99999999999955</v>
      </c>
      <c r="K193" s="739">
        <f t="shared" si="22"/>
        <v>9.3870271285084019</v>
      </c>
      <c r="L193" s="748">
        <f>SUM((F193-I193)/J193*K193)*E193</f>
        <v>9.3870271285084012E-4</v>
      </c>
      <c r="M193" s="743" t="s">
        <v>883</v>
      </c>
      <c r="N193" s="636">
        <v>1.0652999999999999</v>
      </c>
      <c r="O193" s="787">
        <f>SUM(J193*K193)/N193</f>
        <v>-925.22092226919938</v>
      </c>
      <c r="P193" s="749"/>
    </row>
    <row r="194" spans="1:16" ht="15" customHeight="1" x14ac:dyDescent="0.25">
      <c r="A194" s="14" t="s">
        <v>1147</v>
      </c>
      <c r="B194" s="404" t="s">
        <v>2067</v>
      </c>
      <c r="C194" s="718" t="s">
        <v>52</v>
      </c>
      <c r="D194" s="418">
        <v>41586</v>
      </c>
      <c r="E194" s="14">
        <v>1</v>
      </c>
      <c r="F194" s="725">
        <v>1.1375999999999999</v>
      </c>
      <c r="G194" s="476" t="s">
        <v>976</v>
      </c>
      <c r="H194" s="516">
        <v>41590</v>
      </c>
      <c r="I194" s="720">
        <v>1.1304000000000001</v>
      </c>
      <c r="J194" s="786">
        <f>SUM(I194-F194)*10000</f>
        <v>-71.999999999998735</v>
      </c>
      <c r="K194" s="405">
        <f t="shared" si="22"/>
        <v>8.3180835135584772</v>
      </c>
      <c r="L194" s="721">
        <f>SUM((I194-F194)/J194*K194)*E194</f>
        <v>8.318083513558477E-4</v>
      </c>
      <c r="M194" s="718" t="s">
        <v>883</v>
      </c>
      <c r="N194" s="716">
        <v>1.2021999999999999</v>
      </c>
      <c r="O194" s="787">
        <f>SUM(J194*K194)/N194</f>
        <v>-498.17169603743122</v>
      </c>
      <c r="P194" s="749"/>
    </row>
    <row r="195" spans="1:16" ht="15" customHeight="1" x14ac:dyDescent="0.25">
      <c r="A195" s="435" t="s">
        <v>1035</v>
      </c>
      <c r="B195" s="435" t="s">
        <v>2072</v>
      </c>
      <c r="C195" s="743" t="s">
        <v>77</v>
      </c>
      <c r="D195" s="744">
        <v>41585</v>
      </c>
      <c r="E195" s="435">
        <v>1</v>
      </c>
      <c r="F195" s="788">
        <v>1.3440000000000001</v>
      </c>
      <c r="G195" s="746" t="s">
        <v>976</v>
      </c>
      <c r="H195" s="516">
        <v>41591</v>
      </c>
      <c r="I195" s="747">
        <v>1.3462000000000001</v>
      </c>
      <c r="J195" s="786">
        <f>SUM(F195-I195)*10000</f>
        <v>-21.999999999999797</v>
      </c>
      <c r="K195" s="739">
        <f t="shared" si="22"/>
        <v>10</v>
      </c>
      <c r="L195" s="748">
        <f>SUM((F195-I195)/J195*K195)*E195</f>
        <v>1E-3</v>
      </c>
      <c r="M195" s="743" t="s">
        <v>883</v>
      </c>
      <c r="N195" s="636">
        <v>1</v>
      </c>
      <c r="O195" s="787">
        <f>SUM(J195*K195)/N195</f>
        <v>-219.99999999999798</v>
      </c>
    </row>
    <row r="196" spans="1:16" ht="15" customHeight="1" x14ac:dyDescent="0.25">
      <c r="A196" s="14" t="s">
        <v>1146</v>
      </c>
      <c r="B196" s="404" t="s">
        <v>2067</v>
      </c>
      <c r="C196" s="718" t="s">
        <v>52</v>
      </c>
      <c r="D196" s="418">
        <v>41585</v>
      </c>
      <c r="E196" s="14">
        <v>1</v>
      </c>
      <c r="F196" s="725">
        <v>0.91520000000000001</v>
      </c>
      <c r="G196" s="476" t="s">
        <v>976</v>
      </c>
      <c r="H196" s="516">
        <v>41591</v>
      </c>
      <c r="I196" s="720">
        <v>0.91369999999999996</v>
      </c>
      <c r="J196" s="786">
        <f>SUM(I196-F196)*10000</f>
        <v>-15.000000000000568</v>
      </c>
      <c r="K196" s="405">
        <f t="shared" si="22"/>
        <v>10.877841836179702</v>
      </c>
      <c r="L196" s="721">
        <f>SUM((I196-F196)/J196*K196)*E196</f>
        <v>1.0877841836179703E-3</v>
      </c>
      <c r="M196" s="718" t="s">
        <v>883</v>
      </c>
      <c r="N196" s="716">
        <v>0.91930000000000001</v>
      </c>
      <c r="O196" s="787">
        <f>SUM(J196*K196*E196)/N196</f>
        <v>-177.49116451941879</v>
      </c>
      <c r="P196" s="515"/>
    </row>
    <row r="197" spans="1:16" ht="15" customHeight="1" x14ac:dyDescent="0.25">
      <c r="A197" s="435" t="s">
        <v>1118</v>
      </c>
      <c r="B197" s="435" t="s">
        <v>2072</v>
      </c>
      <c r="C197" s="743" t="s">
        <v>77</v>
      </c>
      <c r="D197" s="744">
        <v>41599</v>
      </c>
      <c r="E197" s="435">
        <v>1</v>
      </c>
      <c r="F197" s="788">
        <v>1.1677</v>
      </c>
      <c r="G197" s="746" t="s">
        <v>976</v>
      </c>
      <c r="H197" s="516">
        <v>41604</v>
      </c>
      <c r="I197" s="747">
        <v>1.1407</v>
      </c>
      <c r="J197" s="786">
        <f>SUM(F197-I197)*10000</f>
        <v>269.99999999999915</v>
      </c>
      <c r="K197" s="739">
        <f t="shared" si="22"/>
        <v>8.0019204609106183</v>
      </c>
      <c r="L197" s="748">
        <f>SUM((F197-I197)/J197*K197)*E197</f>
        <v>8.0019204609106177E-4</v>
      </c>
      <c r="M197" s="743" t="s">
        <v>883</v>
      </c>
      <c r="N197" s="636">
        <v>1.2497</v>
      </c>
      <c r="O197" s="787">
        <f>SUM(J197*K197)/N197</f>
        <v>1728.8297386939748</v>
      </c>
      <c r="P197" s="749"/>
    </row>
    <row r="198" spans="1:16" ht="15" customHeight="1" x14ac:dyDescent="0.25">
      <c r="A198" s="435" t="s">
        <v>1031</v>
      </c>
      <c r="B198" s="435" t="s">
        <v>2072</v>
      </c>
      <c r="C198" s="743" t="s">
        <v>77</v>
      </c>
      <c r="D198" s="744">
        <v>41604</v>
      </c>
      <c r="E198" s="435">
        <v>1</v>
      </c>
      <c r="F198" s="788">
        <v>1.0529999999999999</v>
      </c>
      <c r="G198" s="746" t="s">
        <v>976</v>
      </c>
      <c r="H198" s="516">
        <v>41605</v>
      </c>
      <c r="I198" s="747">
        <v>1.0588</v>
      </c>
      <c r="J198" s="786">
        <f>SUM(F198-I198)*10000</f>
        <v>-58.00000000000027</v>
      </c>
      <c r="K198" s="739">
        <f t="shared" si="22"/>
        <v>9.7532429532819638</v>
      </c>
      <c r="L198" s="748">
        <f>SUM((F198-I198)/J198*K198)*E198</f>
        <v>9.7532429532819643E-4</v>
      </c>
      <c r="M198" s="743" t="s">
        <v>883</v>
      </c>
      <c r="N198" s="636">
        <v>1.0253000000000001</v>
      </c>
      <c r="O198" s="787">
        <f>SUM(J198*K198)/N198</f>
        <v>-551.72933901331942</v>
      </c>
    </row>
    <row r="199" spans="1:16" ht="15" customHeight="1" x14ac:dyDescent="0.25">
      <c r="A199" s="435" t="s">
        <v>1141</v>
      </c>
      <c r="B199" s="435" t="s">
        <v>2072</v>
      </c>
      <c r="C199" s="743" t="s">
        <v>77</v>
      </c>
      <c r="D199" s="744">
        <v>41599</v>
      </c>
      <c r="E199" s="435">
        <v>1</v>
      </c>
      <c r="F199" s="788">
        <v>0.9798</v>
      </c>
      <c r="G199" s="746" t="s">
        <v>976</v>
      </c>
      <c r="H199" s="516">
        <v>41610</v>
      </c>
      <c r="I199" s="747">
        <v>0.96870000000000001</v>
      </c>
      <c r="J199" s="786">
        <f>SUM(F199-I199)*10000</f>
        <v>110.99999999999999</v>
      </c>
      <c r="K199" s="739">
        <f t="shared" si="22"/>
        <v>9.5638867635807188</v>
      </c>
      <c r="L199" s="748">
        <f>SUM((F199-I199)/J199*K199)*E199</f>
        <v>9.5638867635807194E-4</v>
      </c>
      <c r="M199" s="743" t="s">
        <v>883</v>
      </c>
      <c r="N199" s="636">
        <v>1.0456000000000001</v>
      </c>
      <c r="O199" s="787">
        <f>SUM(J199*K199*E199)/N199</f>
        <v>1015.2940232951985</v>
      </c>
      <c r="P199" s="749"/>
    </row>
    <row r="200" spans="1:16" ht="15" customHeight="1" x14ac:dyDescent="0.25">
      <c r="A200" s="435" t="s">
        <v>1057</v>
      </c>
      <c r="B200" s="435" t="s">
        <v>2072</v>
      </c>
      <c r="C200" s="743" t="s">
        <v>77</v>
      </c>
      <c r="D200" s="744">
        <v>41599</v>
      </c>
      <c r="E200" s="435">
        <v>1</v>
      </c>
      <c r="F200" s="788">
        <v>0.92649999999999999</v>
      </c>
      <c r="G200" s="746" t="s">
        <v>976</v>
      </c>
      <c r="H200" s="516">
        <v>41612</v>
      </c>
      <c r="I200" s="747">
        <v>0.90069999999999995</v>
      </c>
      <c r="J200" s="786">
        <f>SUM(F200-I200)*10000</f>
        <v>258.00000000000045</v>
      </c>
      <c r="K200" s="739">
        <f t="shared" si="22"/>
        <v>10</v>
      </c>
      <c r="L200" s="748">
        <f>SUM((F200-I200)/J200*K200)*E200</f>
        <v>1E-3</v>
      </c>
      <c r="M200" s="743" t="s">
        <v>883</v>
      </c>
      <c r="N200" s="636">
        <v>1</v>
      </c>
      <c r="O200" s="787">
        <f>SUM(J200*K200)/N200</f>
        <v>2580.0000000000045</v>
      </c>
      <c r="P200" s="731"/>
    </row>
    <row r="201" spans="1:16" ht="15" customHeight="1" x14ac:dyDescent="0.25">
      <c r="A201" s="14" t="s">
        <v>1030</v>
      </c>
      <c r="B201" s="404" t="s">
        <v>2067</v>
      </c>
      <c r="C201" s="718" t="s">
        <v>52</v>
      </c>
      <c r="D201" s="418">
        <v>41612</v>
      </c>
      <c r="E201" s="14">
        <v>1</v>
      </c>
      <c r="F201" s="725">
        <v>0.83009999999999995</v>
      </c>
      <c r="G201" s="476" t="s">
        <v>976</v>
      </c>
      <c r="H201" s="516">
        <v>41620</v>
      </c>
      <c r="I201" s="720">
        <v>0.81950000000000001</v>
      </c>
      <c r="J201" s="786">
        <f>SUM(I201-F201)*10000</f>
        <v>-105.99999999999943</v>
      </c>
      <c r="K201" s="405">
        <f t="shared" si="22"/>
        <v>16.3907556138338</v>
      </c>
      <c r="L201" s="721">
        <f>SUM((I201-F201)/J201*K201)*E201</f>
        <v>1.6390755613833799E-3</v>
      </c>
      <c r="M201" s="718" t="s">
        <v>883</v>
      </c>
      <c r="N201" s="716">
        <v>0.61009999999999998</v>
      </c>
      <c r="O201" s="787">
        <f>SUM(J201*K201)*N201</f>
        <v>-1059.9999999999945</v>
      </c>
      <c r="P201" s="731"/>
    </row>
    <row r="202" spans="1:16" ht="15" customHeight="1" x14ac:dyDescent="0.25">
      <c r="A202" s="435" t="s">
        <v>1144</v>
      </c>
      <c r="B202" s="435" t="s">
        <v>2072</v>
      </c>
      <c r="C202" s="743" t="s">
        <v>77</v>
      </c>
      <c r="D202" s="744">
        <v>41619</v>
      </c>
      <c r="E202" s="435">
        <v>1</v>
      </c>
      <c r="F202" s="788">
        <v>1.7889999999999999</v>
      </c>
      <c r="G202" s="746" t="s">
        <v>976</v>
      </c>
      <c r="H202" s="516">
        <v>41620</v>
      </c>
      <c r="I202" s="747">
        <v>1.8194999999999999</v>
      </c>
      <c r="J202" s="786">
        <f>SUM(F202-I202)*10000</f>
        <v>-304.99999999999972</v>
      </c>
      <c r="K202" s="739">
        <f t="shared" si="22"/>
        <v>9.144111192392101</v>
      </c>
      <c r="L202" s="748">
        <f>SUM((F202-I202)/J202*K202)*E202</f>
        <v>9.1441111923921015E-4</v>
      </c>
      <c r="M202" s="743" t="s">
        <v>883</v>
      </c>
      <c r="N202" s="636">
        <v>1.0935999999999999</v>
      </c>
      <c r="O202" s="787">
        <f>SUM(J202*K202*E202)/N202</f>
        <v>-2550.2504697143277</v>
      </c>
      <c r="P202" s="515"/>
    </row>
    <row r="203" spans="1:16" ht="15" customHeight="1" x14ac:dyDescent="0.25">
      <c r="A203" s="435" t="s">
        <v>1031</v>
      </c>
      <c r="B203" s="435" t="s">
        <v>2072</v>
      </c>
      <c r="C203" s="743" t="s">
        <v>77</v>
      </c>
      <c r="D203" s="744">
        <v>41619</v>
      </c>
      <c r="E203" s="435">
        <v>1</v>
      </c>
      <c r="F203" s="788">
        <v>1.0606</v>
      </c>
      <c r="G203" s="746" t="s">
        <v>976</v>
      </c>
      <c r="H203" s="516">
        <v>41621</v>
      </c>
      <c r="I203" s="747">
        <v>1.0663</v>
      </c>
      <c r="J203" s="786">
        <f>SUM(F203-I203)*10000</f>
        <v>-57.000000000000384</v>
      </c>
      <c r="K203" s="739">
        <f t="shared" si="22"/>
        <v>9.4304036212749907</v>
      </c>
      <c r="L203" s="748">
        <f>SUM((F203-I203)/J203*K203)*E203</f>
        <v>9.4304036212749913E-4</v>
      </c>
      <c r="M203" s="743" t="s">
        <v>883</v>
      </c>
      <c r="N203" s="636">
        <v>1.0604</v>
      </c>
      <c r="O203" s="787">
        <f>SUM(J203*K203)/N203</f>
        <v>-506.91532102289523</v>
      </c>
    </row>
    <row r="204" spans="1:16" ht="15" customHeight="1" x14ac:dyDescent="0.25">
      <c r="A204" s="14" t="s">
        <v>1146</v>
      </c>
      <c r="B204" s="404" t="s">
        <v>2067</v>
      </c>
      <c r="C204" s="718" t="s">
        <v>52</v>
      </c>
      <c r="D204" s="418">
        <v>41626</v>
      </c>
      <c r="E204" s="14">
        <v>1</v>
      </c>
      <c r="F204" s="725">
        <v>0.89229999999999998</v>
      </c>
      <c r="G204" s="476" t="s">
        <v>976</v>
      </c>
      <c r="H204" s="516">
        <v>41635</v>
      </c>
      <c r="I204" s="720">
        <v>0.88919999999999999</v>
      </c>
      <c r="J204" s="786">
        <f>SUM(I204-F204)*10000</f>
        <v>-30.999999999999915</v>
      </c>
      <c r="K204" s="405">
        <f t="shared" si="22"/>
        <v>11.301989150090415</v>
      </c>
      <c r="L204" s="721">
        <f>SUM((I204-F204)/J204*K204)*E204</f>
        <v>1.1301989150090416E-3</v>
      </c>
      <c r="M204" s="718" t="s">
        <v>883</v>
      </c>
      <c r="N204" s="716">
        <v>0.88480000000000003</v>
      </c>
      <c r="O204" s="787">
        <f>SUM(J204*K204*E204)/N204</f>
        <v>-395.97837212115945</v>
      </c>
      <c r="P204" s="515"/>
    </row>
    <row r="205" spans="1:16" ht="15" customHeight="1" x14ac:dyDescent="0.25">
      <c r="A205" s="435" t="s">
        <v>1139</v>
      </c>
      <c r="B205" s="435" t="s">
        <v>2072</v>
      </c>
      <c r="C205" s="743" t="s">
        <v>77</v>
      </c>
      <c r="D205" s="744">
        <v>41631</v>
      </c>
      <c r="E205" s="435">
        <v>1</v>
      </c>
      <c r="F205" s="788">
        <v>1.4524999999999999</v>
      </c>
      <c r="G205" s="746" t="s">
        <v>976</v>
      </c>
      <c r="H205" s="516">
        <v>41635</v>
      </c>
      <c r="I205" s="747">
        <v>1.4702999999999999</v>
      </c>
      <c r="J205" s="786">
        <f>SUM(F205-I205)*10000</f>
        <v>-178.00000000000037</v>
      </c>
      <c r="K205" s="739">
        <f t="shared" si="22"/>
        <v>9.3967299379815827</v>
      </c>
      <c r="L205" s="748">
        <f>SUM((F205-I205)/J205*K205)*E205</f>
        <v>9.3967299379815836E-4</v>
      </c>
      <c r="M205" s="743" t="s">
        <v>883</v>
      </c>
      <c r="N205" s="636">
        <v>1.0642</v>
      </c>
      <c r="O205" s="787">
        <f>SUM(J205*K205)/N205</f>
        <v>-1571.7138967869998</v>
      </c>
      <c r="P205" s="749"/>
    </row>
    <row r="206" spans="1:16" ht="15" customHeight="1" x14ac:dyDescent="0.25">
      <c r="A206" s="14" t="s">
        <v>1058</v>
      </c>
      <c r="B206" s="404" t="s">
        <v>2067</v>
      </c>
      <c r="C206" s="718" t="s">
        <v>52</v>
      </c>
      <c r="D206" s="418">
        <v>41625</v>
      </c>
      <c r="E206" s="14">
        <v>1</v>
      </c>
      <c r="F206" s="725">
        <v>1.2587999999999999</v>
      </c>
      <c r="G206" s="476" t="s">
        <v>976</v>
      </c>
      <c r="H206" s="516">
        <v>41640</v>
      </c>
      <c r="I206" s="720">
        <v>1.2630999999999999</v>
      </c>
      <c r="J206" s="786">
        <f>SUM(I206-F206)*10000</f>
        <v>42.999999999999702</v>
      </c>
      <c r="K206" s="405">
        <f t="shared" si="22"/>
        <v>7.9548166414764125</v>
      </c>
      <c r="L206" s="721">
        <f>SUM((I206-F206)/J206*K206)*E206</f>
        <v>7.954816641476413E-4</v>
      </c>
      <c r="M206" s="718" t="s">
        <v>883</v>
      </c>
      <c r="N206" s="716">
        <v>1.2571000000000001</v>
      </c>
      <c r="O206" s="787">
        <f>SUM(J206*K206)/N206</f>
        <v>272.10016353789143</v>
      </c>
      <c r="P206" s="515"/>
    </row>
    <row r="207" spans="1:16" ht="15" customHeight="1" x14ac:dyDescent="0.25">
      <c r="A207" s="14" t="s">
        <v>1142</v>
      </c>
      <c r="B207" s="404" t="s">
        <v>2067</v>
      </c>
      <c r="C207" s="718" t="s">
        <v>52</v>
      </c>
      <c r="D207" s="418">
        <v>41627</v>
      </c>
      <c r="E207" s="14">
        <v>1</v>
      </c>
      <c r="F207" s="725">
        <v>1.2252000000000001</v>
      </c>
      <c r="G207" s="476" t="s">
        <v>976</v>
      </c>
      <c r="H207" s="516">
        <v>41640</v>
      </c>
      <c r="I207" s="720">
        <v>1.2219</v>
      </c>
      <c r="J207" s="786">
        <f>SUM(I207-F207)*10000</f>
        <v>-33.00000000000081</v>
      </c>
      <c r="K207" s="405">
        <f t="shared" si="22"/>
        <v>11.130899376669635</v>
      </c>
      <c r="L207" s="721">
        <f>SUM((I207-F207)/J207*K207)*E207</f>
        <v>1.1130899376669634E-3</v>
      </c>
      <c r="M207" s="718" t="s">
        <v>883</v>
      </c>
      <c r="N207" s="716">
        <v>0.89839999999999998</v>
      </c>
      <c r="O207" s="787">
        <f>SUM(J207*K207)/N207</f>
        <v>-408.85983908070682</v>
      </c>
      <c r="P207" s="749"/>
    </row>
    <row r="208" spans="1:16" ht="15" customHeight="1" x14ac:dyDescent="0.25">
      <c r="A208" s="14" t="s">
        <v>1143</v>
      </c>
      <c r="B208" s="404" t="s">
        <v>2067</v>
      </c>
      <c r="C208" s="718" t="s">
        <v>52</v>
      </c>
      <c r="D208" s="418">
        <v>41652</v>
      </c>
      <c r="E208" s="14">
        <v>1</v>
      </c>
      <c r="F208" s="725">
        <v>0.81769999999999998</v>
      </c>
      <c r="G208" s="476" t="s">
        <v>976</v>
      </c>
      <c r="H208" s="516">
        <v>41653</v>
      </c>
      <c r="I208" s="720">
        <v>0.8105</v>
      </c>
      <c r="J208" s="786">
        <f>SUM(I208-F208)*10000</f>
        <v>-71.999999999999844</v>
      </c>
      <c r="K208" s="405">
        <f t="shared" si="22"/>
        <v>11.084016847705609</v>
      </c>
      <c r="L208" s="721">
        <f>SUM((I208-F208)/J208*K208)*E208</f>
        <v>1.1084016847705607E-3</v>
      </c>
      <c r="M208" s="718" t="s">
        <v>883</v>
      </c>
      <c r="N208" s="716">
        <v>0.9022</v>
      </c>
      <c r="O208" s="787">
        <f>SUM(J208*K208*E208)/N208</f>
        <v>-884.5590922575949</v>
      </c>
      <c r="P208" s="749"/>
    </row>
    <row r="209" spans="1:16" ht="15" customHeight="1" x14ac:dyDescent="0.25">
      <c r="A209" s="14" t="s">
        <v>1031</v>
      </c>
      <c r="B209" s="404" t="s">
        <v>2067</v>
      </c>
      <c r="C209" s="718" t="s">
        <v>52</v>
      </c>
      <c r="D209" s="418">
        <v>41660</v>
      </c>
      <c r="E209" s="14">
        <v>1</v>
      </c>
      <c r="F209" s="725">
        <v>1.0999000000000001</v>
      </c>
      <c r="G209" s="476" t="s">
        <v>976</v>
      </c>
      <c r="H209" s="516">
        <v>41661</v>
      </c>
      <c r="I209" s="720">
        <v>1.0952999999999999</v>
      </c>
      <c r="J209" s="786">
        <f>SUM(I209-F209)*10000</f>
        <v>-46.000000000001592</v>
      </c>
      <c r="K209" s="405">
        <f t="shared" si="22"/>
        <v>9.1299187437231808</v>
      </c>
      <c r="L209" s="721">
        <f>SUM((I209-F209)/J209*K209)*E209</f>
        <v>9.1299187437231808E-4</v>
      </c>
      <c r="M209" s="718" t="s">
        <v>883</v>
      </c>
      <c r="N209" s="716">
        <v>1.0952999999999999</v>
      </c>
      <c r="O209" s="787">
        <f>SUM(J209*K209)/N209</f>
        <v>-383.4349148281575</v>
      </c>
      <c r="P209" s="514" t="s">
        <v>2275</v>
      </c>
    </row>
    <row r="210" spans="1:16" ht="15" customHeight="1" x14ac:dyDescent="0.25">
      <c r="A210" s="435" t="s">
        <v>1146</v>
      </c>
      <c r="B210" s="435" t="s">
        <v>2072</v>
      </c>
      <c r="C210" s="743" t="s">
        <v>77</v>
      </c>
      <c r="D210" s="744">
        <v>41662</v>
      </c>
      <c r="E210" s="435">
        <v>1</v>
      </c>
      <c r="F210" s="788">
        <v>0.90769999999999995</v>
      </c>
      <c r="G210" s="746" t="s">
        <v>976</v>
      </c>
      <c r="H210" s="744">
        <v>41662</v>
      </c>
      <c r="I210" s="747">
        <v>0.89829999999999999</v>
      </c>
      <c r="J210" s="786">
        <f>SUM(F210-I210)*10000</f>
        <v>93.999999999999645</v>
      </c>
      <c r="K210" s="739">
        <f t="shared" si="22"/>
        <v>10.964912280701753</v>
      </c>
      <c r="L210" s="748">
        <f>SUM((F210-I210)/J210*K210)*E210</f>
        <v>1.0964912280701752E-3</v>
      </c>
      <c r="M210" s="743" t="s">
        <v>883</v>
      </c>
      <c r="N210" s="636">
        <v>0.91200000000000003</v>
      </c>
      <c r="O210" s="787">
        <f>SUM(J210*K210*E210)/N210</f>
        <v>1130.1554324407464</v>
      </c>
    </row>
    <row r="211" spans="1:16" ht="15" customHeight="1" x14ac:dyDescent="0.25">
      <c r="A211" s="435" t="s">
        <v>1035</v>
      </c>
      <c r="B211" s="435" t="s">
        <v>2072</v>
      </c>
      <c r="C211" s="743" t="s">
        <v>77</v>
      </c>
      <c r="D211" s="744">
        <v>41667</v>
      </c>
      <c r="E211" s="435">
        <v>1</v>
      </c>
      <c r="F211" s="788">
        <v>1.3647</v>
      </c>
      <c r="G211" s="746" t="s">
        <v>976</v>
      </c>
      <c r="H211" s="516">
        <v>41673</v>
      </c>
      <c r="I211" s="747">
        <v>1.3483000000000001</v>
      </c>
      <c r="J211" s="786">
        <f>SUM(F211-I211)*10000</f>
        <v>163.99999999999972</v>
      </c>
      <c r="K211" s="739">
        <f t="shared" si="22"/>
        <v>10</v>
      </c>
      <c r="L211" s="748">
        <f>SUM((F211-I211)/J211*K211)*E211</f>
        <v>1E-3</v>
      </c>
      <c r="M211" s="743" t="s">
        <v>883</v>
      </c>
      <c r="N211" s="636">
        <v>1</v>
      </c>
      <c r="O211" s="787">
        <f t="shared" ref="O211:O217" si="23">SUM(J211*K211)/N211</f>
        <v>1639.9999999999973</v>
      </c>
      <c r="P211" s="731"/>
    </row>
    <row r="212" spans="1:16" ht="15" customHeight="1" x14ac:dyDescent="0.25">
      <c r="A212" s="14" t="s">
        <v>1147</v>
      </c>
      <c r="B212" s="404" t="s">
        <v>2067</v>
      </c>
      <c r="C212" s="718" t="s">
        <v>52</v>
      </c>
      <c r="D212" s="418">
        <v>41669</v>
      </c>
      <c r="E212" s="14">
        <v>1</v>
      </c>
      <c r="F212" s="725">
        <v>1.0676000000000001</v>
      </c>
      <c r="G212" s="476" t="s">
        <v>976</v>
      </c>
      <c r="H212" s="516">
        <v>41674</v>
      </c>
      <c r="I212" s="720">
        <v>1.0912999999999999</v>
      </c>
      <c r="J212" s="786">
        <f>SUM(I212-F212)*10000</f>
        <v>236.99999999999832</v>
      </c>
      <c r="K212" s="405">
        <f t="shared" si="22"/>
        <v>8.1772835064191653</v>
      </c>
      <c r="L212" s="721">
        <f>SUM((I212-F212)/J212*K212)*E212</f>
        <v>8.1772835064191653E-4</v>
      </c>
      <c r="M212" s="718" t="s">
        <v>883</v>
      </c>
      <c r="N212" s="716">
        <v>1.2229000000000001</v>
      </c>
      <c r="O212" s="787">
        <f t="shared" si="23"/>
        <v>1584.7707834012008</v>
      </c>
      <c r="P212" s="731"/>
    </row>
    <row r="213" spans="1:16" ht="15" customHeight="1" x14ac:dyDescent="0.25">
      <c r="A213" s="14" t="s">
        <v>1117</v>
      </c>
      <c r="B213" s="404" t="s">
        <v>2067</v>
      </c>
      <c r="C213" s="718" t="s">
        <v>52</v>
      </c>
      <c r="D213" s="418">
        <v>41677</v>
      </c>
      <c r="E213" s="14">
        <v>1</v>
      </c>
      <c r="F213" s="725">
        <v>1.5202</v>
      </c>
      <c r="G213" s="476" t="s">
        <v>976</v>
      </c>
      <c r="H213" s="516">
        <v>41682</v>
      </c>
      <c r="I213" s="720">
        <v>1.5017</v>
      </c>
      <c r="J213" s="786">
        <f>SUM(I213-F213)*10000</f>
        <v>-184.9999999999996</v>
      </c>
      <c r="K213" s="405">
        <f t="shared" si="22"/>
        <v>8.0515297906602257</v>
      </c>
      <c r="L213" s="721">
        <f>SUM((I213-F213)/J213*K213)*E213</f>
        <v>8.0515297906602265E-4</v>
      </c>
      <c r="M213" s="718" t="s">
        <v>883</v>
      </c>
      <c r="N213" s="716">
        <v>1.242</v>
      </c>
      <c r="O213" s="787">
        <f t="shared" si="23"/>
        <v>-1199.3019414429457</v>
      </c>
      <c r="P213" s="731"/>
    </row>
    <row r="214" spans="1:16" ht="15" customHeight="1" x14ac:dyDescent="0.25">
      <c r="A214" s="435" t="s">
        <v>1147</v>
      </c>
      <c r="B214" s="435" t="s">
        <v>2072</v>
      </c>
      <c r="C214" s="743" t="s">
        <v>77</v>
      </c>
      <c r="D214" s="744">
        <v>41677</v>
      </c>
      <c r="E214" s="435">
        <v>1</v>
      </c>
      <c r="F214" s="788">
        <v>1.0808</v>
      </c>
      <c r="G214" s="746" t="s">
        <v>976</v>
      </c>
      <c r="H214" s="516">
        <v>41688</v>
      </c>
      <c r="I214" s="747">
        <v>1.0845</v>
      </c>
      <c r="J214" s="786">
        <f>SUM(F214-I214)*10000</f>
        <v>-37.000000000000369</v>
      </c>
      <c r="K214" s="739">
        <f t="shared" si="22"/>
        <v>8.2953131480713385</v>
      </c>
      <c r="L214" s="748">
        <f>SUM((F214-I214)/J214*K214)*E214</f>
        <v>8.2953131480713381E-4</v>
      </c>
      <c r="M214" s="743" t="s">
        <v>883</v>
      </c>
      <c r="N214" s="636">
        <v>1.2055</v>
      </c>
      <c r="O214" s="787">
        <f t="shared" si="23"/>
        <v>-254.60521483089391</v>
      </c>
      <c r="P214" s="749"/>
    </row>
    <row r="215" spans="1:16" ht="15" customHeight="1" x14ac:dyDescent="0.25">
      <c r="A215" s="14" t="s">
        <v>1273</v>
      </c>
      <c r="B215" s="404" t="s">
        <v>2067</v>
      </c>
      <c r="C215" s="718" t="s">
        <v>52</v>
      </c>
      <c r="D215" s="418">
        <v>41689</v>
      </c>
      <c r="E215" s="14">
        <v>1</v>
      </c>
      <c r="F215" s="725">
        <v>140.29900000000001</v>
      </c>
      <c r="G215" s="476" t="s">
        <v>976</v>
      </c>
      <c r="H215" s="516">
        <v>41690</v>
      </c>
      <c r="I215" s="720">
        <v>139.501</v>
      </c>
      <c r="J215" s="786">
        <f>SUM(I215-F215)*100</f>
        <v>-79.800000000000182</v>
      </c>
      <c r="K215" s="405">
        <f t="shared" si="22"/>
        <v>10</v>
      </c>
      <c r="L215" s="721">
        <f>SUM((I215-F215)/J215*K215)*E215</f>
        <v>0.1</v>
      </c>
      <c r="M215" s="718" t="s">
        <v>883</v>
      </c>
      <c r="N215" s="716">
        <v>1</v>
      </c>
      <c r="O215" s="787">
        <f t="shared" si="23"/>
        <v>-798.00000000000182</v>
      </c>
      <c r="P215" s="731"/>
    </row>
    <row r="216" spans="1:16" ht="15" customHeight="1" x14ac:dyDescent="0.25">
      <c r="A216" s="14" t="s">
        <v>1166</v>
      </c>
      <c r="B216" s="404" t="s">
        <v>2067</v>
      </c>
      <c r="C216" s="718" t="s">
        <v>52</v>
      </c>
      <c r="D216" s="418">
        <v>41689</v>
      </c>
      <c r="E216" s="14">
        <v>1</v>
      </c>
      <c r="F216" s="725">
        <v>114.60299999999999</v>
      </c>
      <c r="G216" s="476" t="s">
        <v>976</v>
      </c>
      <c r="H216" s="516">
        <v>41695</v>
      </c>
      <c r="I216" s="720">
        <v>115.02</v>
      </c>
      <c r="J216" s="786">
        <f>SUM(I216-F216)*100</f>
        <v>41.700000000000159</v>
      </c>
      <c r="K216" s="405">
        <f t="shared" si="22"/>
        <v>10</v>
      </c>
      <c r="L216" s="721">
        <f>SUM((I216-F216)/J216*K216)*E216</f>
        <v>0.1</v>
      </c>
      <c r="M216" s="718" t="s">
        <v>883</v>
      </c>
      <c r="N216" s="716">
        <v>1</v>
      </c>
      <c r="O216" s="787">
        <f t="shared" si="23"/>
        <v>417.00000000000159</v>
      </c>
      <c r="P216" s="731"/>
    </row>
    <row r="217" spans="1:16" ht="15" customHeight="1" x14ac:dyDescent="0.25">
      <c r="A217" s="14" t="s">
        <v>1030</v>
      </c>
      <c r="B217" s="404" t="s">
        <v>2067</v>
      </c>
      <c r="C217" s="718" t="s">
        <v>52</v>
      </c>
      <c r="D217" s="418">
        <v>41689</v>
      </c>
      <c r="E217" s="14">
        <v>1</v>
      </c>
      <c r="F217" s="725">
        <v>0.82330000000000003</v>
      </c>
      <c r="G217" s="476" t="s">
        <v>976</v>
      </c>
      <c r="H217" s="516">
        <v>41695</v>
      </c>
      <c r="I217" s="720">
        <v>0.82369999999999999</v>
      </c>
      <c r="J217" s="786">
        <f>SUM(I217-F217)*10000</f>
        <v>3.9999999999995595</v>
      </c>
      <c r="K217" s="405">
        <f t="shared" si="22"/>
        <v>16.655562958027982</v>
      </c>
      <c r="L217" s="721">
        <f>SUM((I217-F217)/J217*K217)*E217</f>
        <v>1.6655562958027984E-3</v>
      </c>
      <c r="M217" s="718" t="s">
        <v>883</v>
      </c>
      <c r="N217" s="716">
        <v>0.60040000000000004</v>
      </c>
      <c r="O217" s="787">
        <f t="shared" si="23"/>
        <v>110.9631109795213</v>
      </c>
      <c r="P217" s="731"/>
    </row>
    <row r="218" spans="1:16" ht="15" customHeight="1" x14ac:dyDescent="0.25">
      <c r="A218" s="435" t="s">
        <v>1145</v>
      </c>
      <c r="B218" s="435" t="s">
        <v>2072</v>
      </c>
      <c r="C218" s="743" t="s">
        <v>77</v>
      </c>
      <c r="D218" s="744">
        <v>41689</v>
      </c>
      <c r="E218" s="435">
        <v>1</v>
      </c>
      <c r="F218" s="788">
        <v>1.6689000000000001</v>
      </c>
      <c r="G218" s="746" t="s">
        <v>976</v>
      </c>
      <c r="H218" s="516">
        <v>41695</v>
      </c>
      <c r="I218" s="747">
        <v>1.6679999999999999</v>
      </c>
      <c r="J218" s="786">
        <f>SUM(F218-I218)*10000</f>
        <v>9.0000000000012292</v>
      </c>
      <c r="K218" s="739">
        <f t="shared" si="22"/>
        <v>10</v>
      </c>
      <c r="L218" s="748">
        <f>SUM((F218-I218)/J218*K218)*E218</f>
        <v>1E-3</v>
      </c>
      <c r="M218" s="743" t="s">
        <v>883</v>
      </c>
      <c r="N218" s="636">
        <v>1</v>
      </c>
      <c r="O218" s="925">
        <f>SUM(J218*K218*E218)/N218</f>
        <v>90.000000000012292</v>
      </c>
    </row>
    <row r="219" spans="1:16" ht="15" customHeight="1" x14ac:dyDescent="0.25">
      <c r="A219" s="435" t="s">
        <v>1141</v>
      </c>
      <c r="B219" s="435" t="s">
        <v>2072</v>
      </c>
      <c r="C219" s="743" t="s">
        <v>77</v>
      </c>
      <c r="D219" s="744">
        <v>41694</v>
      </c>
      <c r="E219" s="435">
        <v>1</v>
      </c>
      <c r="F219" s="788">
        <v>0.99590000000000001</v>
      </c>
      <c r="G219" s="746" t="s">
        <v>976</v>
      </c>
      <c r="H219" s="516">
        <v>41701</v>
      </c>
      <c r="I219" s="747">
        <v>0.98270000000000002</v>
      </c>
      <c r="J219" s="786">
        <f>SUM(F219-I219)*10000</f>
        <v>131.99999999999989</v>
      </c>
      <c r="K219" s="739">
        <f t="shared" si="22"/>
        <v>9.0424088977303541</v>
      </c>
      <c r="L219" s="748">
        <f>SUM((F219-I219)/J219*K219)*E219</f>
        <v>9.0424088977303547E-4</v>
      </c>
      <c r="M219" s="743" t="s">
        <v>883</v>
      </c>
      <c r="N219" s="636">
        <v>1.1059000000000001</v>
      </c>
      <c r="O219" s="787">
        <f>SUM(J219*K219*E219)/N219</f>
        <v>1079.3000944935397</v>
      </c>
      <c r="P219" s="749"/>
    </row>
    <row r="220" spans="1:16" ht="15" customHeight="1" x14ac:dyDescent="0.25">
      <c r="A220" s="435" t="s">
        <v>1173</v>
      </c>
      <c r="B220" s="435" t="s">
        <v>2072</v>
      </c>
      <c r="C220" s="743" t="s">
        <v>77</v>
      </c>
      <c r="D220" s="744">
        <v>41694</v>
      </c>
      <c r="E220" s="435">
        <v>1</v>
      </c>
      <c r="F220" s="788">
        <v>1.8449</v>
      </c>
      <c r="G220" s="746" t="s">
        <v>976</v>
      </c>
      <c r="H220" s="516">
        <v>41704</v>
      </c>
      <c r="I220" s="747">
        <v>1.8491</v>
      </c>
      <c r="J220" s="786">
        <f>SUM(F220-I220)*10000</f>
        <v>-41.999999999999815</v>
      </c>
      <c r="K220" s="739">
        <f t="shared" si="22"/>
        <v>8.9984702600557913</v>
      </c>
      <c r="L220" s="748">
        <f>SUM((F220-I220)/J220*K220)*E220</f>
        <v>8.9984702600557915E-4</v>
      </c>
      <c r="M220" s="743" t="s">
        <v>883</v>
      </c>
      <c r="N220" s="636">
        <v>1.1113</v>
      </c>
      <c r="O220" s="787">
        <f>SUM(J220*K220)/N220</f>
        <v>-340.08436148865439</v>
      </c>
      <c r="P220" s="515"/>
    </row>
    <row r="221" spans="1:16" ht="15" customHeight="1" x14ac:dyDescent="0.25">
      <c r="A221" s="14" t="s">
        <v>1176</v>
      </c>
      <c r="B221" s="404" t="s">
        <v>2067</v>
      </c>
      <c r="C221" s="718" t="s">
        <v>52</v>
      </c>
      <c r="D221" s="418">
        <v>41710</v>
      </c>
      <c r="E221" s="14">
        <v>1</v>
      </c>
      <c r="F221" s="725">
        <v>1.9654</v>
      </c>
      <c r="G221" s="476" t="s">
        <v>976</v>
      </c>
      <c r="H221" s="516">
        <v>41710</v>
      </c>
      <c r="I221" s="720">
        <v>1.9548000000000001</v>
      </c>
      <c r="J221" s="786">
        <f>SUM(I221-F221)*10000</f>
        <v>-105.99999999999943</v>
      </c>
      <c r="K221" s="405">
        <f t="shared" si="22"/>
        <v>8.5200647524921198</v>
      </c>
      <c r="L221" s="721">
        <f>SUM((I221-F221)/J221*K221)*E221</f>
        <v>8.5200647524921193E-4</v>
      </c>
      <c r="M221" s="718" t="s">
        <v>883</v>
      </c>
      <c r="N221" s="716">
        <v>1.1737</v>
      </c>
      <c r="O221" s="925">
        <f>SUM(J221*K221*E221)/N221</f>
        <v>-769.46993589857709</v>
      </c>
      <c r="P221" s="515"/>
    </row>
    <row r="222" spans="1:16" ht="15" customHeight="1" x14ac:dyDescent="0.25">
      <c r="A222" s="435" t="s">
        <v>1155</v>
      </c>
      <c r="B222" s="435" t="s">
        <v>2072</v>
      </c>
      <c r="C222" s="743" t="s">
        <v>77</v>
      </c>
      <c r="D222" s="744">
        <v>41708</v>
      </c>
      <c r="E222" s="435">
        <v>1</v>
      </c>
      <c r="F222" s="788">
        <v>93.438999999999993</v>
      </c>
      <c r="G222" s="746" t="s">
        <v>976</v>
      </c>
      <c r="H222" s="516">
        <v>41711</v>
      </c>
      <c r="I222" s="747">
        <v>92.974000000000004</v>
      </c>
      <c r="J222" s="786">
        <f>SUM(F222-I222)*100</f>
        <v>46.49999999999892</v>
      </c>
      <c r="K222" s="739">
        <f t="shared" si="22"/>
        <v>9.7124153805809965E-2</v>
      </c>
      <c r="L222" s="748">
        <f>SUM((F222-I222)/J222*K222)*E222</f>
        <v>9.7124153805809967E-4</v>
      </c>
      <c r="M222" s="743" t="s">
        <v>883</v>
      </c>
      <c r="N222" s="636">
        <v>102.961</v>
      </c>
      <c r="O222" s="787">
        <f>SUM(J222*K222)/N222</f>
        <v>4.3863920824099019E-2</v>
      </c>
      <c r="P222" s="749"/>
    </row>
    <row r="223" spans="1:16" ht="15" customHeight="1" x14ac:dyDescent="0.25">
      <c r="A223" s="435" t="s">
        <v>1057</v>
      </c>
      <c r="B223" s="435" t="s">
        <v>3</v>
      </c>
      <c r="C223" s="743" t="s">
        <v>77</v>
      </c>
      <c r="D223" s="744">
        <v>41708</v>
      </c>
      <c r="E223" s="435">
        <v>1</v>
      </c>
      <c r="F223" s="788">
        <v>0.90539999999999998</v>
      </c>
      <c r="G223" s="746" t="s">
        <v>976</v>
      </c>
      <c r="H223" s="516">
        <v>41711</v>
      </c>
      <c r="I223" s="747">
        <v>0.90310000000000001</v>
      </c>
      <c r="J223" s="786">
        <f>SUM(F223-I223)*10000</f>
        <v>22.999999999999687</v>
      </c>
      <c r="K223" s="739">
        <f t="shared" si="22"/>
        <v>10</v>
      </c>
      <c r="L223" s="748">
        <f>SUM((F223-I223)/J223*K223)*E223</f>
        <v>1E-3</v>
      </c>
      <c r="M223" s="743" t="s">
        <v>883</v>
      </c>
      <c r="N223" s="636">
        <v>1</v>
      </c>
      <c r="O223" s="787">
        <f>SUM(J223*K223)/N223</f>
        <v>229.99999999999687</v>
      </c>
      <c r="P223" s="731"/>
    </row>
    <row r="224" spans="1:16" ht="15" customHeight="1" x14ac:dyDescent="0.25">
      <c r="A224" s="14" t="s">
        <v>1594</v>
      </c>
      <c r="B224" s="404" t="s">
        <v>2067</v>
      </c>
      <c r="C224" s="718" t="s">
        <v>52</v>
      </c>
      <c r="D224" s="418">
        <v>41708</v>
      </c>
      <c r="E224" s="14">
        <v>1</v>
      </c>
      <c r="F224" s="725">
        <v>1.6429</v>
      </c>
      <c r="G224" s="476" t="s">
        <v>976</v>
      </c>
      <c r="H224" s="516">
        <v>41711</v>
      </c>
      <c r="I224" s="720">
        <v>1.6289</v>
      </c>
      <c r="J224" s="786">
        <f>SUM(I224-F224)*10000</f>
        <v>-140.00000000000011</v>
      </c>
      <c r="K224" s="405">
        <f t="shared" si="22"/>
        <v>8.2911864687836836</v>
      </c>
      <c r="L224" s="721">
        <f>SUM((I224-F224)/J224*K224)*E224</f>
        <v>8.2911864687836836E-4</v>
      </c>
      <c r="M224" s="718" t="s">
        <v>883</v>
      </c>
      <c r="N224" s="716">
        <v>1.2060999999999999</v>
      </c>
      <c r="O224" s="787">
        <f>SUM(J224*K224)/N224</f>
        <v>-962.41282284198371</v>
      </c>
      <c r="P224" s="731"/>
    </row>
    <row r="225" spans="1:16" ht="15" customHeight="1" x14ac:dyDescent="0.25">
      <c r="A225" s="435" t="s">
        <v>1172</v>
      </c>
      <c r="B225" s="435" t="s">
        <v>2072</v>
      </c>
      <c r="C225" s="743" t="s">
        <v>77</v>
      </c>
      <c r="D225" s="744">
        <v>41708</v>
      </c>
      <c r="E225" s="435">
        <v>1</v>
      </c>
      <c r="F225" s="788">
        <v>0.84379999999999999</v>
      </c>
      <c r="G225" s="746" t="s">
        <v>976</v>
      </c>
      <c r="H225" s="516">
        <v>41711</v>
      </c>
      <c r="I225" s="747">
        <v>0.8528</v>
      </c>
      <c r="J225" s="786">
        <f>SUM(F225-I225)*10000</f>
        <v>-90.000000000000085</v>
      </c>
      <c r="K225" s="739">
        <f t="shared" si="22"/>
        <v>10</v>
      </c>
      <c r="L225" s="748">
        <f>SUM((F225-I225)/J225*K225)*E225</f>
        <v>1E-3</v>
      </c>
      <c r="M225" s="743" t="s">
        <v>883</v>
      </c>
      <c r="N225" s="636">
        <v>1</v>
      </c>
      <c r="O225" s="787">
        <f>SUM(J225*K225)/N225</f>
        <v>-900.00000000000091</v>
      </c>
    </row>
    <row r="226" spans="1:16" ht="15" customHeight="1" x14ac:dyDescent="0.25">
      <c r="A226" s="435" t="s">
        <v>1057</v>
      </c>
      <c r="B226" s="435" t="s">
        <v>2072</v>
      </c>
      <c r="C226" s="743" t="s">
        <v>77</v>
      </c>
      <c r="D226" s="744">
        <v>41718</v>
      </c>
      <c r="E226" s="435">
        <v>1</v>
      </c>
      <c r="F226" s="788">
        <v>0.90139999999999998</v>
      </c>
      <c r="G226" s="746" t="s">
        <v>976</v>
      </c>
      <c r="H226" s="516">
        <v>41722</v>
      </c>
      <c r="I226" s="747">
        <v>0.9143</v>
      </c>
      <c r="J226" s="786">
        <f>SUM(F226-I226)*10000</f>
        <v>-129.00000000000023</v>
      </c>
      <c r="K226" s="739">
        <f t="shared" si="22"/>
        <v>10</v>
      </c>
      <c r="L226" s="748">
        <f>SUM((F226-I226)/J226*K226)*E226</f>
        <v>1E-3</v>
      </c>
      <c r="M226" s="743" t="s">
        <v>883</v>
      </c>
      <c r="N226" s="636">
        <v>1</v>
      </c>
      <c r="O226" s="787">
        <f>SUM(J226*K226)/N226</f>
        <v>-1290.0000000000023</v>
      </c>
      <c r="P226" s="731"/>
    </row>
    <row r="227" spans="1:16" ht="15" customHeight="1" x14ac:dyDescent="0.25">
      <c r="A227" s="435" t="s">
        <v>1145</v>
      </c>
      <c r="B227" s="435" t="s">
        <v>2072</v>
      </c>
      <c r="C227" s="743" t="s">
        <v>77</v>
      </c>
      <c r="D227" s="744">
        <v>41716</v>
      </c>
      <c r="E227" s="435">
        <v>1</v>
      </c>
      <c r="F227" s="788">
        <v>1.6561999999999999</v>
      </c>
      <c r="G227" s="746" t="s">
        <v>976</v>
      </c>
      <c r="H227" s="516">
        <v>41724</v>
      </c>
      <c r="I227" s="747">
        <v>1.6556</v>
      </c>
      <c r="J227" s="786">
        <f>SUM(F227-I227)*10000</f>
        <v>5.9999999999993392</v>
      </c>
      <c r="K227" s="739">
        <f t="shared" si="22"/>
        <v>10</v>
      </c>
      <c r="L227" s="748">
        <f>SUM((F227-I227)/J227*K227)*E227</f>
        <v>1E-3</v>
      </c>
      <c r="M227" s="743" t="s">
        <v>883</v>
      </c>
      <c r="N227" s="636">
        <v>1</v>
      </c>
      <c r="O227" s="925">
        <f>SUM(J227*K227*E227)/N227</f>
        <v>59.999999999993392</v>
      </c>
    </row>
    <row r="228" spans="1:16" ht="15" customHeight="1" x14ac:dyDescent="0.25">
      <c r="A228" s="435" t="s">
        <v>1150</v>
      </c>
      <c r="B228" s="435" t="s">
        <v>2072</v>
      </c>
      <c r="C228" s="743" t="s">
        <v>77</v>
      </c>
      <c r="D228" s="744">
        <v>41709</v>
      </c>
      <c r="E228" s="435">
        <v>1</v>
      </c>
      <c r="F228" s="788">
        <v>171.19300000000001</v>
      </c>
      <c r="G228" s="746" t="s">
        <v>976</v>
      </c>
      <c r="H228" s="516">
        <v>41725</v>
      </c>
      <c r="I228" s="747">
        <v>171.1</v>
      </c>
      <c r="J228" s="786">
        <f>SUM(F228-I228)*10000</f>
        <v>930.00000000017735</v>
      </c>
      <c r="K228" s="739">
        <f t="shared" si="22"/>
        <v>9.7124153805809965E-2</v>
      </c>
      <c r="L228" s="748">
        <f>SUM((F228-I228)/J228*K228)*E228</f>
        <v>9.7124153805809967E-6</v>
      </c>
      <c r="M228" s="743" t="s">
        <v>883</v>
      </c>
      <c r="N228" s="636">
        <v>102.961</v>
      </c>
      <c r="O228" s="787">
        <f>SUM(J228*K228)/N228</f>
        <v>0.87727841648216798</v>
      </c>
    </row>
    <row r="229" spans="1:16" ht="15" customHeight="1" x14ac:dyDescent="0.25">
      <c r="A229" s="435" t="s">
        <v>1035</v>
      </c>
      <c r="B229" s="435" t="s">
        <v>2072</v>
      </c>
      <c r="C229" s="743" t="s">
        <v>77</v>
      </c>
      <c r="D229" s="744">
        <v>41717</v>
      </c>
      <c r="E229" s="435">
        <v>1</v>
      </c>
      <c r="F229" s="788">
        <v>1.3827</v>
      </c>
      <c r="G229" s="746" t="s">
        <v>976</v>
      </c>
      <c r="H229" s="516">
        <v>41726</v>
      </c>
      <c r="I229" s="747">
        <v>1.38</v>
      </c>
      <c r="J229" s="786">
        <f>SUM(F229-I229)*10000</f>
        <v>27.000000000001467</v>
      </c>
      <c r="K229" s="739">
        <f t="shared" si="22"/>
        <v>10</v>
      </c>
      <c r="L229" s="748">
        <f>SUM((F229-I229)/J229*K229)*E229</f>
        <v>1E-3</v>
      </c>
      <c r="M229" s="743" t="s">
        <v>883</v>
      </c>
      <c r="N229" s="636">
        <v>1</v>
      </c>
      <c r="O229" s="787">
        <f>SUM(J229*K229)/N229</f>
        <v>270.00000000001467</v>
      </c>
    </row>
    <row r="230" spans="1:16" ht="15" customHeight="1" x14ac:dyDescent="0.25">
      <c r="A230" s="14" t="s">
        <v>1057</v>
      </c>
      <c r="B230" s="404" t="s">
        <v>2067</v>
      </c>
      <c r="C230" s="718" t="s">
        <v>52</v>
      </c>
      <c r="D230" s="418">
        <v>41723</v>
      </c>
      <c r="E230" s="14">
        <v>1</v>
      </c>
      <c r="F230" s="725">
        <v>0.91669999999999996</v>
      </c>
      <c r="G230" s="476" t="s">
        <v>976</v>
      </c>
      <c r="H230" s="516">
        <v>41732</v>
      </c>
      <c r="I230" s="720">
        <v>0.92049999999999998</v>
      </c>
      <c r="J230" s="786">
        <f>SUM(I230-F230)*10000</f>
        <v>38.000000000000256</v>
      </c>
      <c r="K230" s="405">
        <f t="shared" si="22"/>
        <v>10</v>
      </c>
      <c r="L230" s="721">
        <f>SUM((I230-F230)/J230*K230)*E230</f>
        <v>1E-3</v>
      </c>
      <c r="M230" s="718" t="s">
        <v>883</v>
      </c>
      <c r="N230" s="716">
        <v>1</v>
      </c>
      <c r="O230" s="787">
        <f>SUM(J230*K230)/N230</f>
        <v>380.00000000000256</v>
      </c>
      <c r="P230" s="731"/>
    </row>
    <row r="231" spans="1:16" ht="15" customHeight="1" x14ac:dyDescent="0.25">
      <c r="A231" s="435" t="s">
        <v>1141</v>
      </c>
      <c r="B231" s="435" t="s">
        <v>2072</v>
      </c>
      <c r="C231" s="743" t="s">
        <v>77</v>
      </c>
      <c r="D231" s="744">
        <v>41725</v>
      </c>
      <c r="E231" s="435">
        <v>1</v>
      </c>
      <c r="F231" s="788">
        <v>1.0207999999999999</v>
      </c>
      <c r="G231" s="746" t="s">
        <v>976</v>
      </c>
      <c r="H231" s="516">
        <v>41737</v>
      </c>
      <c r="I231" s="747">
        <v>1.0229999999999999</v>
      </c>
      <c r="J231" s="786">
        <f>SUM(F231-I231)*10000</f>
        <v>-21.999999999999797</v>
      </c>
      <c r="K231" s="739">
        <f t="shared" si="22"/>
        <v>9.0670051681929458</v>
      </c>
      <c r="L231" s="748">
        <f>SUM((F231-I231)/J231*K231)*E231</f>
        <v>9.0670051681929458E-4</v>
      </c>
      <c r="M231" s="743" t="s">
        <v>883</v>
      </c>
      <c r="N231" s="636">
        <v>1.1029</v>
      </c>
      <c r="O231" s="787">
        <f>SUM(J231*K231*E231)/N231</f>
        <v>-180.86328198408106</v>
      </c>
      <c r="P231" s="749"/>
    </row>
    <row r="232" spans="1:16" ht="15" customHeight="1" x14ac:dyDescent="0.25">
      <c r="A232" s="435" t="s">
        <v>1155</v>
      </c>
      <c r="B232" s="435" t="s">
        <v>2072</v>
      </c>
      <c r="C232" s="743" t="s">
        <v>77</v>
      </c>
      <c r="D232" s="744">
        <v>41736</v>
      </c>
      <c r="E232" s="435">
        <v>1</v>
      </c>
      <c r="F232" s="788">
        <v>95.364999999999995</v>
      </c>
      <c r="G232" s="746" t="s">
        <v>976</v>
      </c>
      <c r="H232" s="516">
        <v>41739</v>
      </c>
      <c r="I232" s="747">
        <v>96.02</v>
      </c>
      <c r="J232" s="786">
        <f>SUM(F232-I232)*100</f>
        <v>-65.500000000000114</v>
      </c>
      <c r="K232" s="739">
        <f>SUM(100000/N232)/1000</f>
        <v>0.97009206173665885</v>
      </c>
      <c r="L232" s="748">
        <f>SUM((F232-I232)/J232*K232)*E232</f>
        <v>9.7009206173665884E-3</v>
      </c>
      <c r="M232" s="743" t="s">
        <v>883</v>
      </c>
      <c r="N232" s="636">
        <v>103.083</v>
      </c>
      <c r="O232" s="787">
        <f>SUM(J232*K232)/N232</f>
        <v>-0.61640648840013645</v>
      </c>
      <c r="P232" s="749"/>
    </row>
    <row r="233" spans="1:16" ht="15" customHeight="1" x14ac:dyDescent="0.25">
      <c r="A233" s="14" t="s">
        <v>1148</v>
      </c>
      <c r="B233" s="404" t="s">
        <v>2067</v>
      </c>
      <c r="C233" s="718" t="s">
        <v>52</v>
      </c>
      <c r="D233" s="418">
        <v>41723</v>
      </c>
      <c r="E233" s="14">
        <v>1</v>
      </c>
      <c r="F233" s="725">
        <v>0.79390000000000005</v>
      </c>
      <c r="G233" s="476" t="s">
        <v>976</v>
      </c>
      <c r="H233" s="516">
        <v>41743</v>
      </c>
      <c r="I233" s="720">
        <v>0.80279999999999996</v>
      </c>
      <c r="J233" s="786">
        <f t="shared" ref="J233:J238" si="24">SUM(I233-F233)*10000</f>
        <v>88.999999999999076</v>
      </c>
      <c r="K233" s="405">
        <f t="shared" ref="K233:K246" si="25">SUM(100000/N233)/10000</f>
        <v>11.361054305839582</v>
      </c>
      <c r="L233" s="721">
        <f t="shared" ref="L233:L238" si="26">SUM((I233-F233)/J233*K233)*E233</f>
        <v>1.1361054305839583E-3</v>
      </c>
      <c r="M233" s="718" t="s">
        <v>883</v>
      </c>
      <c r="N233" s="716">
        <v>0.88019999999999998</v>
      </c>
      <c r="O233" s="787">
        <f>SUM(J233*K233)/N233</f>
        <v>1148.7546389680895</v>
      </c>
      <c r="P233" s="731"/>
    </row>
    <row r="234" spans="1:16" ht="15" customHeight="1" x14ac:dyDescent="0.25">
      <c r="A234" s="14" t="s">
        <v>1142</v>
      </c>
      <c r="B234" s="404" t="s">
        <v>2067</v>
      </c>
      <c r="C234" s="718" t="s">
        <v>52</v>
      </c>
      <c r="D234" s="418">
        <v>41745</v>
      </c>
      <c r="E234" s="14">
        <v>1</v>
      </c>
      <c r="F234" s="725">
        <v>1.2177</v>
      </c>
      <c r="G234" s="476" t="s">
        <v>976</v>
      </c>
      <c r="H234" s="516">
        <v>41751</v>
      </c>
      <c r="I234" s="720">
        <v>1.2191000000000001</v>
      </c>
      <c r="J234" s="786">
        <f t="shared" si="24"/>
        <v>14.000000000000679</v>
      </c>
      <c r="K234" s="405">
        <f t="shared" si="25"/>
        <v>11.361054305839582</v>
      </c>
      <c r="L234" s="721">
        <f t="shared" si="26"/>
        <v>1.1361054305839583E-3</v>
      </c>
      <c r="M234" s="718" t="s">
        <v>883</v>
      </c>
      <c r="N234" s="716">
        <v>0.88019999999999998</v>
      </c>
      <c r="O234" s="787">
        <f>SUM(J234*K234)/N234</f>
        <v>180.70297691633934</v>
      </c>
      <c r="P234" s="749"/>
    </row>
    <row r="235" spans="1:16" ht="15" customHeight="1" x14ac:dyDescent="0.25">
      <c r="A235" s="14" t="s">
        <v>1146</v>
      </c>
      <c r="B235" s="404" t="s">
        <v>2067</v>
      </c>
      <c r="C235" s="718" t="s">
        <v>52</v>
      </c>
      <c r="D235" s="418">
        <v>41746</v>
      </c>
      <c r="E235" s="14">
        <v>1</v>
      </c>
      <c r="F235" s="725">
        <v>0.88319999999999999</v>
      </c>
      <c r="G235" s="476" t="s">
        <v>976</v>
      </c>
      <c r="H235" s="516">
        <v>41751</v>
      </c>
      <c r="I235" s="720">
        <v>0.88180000000000003</v>
      </c>
      <c r="J235" s="786">
        <f t="shared" si="24"/>
        <v>-13.999999999999568</v>
      </c>
      <c r="K235" s="405">
        <f t="shared" si="25"/>
        <v>11.156978690170702</v>
      </c>
      <c r="L235" s="721">
        <f t="shared" si="26"/>
        <v>1.1156978690170702E-3</v>
      </c>
      <c r="M235" s="718" t="s">
        <v>883</v>
      </c>
      <c r="N235" s="716">
        <v>0.89629999999999999</v>
      </c>
      <c r="O235" s="787">
        <f>SUM(J235*K235*E235)/N235</f>
        <v>-174.26944289008705</v>
      </c>
    </row>
    <row r="236" spans="1:16" ht="15" customHeight="1" x14ac:dyDescent="0.25">
      <c r="A236" s="14" t="s">
        <v>1030</v>
      </c>
      <c r="B236" s="404" t="s">
        <v>2067</v>
      </c>
      <c r="C236" s="718" t="s">
        <v>52</v>
      </c>
      <c r="D236" s="418">
        <v>41758</v>
      </c>
      <c r="E236" s="14">
        <v>1</v>
      </c>
      <c r="F236" s="725">
        <v>0.82579999999999998</v>
      </c>
      <c r="G236" s="476" t="s">
        <v>976</v>
      </c>
      <c r="H236" s="516">
        <v>41759</v>
      </c>
      <c r="I236" s="720">
        <v>0.81969999999999998</v>
      </c>
      <c r="J236" s="786">
        <f t="shared" si="24"/>
        <v>-60.999999999999943</v>
      </c>
      <c r="K236" s="405">
        <f t="shared" si="25"/>
        <v>16.812373907195695</v>
      </c>
      <c r="L236" s="721">
        <f t="shared" si="26"/>
        <v>1.6812373907195697E-3</v>
      </c>
      <c r="M236" s="718" t="s">
        <v>883</v>
      </c>
      <c r="N236" s="716">
        <v>0.5948</v>
      </c>
      <c r="O236" s="787">
        <f>SUM(J236*K236)/N236</f>
        <v>-1724.2010900116618</v>
      </c>
      <c r="P236" s="731"/>
    </row>
    <row r="237" spans="1:16" ht="15" customHeight="1" x14ac:dyDescent="0.25">
      <c r="A237" s="14" t="s">
        <v>1144</v>
      </c>
      <c r="B237" s="404" t="s">
        <v>2067</v>
      </c>
      <c r="C237" s="718" t="s">
        <v>52</v>
      </c>
      <c r="D237" s="418">
        <v>41758</v>
      </c>
      <c r="E237" s="14">
        <v>1</v>
      </c>
      <c r="F237" s="725">
        <v>1.8211999999999999</v>
      </c>
      <c r="G237" s="476" t="s">
        <v>976</v>
      </c>
      <c r="H237" s="516">
        <v>41765</v>
      </c>
      <c r="I237" s="720">
        <v>1.8157000000000001</v>
      </c>
      <c r="J237" s="786">
        <f t="shared" si="24"/>
        <v>-54.99999999999838</v>
      </c>
      <c r="K237" s="405">
        <f t="shared" si="25"/>
        <v>9.2498381278327635</v>
      </c>
      <c r="L237" s="721">
        <f t="shared" si="26"/>
        <v>9.2498381278327644E-4</v>
      </c>
      <c r="M237" s="718" t="s">
        <v>883</v>
      </c>
      <c r="N237" s="716">
        <v>1.0810999999999999</v>
      </c>
      <c r="O237" s="787">
        <f>SUM(J237*K237*E237)/N237</f>
        <v>-470.5772796510841</v>
      </c>
      <c r="P237" s="515"/>
    </row>
    <row r="238" spans="1:16" ht="15" customHeight="1" x14ac:dyDescent="0.25">
      <c r="A238" s="14" t="s">
        <v>1594</v>
      </c>
      <c r="B238" s="404" t="s">
        <v>2067</v>
      </c>
      <c r="C238" s="718" t="s">
        <v>52</v>
      </c>
      <c r="D238" s="418">
        <v>41766</v>
      </c>
      <c r="E238" s="14">
        <v>1</v>
      </c>
      <c r="F238" s="725">
        <v>1.6077999999999999</v>
      </c>
      <c r="G238" s="476" t="s">
        <v>976</v>
      </c>
      <c r="H238" s="516">
        <v>41772</v>
      </c>
      <c r="I238" s="720">
        <v>1.5880000000000001</v>
      </c>
      <c r="J238" s="786">
        <f t="shared" si="24"/>
        <v>-197.99999999999818</v>
      </c>
      <c r="K238" s="405">
        <f t="shared" si="25"/>
        <v>7.4973759184285491</v>
      </c>
      <c r="L238" s="721">
        <f t="shared" si="26"/>
        <v>7.4973759184285499E-4</v>
      </c>
      <c r="M238" s="718" t="s">
        <v>883</v>
      </c>
      <c r="N238" s="716">
        <v>1.3338000000000001</v>
      </c>
      <c r="O238" s="787">
        <f>SUM(J238*K238)/N238</f>
        <v>-1112.9707841121899</v>
      </c>
      <c r="P238" s="749"/>
    </row>
    <row r="239" spans="1:16" ht="15" customHeight="1" x14ac:dyDescent="0.25">
      <c r="A239" s="435" t="s">
        <v>1145</v>
      </c>
      <c r="B239" s="435" t="s">
        <v>2072</v>
      </c>
      <c r="C239" s="743" t="s">
        <v>77</v>
      </c>
      <c r="D239" s="744">
        <v>41773</v>
      </c>
      <c r="E239" s="435">
        <v>1</v>
      </c>
      <c r="F239" s="788">
        <v>1.6787000000000001</v>
      </c>
      <c r="G239" s="746" t="s">
        <v>976</v>
      </c>
      <c r="H239" s="516">
        <v>41779</v>
      </c>
      <c r="I239" s="747">
        <v>1.6839</v>
      </c>
      <c r="J239" s="786">
        <f>SUM(F239-I239)*10000</f>
        <v>-51.999999999998714</v>
      </c>
      <c r="K239" s="739">
        <f t="shared" si="25"/>
        <v>10</v>
      </c>
      <c r="L239" s="748">
        <f>SUM((F239-I239)/J239*K239)*E239</f>
        <v>1E-3</v>
      </c>
      <c r="M239" s="743" t="s">
        <v>883</v>
      </c>
      <c r="N239" s="636">
        <v>1</v>
      </c>
      <c r="O239" s="925">
        <f>SUM(J239*K239*E239)/N239</f>
        <v>-519.99999999998715</v>
      </c>
    </row>
    <row r="240" spans="1:16" ht="15" customHeight="1" x14ac:dyDescent="0.25">
      <c r="A240" s="435" t="s">
        <v>1141</v>
      </c>
      <c r="B240" s="435" t="s">
        <v>2072</v>
      </c>
      <c r="C240" s="743" t="s">
        <v>77</v>
      </c>
      <c r="D240" s="744">
        <v>41779</v>
      </c>
      <c r="E240" s="435">
        <v>1</v>
      </c>
      <c r="F240" s="788">
        <v>1.0122</v>
      </c>
      <c r="G240" s="746" t="s">
        <v>976</v>
      </c>
      <c r="H240" s="516">
        <v>41782</v>
      </c>
      <c r="I240" s="747">
        <v>1.0025999999999999</v>
      </c>
      <c r="J240" s="786">
        <f>SUM(F240-I240)*10000</f>
        <v>96.000000000000526</v>
      </c>
      <c r="K240" s="739">
        <f t="shared" si="25"/>
        <v>9.1979396615158215</v>
      </c>
      <c r="L240" s="748">
        <f>SUM((F240-I240)/J240*K240)*E240</f>
        <v>9.1979396615158215E-4</v>
      </c>
      <c r="M240" s="743" t="s">
        <v>883</v>
      </c>
      <c r="N240" s="636">
        <v>1.0871999999999999</v>
      </c>
      <c r="O240" s="787">
        <f>SUM(J240*K240*E240)/N240</f>
        <v>812.180102562108</v>
      </c>
      <c r="P240" s="749"/>
    </row>
    <row r="241" spans="1:16" ht="15" customHeight="1" x14ac:dyDescent="0.25">
      <c r="A241" s="14" t="s">
        <v>1144</v>
      </c>
      <c r="B241" s="404" t="s">
        <v>2067</v>
      </c>
      <c r="C241" s="718" t="s">
        <v>52</v>
      </c>
      <c r="D241" s="418">
        <v>41884</v>
      </c>
      <c r="E241" s="14">
        <v>1</v>
      </c>
      <c r="F241" s="725">
        <v>1.7834000000000001</v>
      </c>
      <c r="G241" s="476" t="s">
        <v>976</v>
      </c>
      <c r="H241" s="516">
        <v>41885</v>
      </c>
      <c r="I241" s="720">
        <v>1.7697000000000001</v>
      </c>
      <c r="J241" s="786">
        <f>SUM(I241-F241)*10000</f>
        <v>-137.00000000000045</v>
      </c>
      <c r="K241" s="405">
        <f t="shared" si="25"/>
        <v>9.3300988990483305</v>
      </c>
      <c r="L241" s="721">
        <f>SUM((I241-F241)/J241*K241)*E241</f>
        <v>9.3300988990483314E-4</v>
      </c>
      <c r="M241" s="718" t="s">
        <v>883</v>
      </c>
      <c r="N241" s="716">
        <v>1.0718000000000001</v>
      </c>
      <c r="O241" s="787">
        <f>SUM(J241*K241*E241)/N241</f>
        <v>-1192.5952128845172</v>
      </c>
    </row>
    <row r="242" spans="1:16" ht="15" customHeight="1" x14ac:dyDescent="0.25">
      <c r="A242" s="14" t="s">
        <v>1144</v>
      </c>
      <c r="B242" s="404" t="s">
        <v>2067</v>
      </c>
      <c r="C242" s="718" t="s">
        <v>52</v>
      </c>
      <c r="D242" s="418">
        <v>41891</v>
      </c>
      <c r="E242" s="14">
        <v>1</v>
      </c>
      <c r="F242" s="725">
        <v>1.744</v>
      </c>
      <c r="G242" s="476" t="s">
        <v>976</v>
      </c>
      <c r="H242" s="516">
        <v>41892</v>
      </c>
      <c r="I242" s="720">
        <v>1.7697000000000001</v>
      </c>
      <c r="J242" s="786">
        <f>SUM(I242-F242)*10000</f>
        <v>257.00000000000057</v>
      </c>
      <c r="K242" s="405">
        <f t="shared" si="25"/>
        <v>9.2816038611472074</v>
      </c>
      <c r="L242" s="721">
        <f>SUM((I242-F242)/J242*K242)*E242</f>
        <v>9.2816038611472063E-4</v>
      </c>
      <c r="M242" s="718" t="s">
        <v>883</v>
      </c>
      <c r="N242" s="716">
        <v>1.0773999999999999</v>
      </c>
      <c r="O242" s="787">
        <f>SUM(J242*K242*E242)/N242</f>
        <v>2214.0079750462578</v>
      </c>
    </row>
    <row r="243" spans="1:16" ht="15" customHeight="1" x14ac:dyDescent="0.25">
      <c r="A243" s="435" t="s">
        <v>1031</v>
      </c>
      <c r="B243" s="435" t="s">
        <v>2072</v>
      </c>
      <c r="C243" s="743" t="s">
        <v>77</v>
      </c>
      <c r="D243" s="744">
        <v>41892</v>
      </c>
      <c r="E243" s="435">
        <v>1</v>
      </c>
      <c r="F243" s="788">
        <v>1.0942000000000001</v>
      </c>
      <c r="G243" s="746" t="s">
        <v>976</v>
      </c>
      <c r="H243" s="516">
        <v>41893</v>
      </c>
      <c r="I243" s="747">
        <v>1.1031</v>
      </c>
      <c r="J243" s="786">
        <f>SUM(F243-I243)*10000</f>
        <v>-88.999999999999076</v>
      </c>
      <c r="K243" s="739">
        <f t="shared" si="25"/>
        <v>8.8284629645978647</v>
      </c>
      <c r="L243" s="748">
        <f>SUM((F243-I243)/J243*K243)*E243</f>
        <v>8.8284629645978647E-4</v>
      </c>
      <c r="M243" s="743" t="s">
        <v>883</v>
      </c>
      <c r="N243" s="636">
        <v>1.1327</v>
      </c>
      <c r="O243" s="787">
        <f>SUM(J243*K243)/N243</f>
        <v>-693.68164902375008</v>
      </c>
    </row>
    <row r="244" spans="1:16" ht="15" customHeight="1" x14ac:dyDescent="0.25">
      <c r="A244" s="14" t="s">
        <v>1173</v>
      </c>
      <c r="B244" s="404" t="s">
        <v>2067</v>
      </c>
      <c r="C244" s="718" t="s">
        <v>52</v>
      </c>
      <c r="D244" s="418">
        <v>41893</v>
      </c>
      <c r="E244" s="14">
        <v>1</v>
      </c>
      <c r="F244" s="725">
        <v>1.7766</v>
      </c>
      <c r="G244" s="476" t="s">
        <v>976</v>
      </c>
      <c r="H244" s="516">
        <v>41893</v>
      </c>
      <c r="I244" s="720">
        <v>1.7948999999999999</v>
      </c>
      <c r="J244" s="786">
        <f>SUM(I244-F244)*10000</f>
        <v>182.99999999999983</v>
      </c>
      <c r="K244" s="405">
        <f t="shared" si="25"/>
        <v>9.1307523739956178</v>
      </c>
      <c r="L244" s="721">
        <f>SUM((I244-F244)/J244*K244)*E244</f>
        <v>9.1307523739956177E-4</v>
      </c>
      <c r="M244" s="718" t="s">
        <v>883</v>
      </c>
      <c r="N244" s="716">
        <v>1.0952</v>
      </c>
      <c r="O244" s="787">
        <f>SUM(J244*K244)/N244</f>
        <v>1525.6826921486456</v>
      </c>
    </row>
    <row r="245" spans="1:16" ht="15" customHeight="1" x14ac:dyDescent="0.25">
      <c r="A245" s="435" t="s">
        <v>1147</v>
      </c>
      <c r="B245" s="435" t="s">
        <v>2072</v>
      </c>
      <c r="C245" s="743" t="s">
        <v>77</v>
      </c>
      <c r="D245" s="744">
        <v>41891</v>
      </c>
      <c r="E245" s="435">
        <v>1</v>
      </c>
      <c r="F245" s="788">
        <v>1.1173999999999999</v>
      </c>
      <c r="G245" s="746" t="s">
        <v>976</v>
      </c>
      <c r="H245" s="516">
        <v>41897</v>
      </c>
      <c r="I245" s="747">
        <v>1.1051</v>
      </c>
      <c r="J245" s="786">
        <f>SUM(F245-I245)*10000</f>
        <v>122.99999999999977</v>
      </c>
      <c r="K245" s="739">
        <f t="shared" si="25"/>
        <v>8.2583202576595909</v>
      </c>
      <c r="L245" s="748">
        <f>SUM((F245-I245)/J245*K245)*E245</f>
        <v>8.2583202576595911E-4</v>
      </c>
      <c r="M245" s="743" t="s">
        <v>883</v>
      </c>
      <c r="N245" s="636">
        <v>1.2109000000000001</v>
      </c>
      <c r="O245" s="787">
        <f>SUM(J245*K245)/N245</f>
        <v>838.85819778026905</v>
      </c>
      <c r="P245" s="749"/>
    </row>
    <row r="246" spans="1:16" ht="15" customHeight="1" x14ac:dyDescent="0.25">
      <c r="A246" s="14" t="s">
        <v>1035</v>
      </c>
      <c r="B246" s="404" t="s">
        <v>2067</v>
      </c>
      <c r="C246" s="718" t="s">
        <v>52</v>
      </c>
      <c r="D246" s="418">
        <v>41898</v>
      </c>
      <c r="E246" s="14">
        <v>1</v>
      </c>
      <c r="F246" s="725">
        <v>1.2987</v>
      </c>
      <c r="G246" s="476" t="s">
        <v>976</v>
      </c>
      <c r="H246" s="516">
        <v>41899</v>
      </c>
      <c r="I246" s="720">
        <v>1.286</v>
      </c>
      <c r="J246" s="786">
        <f>SUM(I246-F246)*10000</f>
        <v>-126.99999999999933</v>
      </c>
      <c r="K246" s="405">
        <f t="shared" si="25"/>
        <v>10</v>
      </c>
      <c r="L246" s="721">
        <f>SUM((I246-F246)/J246*K246)*E246</f>
        <v>1E-3</v>
      </c>
      <c r="M246" s="718" t="s">
        <v>883</v>
      </c>
      <c r="N246" s="716">
        <v>1</v>
      </c>
      <c r="O246" s="787">
        <f>SUM(J246*K246)/N246</f>
        <v>-1269.9999999999934</v>
      </c>
    </row>
    <row r="247" spans="1:16" ht="15" customHeight="1" x14ac:dyDescent="0.25">
      <c r="A247" s="435" t="s">
        <v>1144</v>
      </c>
      <c r="B247" s="435" t="s">
        <v>2072</v>
      </c>
      <c r="C247" s="743" t="s">
        <v>77</v>
      </c>
      <c r="D247" s="744">
        <v>41898</v>
      </c>
      <c r="E247" s="435">
        <v>1</v>
      </c>
      <c r="F247" s="788">
        <v>1.7883</v>
      </c>
      <c r="G247" s="746" t="s">
        <v>976</v>
      </c>
      <c r="H247" s="516">
        <v>41899</v>
      </c>
      <c r="I247" s="747">
        <v>1.8078000000000001</v>
      </c>
      <c r="J247" s="786">
        <f>SUM(F247-I247)*10000</f>
        <v>-195.00000000000074</v>
      </c>
      <c r="K247" s="739">
        <v>10</v>
      </c>
      <c r="L247" s="748">
        <f>SUM((F247-I247)/J247*K247)*E247</f>
        <v>1E-3</v>
      </c>
      <c r="M247" s="743" t="s">
        <v>883</v>
      </c>
      <c r="N247" s="636">
        <v>1.1079000000000001</v>
      </c>
      <c r="O247" s="787">
        <f>SUM(J247*K247*E247)/N247</f>
        <v>-1760.0866504197193</v>
      </c>
    </row>
    <row r="248" spans="1:16" ht="15" customHeight="1" x14ac:dyDescent="0.25">
      <c r="A248" s="14" t="s">
        <v>1145</v>
      </c>
      <c r="B248" s="404" t="s">
        <v>2067</v>
      </c>
      <c r="C248" s="718" t="s">
        <v>52</v>
      </c>
      <c r="D248" s="418">
        <v>41893</v>
      </c>
      <c r="E248" s="14">
        <v>1</v>
      </c>
      <c r="F248" s="725">
        <v>1.6274999999999999</v>
      </c>
      <c r="G248" s="476" t="s">
        <v>976</v>
      </c>
      <c r="H248" s="516">
        <v>41903</v>
      </c>
      <c r="I248" s="720">
        <v>1.6288</v>
      </c>
      <c r="J248" s="786">
        <f>SUM(I248-F248)*10000</f>
        <v>13.000000000000789</v>
      </c>
      <c r="K248" s="405">
        <f t="shared" ref="K248:K311" si="27">SUM(100000/N248)/10000</f>
        <v>10</v>
      </c>
      <c r="L248" s="721">
        <f>SUM((I248-F248)/J248*K248)*E248</f>
        <v>1E-3</v>
      </c>
      <c r="M248" s="718" t="s">
        <v>883</v>
      </c>
      <c r="N248" s="716">
        <v>1</v>
      </c>
      <c r="O248" s="925">
        <f>SUM(J248*K248*E248)/N248</f>
        <v>130.0000000000079</v>
      </c>
      <c r="P248" s="515"/>
    </row>
    <row r="249" spans="1:16" ht="15" customHeight="1" x14ac:dyDescent="0.25">
      <c r="A249" s="14" t="s">
        <v>1141</v>
      </c>
      <c r="B249" s="404" t="s">
        <v>2067</v>
      </c>
      <c r="C249" s="718" t="s">
        <v>52</v>
      </c>
      <c r="D249" s="418">
        <v>41906</v>
      </c>
      <c r="E249" s="14">
        <v>1</v>
      </c>
      <c r="F249" s="725">
        <v>0.98360000000000003</v>
      </c>
      <c r="G249" s="476" t="s">
        <v>976</v>
      </c>
      <c r="H249" s="516">
        <v>41908</v>
      </c>
      <c r="I249" s="720">
        <v>0.97640000000000005</v>
      </c>
      <c r="J249" s="786">
        <f>SUM(I249-F249)*10000</f>
        <v>-71.999999999999844</v>
      </c>
      <c r="K249" s="405">
        <f t="shared" si="27"/>
        <v>9.0358724134815223</v>
      </c>
      <c r="L249" s="721">
        <f>SUM((I249-F249)/J249*K249)*E249</f>
        <v>9.0358724134815215E-4</v>
      </c>
      <c r="M249" s="718" t="s">
        <v>883</v>
      </c>
      <c r="N249" s="716">
        <v>1.1067</v>
      </c>
      <c r="O249" s="787">
        <f>SUM(J249*K249*E249)/N249</f>
        <v>-587.85832996355668</v>
      </c>
      <c r="P249" s="749"/>
    </row>
    <row r="250" spans="1:16" ht="15" customHeight="1" x14ac:dyDescent="0.25">
      <c r="A250" s="435" t="s">
        <v>1166</v>
      </c>
      <c r="B250" s="435" t="s">
        <v>2072</v>
      </c>
      <c r="C250" s="743" t="s">
        <v>77</v>
      </c>
      <c r="D250" s="744">
        <v>41905</v>
      </c>
      <c r="E250" s="435">
        <v>1</v>
      </c>
      <c r="F250" s="788">
        <v>115.367</v>
      </c>
      <c r="G250" s="746" t="s">
        <v>976</v>
      </c>
      <c r="H250" s="516">
        <v>41913</v>
      </c>
      <c r="I250" s="747">
        <v>113.985</v>
      </c>
      <c r="J250" s="786">
        <f>SUM(F250-I250)*100</f>
        <v>138.2000000000005</v>
      </c>
      <c r="K250" s="739">
        <f t="shared" si="27"/>
        <v>10</v>
      </c>
      <c r="L250" s="748">
        <f>SUM((F250-I250)/J250*K250)*E250</f>
        <v>0.1</v>
      </c>
      <c r="M250" s="743" t="s">
        <v>883</v>
      </c>
      <c r="N250" s="636">
        <v>1</v>
      </c>
      <c r="O250" s="787">
        <f t="shared" ref="O250:O261" si="28">SUM(J250*K250)/N250</f>
        <v>1382.000000000005</v>
      </c>
      <c r="P250" s="749"/>
    </row>
    <row r="251" spans="1:16" ht="15" customHeight="1" x14ac:dyDescent="0.25">
      <c r="A251" s="435" t="s">
        <v>1273</v>
      </c>
      <c r="B251" s="435" t="s">
        <v>2072</v>
      </c>
      <c r="C251" s="743" t="s">
        <v>77</v>
      </c>
      <c r="D251" s="744">
        <v>41906</v>
      </c>
      <c r="E251" s="435">
        <v>1</v>
      </c>
      <c r="F251" s="788">
        <v>139.25299999999999</v>
      </c>
      <c r="G251" s="746" t="s">
        <v>976</v>
      </c>
      <c r="H251" s="516">
        <v>41914</v>
      </c>
      <c r="I251" s="747">
        <v>137.30000000000001</v>
      </c>
      <c r="J251" s="786">
        <f>SUM(F251-I251)*100</f>
        <v>195.29999999999745</v>
      </c>
      <c r="K251" s="739">
        <f t="shared" si="27"/>
        <v>10</v>
      </c>
      <c r="L251" s="748">
        <f>SUM((F251-I251)/J251*K251)*E251</f>
        <v>0.1</v>
      </c>
      <c r="M251" s="743" t="s">
        <v>883</v>
      </c>
      <c r="N251" s="636">
        <v>1</v>
      </c>
      <c r="O251" s="787">
        <f t="shared" si="28"/>
        <v>1952.9999999999745</v>
      </c>
      <c r="P251" s="731"/>
    </row>
    <row r="252" spans="1:16" ht="15" customHeight="1" x14ac:dyDescent="0.25">
      <c r="A252" s="458" t="s">
        <v>1150</v>
      </c>
      <c r="B252" s="435" t="s">
        <v>2072</v>
      </c>
      <c r="C252" s="743" t="s">
        <v>77</v>
      </c>
      <c r="D252" s="744">
        <v>41913</v>
      </c>
      <c r="E252" s="435">
        <v>1</v>
      </c>
      <c r="F252" s="788">
        <v>176.67500000000001</v>
      </c>
      <c r="G252" s="746" t="s">
        <v>976</v>
      </c>
      <c r="H252" s="516">
        <v>41922</v>
      </c>
      <c r="I252" s="747">
        <v>172.16800000000001</v>
      </c>
      <c r="J252" s="786">
        <f>SUM(F252-I252)*100</f>
        <v>450.7000000000005</v>
      </c>
      <c r="K252" s="739">
        <f t="shared" si="27"/>
        <v>10</v>
      </c>
      <c r="L252" s="748">
        <f>SUM((F252-I252)/J252*K252)*E252</f>
        <v>0.1</v>
      </c>
      <c r="M252" s="743" t="s">
        <v>883</v>
      </c>
      <c r="N252" s="636">
        <v>1</v>
      </c>
      <c r="O252" s="787">
        <f t="shared" si="28"/>
        <v>4507.0000000000055</v>
      </c>
      <c r="P252" s="515"/>
    </row>
    <row r="253" spans="1:16" ht="15" customHeight="1" x14ac:dyDescent="0.25">
      <c r="A253" s="458" t="s">
        <v>1144</v>
      </c>
      <c r="B253" s="435" t="s">
        <v>2072</v>
      </c>
      <c r="C253" s="743" t="s">
        <v>77</v>
      </c>
      <c r="D253" s="744">
        <v>41914</v>
      </c>
      <c r="E253" s="435">
        <v>1</v>
      </c>
      <c r="F253" s="788">
        <v>1.8433999999999999</v>
      </c>
      <c r="G253" s="746" t="s">
        <v>976</v>
      </c>
      <c r="H253" s="516">
        <v>41922</v>
      </c>
      <c r="I253" s="747">
        <v>1.85</v>
      </c>
      <c r="J253" s="786">
        <f>SUM(F253-I253)*10000</f>
        <v>-66.00000000000162</v>
      </c>
      <c r="K253" s="739">
        <f t="shared" si="27"/>
        <v>8.7443161944735923</v>
      </c>
      <c r="L253" s="748">
        <f>SUM((F253-I253)/J253*K253)*E253</f>
        <v>8.7443161944735913E-4</v>
      </c>
      <c r="M253" s="743" t="s">
        <v>883</v>
      </c>
      <c r="N253" s="636">
        <v>1.1435999999999999</v>
      </c>
      <c r="O253" s="787">
        <f t="shared" si="28"/>
        <v>-504.65623367897109</v>
      </c>
    </row>
    <row r="254" spans="1:16" ht="15" customHeight="1" x14ac:dyDescent="0.25">
      <c r="A254" s="404" t="s">
        <v>1035</v>
      </c>
      <c r="B254" s="404" t="s">
        <v>2067</v>
      </c>
      <c r="C254" s="718" t="s">
        <v>52</v>
      </c>
      <c r="D254" s="418">
        <v>41921</v>
      </c>
      <c r="E254" s="14">
        <v>1</v>
      </c>
      <c r="F254" s="725">
        <v>1.2750999999999999</v>
      </c>
      <c r="G254" s="476" t="s">
        <v>976</v>
      </c>
      <c r="H254" s="516">
        <v>41943</v>
      </c>
      <c r="I254" s="720">
        <v>1.25</v>
      </c>
      <c r="J254" s="786">
        <f>SUM(I254-F254)*10000</f>
        <v>-250.99999999999901</v>
      </c>
      <c r="K254" s="405">
        <f t="shared" si="27"/>
        <v>10</v>
      </c>
      <c r="L254" s="721">
        <f>SUM((I254-F254)/J254*K254)*E254</f>
        <v>1E-3</v>
      </c>
      <c r="M254" s="718" t="s">
        <v>883</v>
      </c>
      <c r="N254" s="716">
        <v>1</v>
      </c>
      <c r="O254" s="787">
        <f t="shared" si="28"/>
        <v>-2509.99999999999</v>
      </c>
      <c r="P254" s="515"/>
    </row>
    <row r="255" spans="1:16" ht="15" customHeight="1" x14ac:dyDescent="0.25">
      <c r="A255" s="458" t="s">
        <v>1274</v>
      </c>
      <c r="B255" s="435" t="s">
        <v>2072</v>
      </c>
      <c r="C255" s="743" t="s">
        <v>77</v>
      </c>
      <c r="D255" s="744">
        <v>41921</v>
      </c>
      <c r="E255" s="435">
        <v>1</v>
      </c>
      <c r="F255" s="788">
        <v>107.577</v>
      </c>
      <c r="G255" s="746" t="s">
        <v>976</v>
      </c>
      <c r="H255" s="516">
        <v>41943</v>
      </c>
      <c r="I255" s="747">
        <v>110.08199999999999</v>
      </c>
      <c r="J255" s="786">
        <f>SUM(F255-I255)*100</f>
        <v>-250.49999999999955</v>
      </c>
      <c r="K255" s="739">
        <f t="shared" si="27"/>
        <v>10</v>
      </c>
      <c r="L255" s="748">
        <f>SUM((F255-I255)/J255*K255)*E255</f>
        <v>0.1</v>
      </c>
      <c r="M255" s="743" t="s">
        <v>883</v>
      </c>
      <c r="N255" s="636">
        <v>1</v>
      </c>
      <c r="O255" s="787">
        <f t="shared" si="28"/>
        <v>-2504.9999999999955</v>
      </c>
    </row>
    <row r="256" spans="1:16" ht="15" customHeight="1" x14ac:dyDescent="0.25">
      <c r="A256" s="14" t="s">
        <v>1149</v>
      </c>
      <c r="B256" s="404" t="s">
        <v>2067</v>
      </c>
      <c r="C256" s="718" t="s">
        <v>52</v>
      </c>
      <c r="D256" s="418">
        <v>41932</v>
      </c>
      <c r="E256" s="14">
        <v>1</v>
      </c>
      <c r="F256" s="725">
        <v>113.28</v>
      </c>
      <c r="G256" s="476" t="s">
        <v>976</v>
      </c>
      <c r="H256" s="516">
        <v>41943</v>
      </c>
      <c r="I256" s="720">
        <v>115.05</v>
      </c>
      <c r="J256" s="786">
        <f>SUM(I256-F256)*100</f>
        <v>176.9999999999996</v>
      </c>
      <c r="K256" s="405">
        <f t="shared" si="27"/>
        <v>10</v>
      </c>
      <c r="L256" s="721">
        <f>SUM((I256-F256)/J256*K256)*E256</f>
        <v>0.1</v>
      </c>
      <c r="M256" s="718" t="s">
        <v>883</v>
      </c>
      <c r="N256" s="716">
        <v>1</v>
      </c>
      <c r="O256" s="787">
        <f t="shared" si="28"/>
        <v>1769.9999999999959</v>
      </c>
      <c r="P256" s="731"/>
    </row>
    <row r="257" spans="1:16" ht="15" customHeight="1" x14ac:dyDescent="0.25">
      <c r="A257" s="14" t="s">
        <v>1273</v>
      </c>
      <c r="B257" s="404" t="s">
        <v>2067</v>
      </c>
      <c r="C257" s="718" t="s">
        <v>52</v>
      </c>
      <c r="D257" s="418">
        <v>41932</v>
      </c>
      <c r="E257" s="14">
        <v>1</v>
      </c>
      <c r="F257" s="725">
        <v>136.94300000000001</v>
      </c>
      <c r="G257" s="476" t="s">
        <v>976</v>
      </c>
      <c r="H257" s="516">
        <v>41943</v>
      </c>
      <c r="I257" s="720">
        <v>139.179</v>
      </c>
      <c r="J257" s="786">
        <f>SUM(I257-F257)*100</f>
        <v>223.599999999999</v>
      </c>
      <c r="K257" s="405">
        <f t="shared" si="27"/>
        <v>10</v>
      </c>
      <c r="L257" s="721">
        <f>SUM((I257-F257)/J257*K257)*E257</f>
        <v>0.1</v>
      </c>
      <c r="M257" s="718" t="s">
        <v>883</v>
      </c>
      <c r="N257" s="716">
        <v>1</v>
      </c>
      <c r="O257" s="787">
        <f t="shared" si="28"/>
        <v>2235.99999999999</v>
      </c>
      <c r="P257" s="731"/>
    </row>
    <row r="258" spans="1:16" ht="15" customHeight="1" x14ac:dyDescent="0.25">
      <c r="A258" s="14" t="s">
        <v>1150</v>
      </c>
      <c r="B258" s="404" t="s">
        <v>2067</v>
      </c>
      <c r="C258" s="718" t="s">
        <v>52</v>
      </c>
      <c r="D258" s="418">
        <v>41932</v>
      </c>
      <c r="E258" s="14">
        <v>1</v>
      </c>
      <c r="F258" s="725">
        <v>172.36199999999999</v>
      </c>
      <c r="G258" s="476" t="s">
        <v>976</v>
      </c>
      <c r="H258" s="516">
        <v>41943</v>
      </c>
      <c r="I258" s="720">
        <v>175.893</v>
      </c>
      <c r="J258" s="786">
        <f>SUM(I258-F258)*100</f>
        <v>353.10000000000059</v>
      </c>
      <c r="K258" s="405">
        <f t="shared" si="27"/>
        <v>10</v>
      </c>
      <c r="L258" s="721">
        <f>SUM((I258-F258)/J258*K258)*E258</f>
        <v>0.1</v>
      </c>
      <c r="M258" s="718" t="s">
        <v>883</v>
      </c>
      <c r="N258" s="716">
        <v>1</v>
      </c>
      <c r="O258" s="787">
        <f t="shared" si="28"/>
        <v>3531.0000000000059</v>
      </c>
      <c r="P258" s="515"/>
    </row>
    <row r="259" spans="1:16" ht="15" customHeight="1" x14ac:dyDescent="0.25">
      <c r="A259" s="435" t="s">
        <v>1031</v>
      </c>
      <c r="B259" s="435" t="s">
        <v>2072</v>
      </c>
      <c r="C259" s="743" t="s">
        <v>77</v>
      </c>
      <c r="D259" s="744">
        <v>41940</v>
      </c>
      <c r="E259" s="435">
        <v>1</v>
      </c>
      <c r="F259" s="788">
        <v>1.11727</v>
      </c>
      <c r="G259" s="746" t="s">
        <v>976</v>
      </c>
      <c r="H259" s="516">
        <v>41947</v>
      </c>
      <c r="I259" s="747">
        <v>1.1385000000000001</v>
      </c>
      <c r="J259" s="786">
        <f>SUM(F259-I259)*10000</f>
        <v>-212.30000000000081</v>
      </c>
      <c r="K259" s="739">
        <f t="shared" si="27"/>
        <v>8.8896790825851184</v>
      </c>
      <c r="L259" s="748">
        <f>SUM((F259-I259)/J259*K259)*E259</f>
        <v>8.8896790825851186E-4</v>
      </c>
      <c r="M259" s="743" t="s">
        <v>883</v>
      </c>
      <c r="N259" s="636">
        <v>1.1249</v>
      </c>
      <c r="O259" s="787">
        <f t="shared" si="28"/>
        <v>-1677.7303486823967</v>
      </c>
    </row>
    <row r="260" spans="1:16" ht="15" customHeight="1" x14ac:dyDescent="0.25">
      <c r="A260" s="404" t="s">
        <v>1057</v>
      </c>
      <c r="B260" s="404" t="s">
        <v>2067</v>
      </c>
      <c r="C260" s="718" t="s">
        <v>52</v>
      </c>
      <c r="D260" s="418">
        <v>41921</v>
      </c>
      <c r="E260" s="14">
        <v>1</v>
      </c>
      <c r="F260" s="725">
        <v>0.88719999999999999</v>
      </c>
      <c r="G260" s="476" t="s">
        <v>976</v>
      </c>
      <c r="H260" s="516">
        <v>41963</v>
      </c>
      <c r="I260" s="720">
        <v>0.86419999999999997</v>
      </c>
      <c r="J260" s="786">
        <f t="shared" ref="J260:J266" si="29">SUM(I260-F260)*10000</f>
        <v>-230.0000000000002</v>
      </c>
      <c r="K260" s="405">
        <f t="shared" si="27"/>
        <v>10</v>
      </c>
      <c r="L260" s="721">
        <f t="shared" ref="L260:L266" si="30">SUM((I260-F260)/J260*K260)*E260</f>
        <v>1E-3</v>
      </c>
      <c r="M260" s="718" t="s">
        <v>883</v>
      </c>
      <c r="N260" s="716">
        <v>1</v>
      </c>
      <c r="O260" s="787">
        <f t="shared" si="28"/>
        <v>-2300.0000000000018</v>
      </c>
      <c r="P260" s="731"/>
    </row>
    <row r="261" spans="1:16" ht="15" customHeight="1" x14ac:dyDescent="0.25">
      <c r="A261" s="14" t="s">
        <v>1173</v>
      </c>
      <c r="B261" s="404" t="s">
        <v>2067</v>
      </c>
      <c r="C261" s="718" t="s">
        <v>52</v>
      </c>
      <c r="D261" s="418">
        <v>41962</v>
      </c>
      <c r="E261" s="14">
        <v>1</v>
      </c>
      <c r="F261" s="725">
        <v>1.7785</v>
      </c>
      <c r="G261" s="476" t="s">
        <v>976</v>
      </c>
      <c r="H261" s="516">
        <v>41964</v>
      </c>
      <c r="I261" s="720">
        <v>1.76</v>
      </c>
      <c r="J261" s="786">
        <f t="shared" si="29"/>
        <v>-184.9999999999996</v>
      </c>
      <c r="K261" s="405">
        <f t="shared" si="27"/>
        <v>8.8082445168677879</v>
      </c>
      <c r="L261" s="721">
        <f t="shared" si="30"/>
        <v>8.8082445168677879E-4</v>
      </c>
      <c r="M261" s="718" t="s">
        <v>883</v>
      </c>
      <c r="N261" s="716">
        <v>1.1353</v>
      </c>
      <c r="O261" s="787">
        <f t="shared" si="28"/>
        <v>-1435.3256721752286</v>
      </c>
    </row>
    <row r="262" spans="1:16" ht="15" customHeight="1" x14ac:dyDescent="0.25">
      <c r="A262" s="14" t="s">
        <v>1143</v>
      </c>
      <c r="B262" s="404" t="s">
        <v>2067</v>
      </c>
      <c r="C262" s="718" t="s">
        <v>52</v>
      </c>
      <c r="D262" s="418">
        <v>41964</v>
      </c>
      <c r="E262" s="14">
        <v>1</v>
      </c>
      <c r="F262" s="725">
        <v>0.83079999999999998</v>
      </c>
      <c r="G262" s="476" t="s">
        <v>976</v>
      </c>
      <c r="H262" s="516">
        <v>41967</v>
      </c>
      <c r="I262" s="720">
        <v>0.82020000000000004</v>
      </c>
      <c r="J262" s="786">
        <f t="shared" si="29"/>
        <v>-105.99999999999943</v>
      </c>
      <c r="K262" s="405">
        <f t="shared" si="27"/>
        <v>10.435145570280705</v>
      </c>
      <c r="L262" s="721">
        <f t="shared" si="30"/>
        <v>1.0435145570280703E-3</v>
      </c>
      <c r="M262" s="718" t="s">
        <v>883</v>
      </c>
      <c r="N262" s="716">
        <v>0.95830000000000004</v>
      </c>
      <c r="O262" s="787">
        <f>SUM(J262*K262*E262)/N262</f>
        <v>-1154.2579885732534</v>
      </c>
      <c r="P262" s="749"/>
    </row>
    <row r="263" spans="1:16" ht="15" customHeight="1" x14ac:dyDescent="0.25">
      <c r="A263" s="14" t="s">
        <v>1141</v>
      </c>
      <c r="B263" s="404" t="s">
        <v>2067</v>
      </c>
      <c r="C263" s="718" t="s">
        <v>52</v>
      </c>
      <c r="D263" s="418">
        <v>41927</v>
      </c>
      <c r="E263" s="14">
        <v>1</v>
      </c>
      <c r="F263" s="725">
        <v>0.98960000000000004</v>
      </c>
      <c r="G263" s="476" t="s">
        <v>976</v>
      </c>
      <c r="H263" s="516">
        <v>41968</v>
      </c>
      <c r="I263" s="720">
        <v>0.97060000000000002</v>
      </c>
      <c r="J263" s="786">
        <f t="shared" si="29"/>
        <v>-190.00000000000017</v>
      </c>
      <c r="K263" s="405">
        <f t="shared" si="27"/>
        <v>8.8362640275691451</v>
      </c>
      <c r="L263" s="721">
        <f t="shared" si="30"/>
        <v>8.836264027569145E-4</v>
      </c>
      <c r="M263" s="718" t="s">
        <v>883</v>
      </c>
      <c r="N263" s="716">
        <v>1.1316999999999999</v>
      </c>
      <c r="O263" s="787">
        <f>SUM(J263*K263*E263)/N263</f>
        <v>-1483.5116773333386</v>
      </c>
      <c r="P263" s="749"/>
    </row>
    <row r="264" spans="1:16" ht="15" customHeight="1" x14ac:dyDescent="0.25">
      <c r="A264" s="14" t="s">
        <v>1176</v>
      </c>
      <c r="B264" s="404" t="s">
        <v>2067</v>
      </c>
      <c r="C264" s="718" t="s">
        <v>52</v>
      </c>
      <c r="D264" s="418">
        <v>41962</v>
      </c>
      <c r="E264" s="14">
        <v>1</v>
      </c>
      <c r="F264" s="725">
        <v>1.986</v>
      </c>
      <c r="G264" s="476" t="s">
        <v>976</v>
      </c>
      <c r="H264" s="516">
        <v>41977</v>
      </c>
      <c r="I264" s="720">
        <v>2.024</v>
      </c>
      <c r="J264" s="786">
        <f t="shared" si="29"/>
        <v>380.00000000000034</v>
      </c>
      <c r="K264" s="405">
        <f t="shared" si="27"/>
        <v>7.9032640480518443</v>
      </c>
      <c r="L264" s="721">
        <f t="shared" si="30"/>
        <v>7.9032640480518443E-4</v>
      </c>
      <c r="M264" s="718" t="s">
        <v>883</v>
      </c>
      <c r="N264" s="716">
        <v>1.2653000000000001</v>
      </c>
      <c r="O264" s="925">
        <f>SUM(J264*K264*E264)/N264</f>
        <v>2373.5401393026978</v>
      </c>
      <c r="P264" s="515"/>
    </row>
    <row r="265" spans="1:16" ht="15" customHeight="1" x14ac:dyDescent="0.25">
      <c r="A265" s="14" t="s">
        <v>1145</v>
      </c>
      <c r="B265" s="404" t="s">
        <v>2067</v>
      </c>
      <c r="C265" s="718" t="s">
        <v>52</v>
      </c>
      <c r="D265" s="418">
        <v>41969</v>
      </c>
      <c r="E265" s="14">
        <v>1</v>
      </c>
      <c r="F265" s="725">
        <v>1.5761000000000001</v>
      </c>
      <c r="G265" s="476" t="s">
        <v>976</v>
      </c>
      <c r="H265" s="516">
        <v>41978</v>
      </c>
      <c r="I265" s="720">
        <v>1.5592999999999999</v>
      </c>
      <c r="J265" s="786">
        <f t="shared" si="29"/>
        <v>-168.00000000000148</v>
      </c>
      <c r="K265" s="405">
        <f t="shared" si="27"/>
        <v>10</v>
      </c>
      <c r="L265" s="721">
        <f t="shared" si="30"/>
        <v>1E-3</v>
      </c>
      <c r="M265" s="718" t="s">
        <v>883</v>
      </c>
      <c r="N265" s="716">
        <v>1</v>
      </c>
      <c r="O265" s="925">
        <f>SUM(J265*K265*E265)/N265</f>
        <v>-1680.0000000000148</v>
      </c>
      <c r="P265" s="515"/>
    </row>
    <row r="266" spans="1:16" ht="15" customHeight="1" x14ac:dyDescent="0.25">
      <c r="A266" s="14" t="s">
        <v>1147</v>
      </c>
      <c r="B266" s="404" t="s">
        <v>2067</v>
      </c>
      <c r="C266" s="718" t="s">
        <v>52</v>
      </c>
      <c r="D266" s="418">
        <v>42055</v>
      </c>
      <c r="E266" s="14">
        <v>1</v>
      </c>
      <c r="F266" s="725">
        <v>1.0407</v>
      </c>
      <c r="G266" s="476" t="s">
        <v>976</v>
      </c>
      <c r="H266" s="516">
        <v>42062</v>
      </c>
      <c r="I266" s="720">
        <v>1.0302</v>
      </c>
      <c r="J266" s="786">
        <f t="shared" si="29"/>
        <v>-104.99999999999955</v>
      </c>
      <c r="K266" s="405">
        <f t="shared" si="27"/>
        <v>7.5171014056979617</v>
      </c>
      <c r="L266" s="721">
        <f t="shared" si="30"/>
        <v>7.5171014056979609E-4</v>
      </c>
      <c r="M266" s="718" t="s">
        <v>883</v>
      </c>
      <c r="N266" s="716">
        <v>1.3303</v>
      </c>
      <c r="O266" s="787">
        <f>SUM(J266*K266)/N266</f>
        <v>-593.32154220723339</v>
      </c>
      <c r="P266" s="749"/>
    </row>
    <row r="267" spans="1:16" ht="15" customHeight="1" x14ac:dyDescent="0.25">
      <c r="A267" s="435" t="s">
        <v>1035</v>
      </c>
      <c r="B267" s="435" t="s">
        <v>2072</v>
      </c>
      <c r="C267" s="743" t="s">
        <v>77</v>
      </c>
      <c r="D267" s="744">
        <v>42058</v>
      </c>
      <c r="E267" s="435">
        <v>1</v>
      </c>
      <c r="F267" s="788">
        <v>1.1285000000000001</v>
      </c>
      <c r="G267" s="746" t="s">
        <v>52</v>
      </c>
      <c r="H267" s="516">
        <v>42067</v>
      </c>
      <c r="I267" s="747">
        <v>1.1191</v>
      </c>
      <c r="J267" s="786">
        <f>SUM(F267-I267)*10000</f>
        <v>94.000000000000753</v>
      </c>
      <c r="K267" s="739">
        <f t="shared" si="27"/>
        <v>10</v>
      </c>
      <c r="L267" s="748">
        <f>SUM((F267-I267)/J267*K267)*E267</f>
        <v>1E-3</v>
      </c>
      <c r="M267" s="743" t="s">
        <v>883</v>
      </c>
      <c r="N267" s="636">
        <v>1</v>
      </c>
      <c r="O267" s="787">
        <f>SUM(J267*K267)/N267</f>
        <v>940.0000000000075</v>
      </c>
      <c r="P267" s="515"/>
    </row>
    <row r="268" spans="1:16" ht="15" customHeight="1" x14ac:dyDescent="0.25">
      <c r="A268" s="435" t="s">
        <v>1035</v>
      </c>
      <c r="B268" s="435" t="s">
        <v>2072</v>
      </c>
      <c r="C268" s="743" t="s">
        <v>77</v>
      </c>
      <c r="D268" s="744">
        <v>42058</v>
      </c>
      <c r="E268" s="435">
        <v>1</v>
      </c>
      <c r="F268" s="788">
        <v>1.1285000000000001</v>
      </c>
      <c r="G268" s="746" t="s">
        <v>52</v>
      </c>
      <c r="H268" s="516">
        <v>42068</v>
      </c>
      <c r="I268" s="747">
        <v>1.1025</v>
      </c>
      <c r="J268" s="786">
        <f>SUM(F268-I268)*10000</f>
        <v>260.00000000000023</v>
      </c>
      <c r="K268" s="739">
        <f t="shared" si="27"/>
        <v>10</v>
      </c>
      <c r="L268" s="748">
        <f>SUM((F268-I268)/J268*K268)*E268</f>
        <v>1E-3</v>
      </c>
      <c r="M268" s="743" t="s">
        <v>883</v>
      </c>
      <c r="N268" s="636">
        <v>1</v>
      </c>
      <c r="O268" s="787">
        <f>SUM(J268*K268)/N268</f>
        <v>2600.0000000000023</v>
      </c>
      <c r="P268" s="515"/>
    </row>
    <row r="269" spans="1:16" ht="15" customHeight="1" x14ac:dyDescent="0.25">
      <c r="A269" s="435" t="s">
        <v>1057</v>
      </c>
      <c r="B269" s="435" t="s">
        <v>2072</v>
      </c>
      <c r="C269" s="743" t="s">
        <v>77</v>
      </c>
      <c r="D269" s="744">
        <v>42069</v>
      </c>
      <c r="E269" s="435">
        <v>1</v>
      </c>
      <c r="F269" s="788">
        <v>0.77400000000000002</v>
      </c>
      <c r="G269" s="746" t="s">
        <v>52</v>
      </c>
      <c r="H269" s="516">
        <v>42073</v>
      </c>
      <c r="I269" s="747">
        <v>0.76490000000000002</v>
      </c>
      <c r="J269" s="786">
        <f>SUM(F269-I269)*10000</f>
        <v>90.999999999999972</v>
      </c>
      <c r="K269" s="739">
        <f t="shared" si="27"/>
        <v>10</v>
      </c>
      <c r="L269" s="748">
        <f>SUM((F269-I269)/J269*K269)*E269</f>
        <v>1E-3</v>
      </c>
      <c r="M269" s="743" t="s">
        <v>883</v>
      </c>
      <c r="N269" s="636">
        <v>1</v>
      </c>
      <c r="O269" s="787">
        <f>SUM(J269*K269*E269)/N269</f>
        <v>909.99999999999977</v>
      </c>
      <c r="P269" s="731"/>
    </row>
    <row r="270" spans="1:16" ht="15" customHeight="1" x14ac:dyDescent="0.25">
      <c r="A270" s="14" t="s">
        <v>1118</v>
      </c>
      <c r="B270" s="404" t="s">
        <v>2067</v>
      </c>
      <c r="C270" s="718" t="s">
        <v>52</v>
      </c>
      <c r="D270" s="418">
        <v>42052</v>
      </c>
      <c r="E270" s="14">
        <v>1</v>
      </c>
      <c r="F270" s="725">
        <v>1.0593999999999999</v>
      </c>
      <c r="G270" s="476" t="s">
        <v>976</v>
      </c>
      <c r="H270" s="516">
        <v>42074</v>
      </c>
      <c r="I270" s="720">
        <v>1.05446</v>
      </c>
      <c r="J270" s="786">
        <f>SUM(I270-F270)*10000</f>
        <v>-49.399999999999444</v>
      </c>
      <c r="K270" s="405">
        <f t="shared" si="27"/>
        <v>7.2395569391153254</v>
      </c>
      <c r="L270" s="721">
        <f>SUM((I270-F270)/J270*K270)*E270</f>
        <v>7.2395569391153259E-4</v>
      </c>
      <c r="M270" s="718" t="s">
        <v>883</v>
      </c>
      <c r="N270" s="716">
        <v>1.3813</v>
      </c>
      <c r="O270" s="787">
        <f>SUM(J270*K270)/N270</f>
        <v>-258.91125229297984</v>
      </c>
      <c r="P270" s="749"/>
    </row>
    <row r="271" spans="1:16" ht="15" customHeight="1" x14ac:dyDescent="0.25">
      <c r="A271" s="435" t="s">
        <v>1057</v>
      </c>
      <c r="B271" s="435" t="s">
        <v>2072</v>
      </c>
      <c r="C271" s="743" t="s">
        <v>77</v>
      </c>
      <c r="D271" s="744">
        <v>42069</v>
      </c>
      <c r="E271" s="435">
        <v>1</v>
      </c>
      <c r="F271" s="788">
        <v>0.77400000000000002</v>
      </c>
      <c r="G271" s="746" t="s">
        <v>52</v>
      </c>
      <c r="H271" s="516">
        <v>42075</v>
      </c>
      <c r="I271" s="747">
        <v>0.77059999999999995</v>
      </c>
      <c r="J271" s="786">
        <f>SUM(F271-I271)*10000</f>
        <v>34.000000000000696</v>
      </c>
      <c r="K271" s="739">
        <f t="shared" si="27"/>
        <v>10</v>
      </c>
      <c r="L271" s="748">
        <f>SUM((F271-I271)/J271*K271)*E271</f>
        <v>1E-3</v>
      </c>
      <c r="M271" s="743" t="s">
        <v>883</v>
      </c>
      <c r="N271" s="636">
        <v>1</v>
      </c>
      <c r="O271" s="787">
        <f>SUM(J271*K271*E271)/N271</f>
        <v>340.00000000000693</v>
      </c>
      <c r="P271" s="731"/>
    </row>
    <row r="272" spans="1:16" ht="15" customHeight="1" x14ac:dyDescent="0.25">
      <c r="A272" s="435" t="s">
        <v>1173</v>
      </c>
      <c r="B272" s="435" t="s">
        <v>2072</v>
      </c>
      <c r="C272" s="743" t="s">
        <v>77</v>
      </c>
      <c r="D272" s="744">
        <v>42066</v>
      </c>
      <c r="E272" s="435">
        <v>1</v>
      </c>
      <c r="F272" s="788">
        <v>1.9189000000000001</v>
      </c>
      <c r="G272" s="746" t="s">
        <v>976</v>
      </c>
      <c r="H272" s="516">
        <v>42076</v>
      </c>
      <c r="I272" s="747">
        <v>1.8763000000000001</v>
      </c>
      <c r="J272" s="786">
        <f>SUM(F272-I272)*10000</f>
        <v>425.99999999999972</v>
      </c>
      <c r="K272" s="739">
        <f t="shared" si="27"/>
        <v>8.010894816951053</v>
      </c>
      <c r="L272" s="748">
        <f>SUM((F272-I272)/J272*K272)*E272</f>
        <v>8.010894816951053E-4</v>
      </c>
      <c r="M272" s="743" t="s">
        <v>883</v>
      </c>
      <c r="N272" s="636">
        <v>1.2483</v>
      </c>
      <c r="O272" s="787">
        <f>SUM(J272*K272)/N272</f>
        <v>2733.8309637275865</v>
      </c>
    </row>
    <row r="273" spans="1:16" ht="15" customHeight="1" x14ac:dyDescent="0.25">
      <c r="A273" s="435" t="s">
        <v>1144</v>
      </c>
      <c r="B273" s="435" t="s">
        <v>2072</v>
      </c>
      <c r="C273" s="743" t="s">
        <v>77</v>
      </c>
      <c r="D273" s="744">
        <v>42289</v>
      </c>
      <c r="E273" s="435">
        <v>2.14</v>
      </c>
      <c r="F273" s="788">
        <v>1.9619</v>
      </c>
      <c r="G273" s="746" t="s">
        <v>976</v>
      </c>
      <c r="H273" s="516">
        <v>42076</v>
      </c>
      <c r="I273" s="747">
        <v>1.9191</v>
      </c>
      <c r="J273" s="786">
        <f>SUM(F273-I273)*10000</f>
        <v>427.99999999999949</v>
      </c>
      <c r="K273" s="739">
        <f t="shared" si="27"/>
        <v>7.3621438562909516</v>
      </c>
      <c r="L273" s="748">
        <f>SUM((F273-I273)/J273*K273)*E273</f>
        <v>1.5754987852462637E-3</v>
      </c>
      <c r="M273" s="743" t="s">
        <v>883</v>
      </c>
      <c r="N273" s="636">
        <v>1.3583000000000001</v>
      </c>
      <c r="O273" s="787">
        <f>SUM(J273*K273*E273)/N273</f>
        <v>4964.3928446248992</v>
      </c>
    </row>
    <row r="274" spans="1:16" ht="15" customHeight="1" x14ac:dyDescent="0.25">
      <c r="A274" s="14" t="s">
        <v>1035</v>
      </c>
      <c r="B274" s="404" t="s">
        <v>2067</v>
      </c>
      <c r="C274" s="718" t="s">
        <v>52</v>
      </c>
      <c r="D274" s="418">
        <v>42096</v>
      </c>
      <c r="E274" s="14">
        <v>2</v>
      </c>
      <c r="F274" s="725">
        <v>1.0822000000000001</v>
      </c>
      <c r="G274" s="476" t="s">
        <v>52</v>
      </c>
      <c r="H274" s="516">
        <v>42097</v>
      </c>
      <c r="I274" s="720">
        <v>1.0994999999999999</v>
      </c>
      <c r="J274" s="786">
        <f>SUM(I274-F274)*10000</f>
        <v>172.99999999999872</v>
      </c>
      <c r="K274" s="405">
        <f t="shared" si="27"/>
        <v>10</v>
      </c>
      <c r="L274" s="721">
        <f>SUM((I274-F274)/J274*K274)*E274</f>
        <v>2E-3</v>
      </c>
      <c r="M274" s="718" t="s">
        <v>883</v>
      </c>
      <c r="N274" s="716">
        <v>1</v>
      </c>
      <c r="O274" s="787">
        <f>SUM(J274*K274*E274)/N274</f>
        <v>3459.9999999999745</v>
      </c>
      <c r="P274" s="515"/>
    </row>
    <row r="275" spans="1:16" ht="15" customHeight="1" x14ac:dyDescent="0.25">
      <c r="A275" s="458" t="s">
        <v>1031</v>
      </c>
      <c r="B275" s="435" t="s">
        <v>2072</v>
      </c>
      <c r="C275" s="750" t="s">
        <v>77</v>
      </c>
      <c r="D275" s="479">
        <v>42096</v>
      </c>
      <c r="E275" s="458">
        <v>2</v>
      </c>
      <c r="F275" s="747">
        <v>1.2528999999999999</v>
      </c>
      <c r="G275" s="746" t="s">
        <v>52</v>
      </c>
      <c r="H275" s="516">
        <v>42097</v>
      </c>
      <c r="I275" s="747">
        <v>1.2390000000000001</v>
      </c>
      <c r="J275" s="786">
        <f>SUM(F275-I275)*10000</f>
        <v>138.99999999999801</v>
      </c>
      <c r="K275" s="739">
        <f t="shared" si="27"/>
        <v>7.9289565493181087</v>
      </c>
      <c r="L275" s="748">
        <f>SUM((F275-I275)/J275*K275)*E275</f>
        <v>1.5857913098636218E-3</v>
      </c>
      <c r="M275" s="750" t="s">
        <v>883</v>
      </c>
      <c r="N275" s="636">
        <v>1.2612000000000001</v>
      </c>
      <c r="O275" s="787">
        <f>SUM(J275*K275*E276)/N275</f>
        <v>1747.7401845150671</v>
      </c>
    </row>
    <row r="276" spans="1:16" ht="15" customHeight="1" x14ac:dyDescent="0.25">
      <c r="A276" s="435" t="s">
        <v>1146</v>
      </c>
      <c r="B276" s="435" t="s">
        <v>2072</v>
      </c>
      <c r="C276" s="743" t="s">
        <v>77</v>
      </c>
      <c r="D276" s="744">
        <v>42096</v>
      </c>
      <c r="E276" s="435">
        <v>2</v>
      </c>
      <c r="F276" s="788">
        <v>0.96240000000000003</v>
      </c>
      <c r="G276" s="746" t="s">
        <v>52</v>
      </c>
      <c r="H276" s="516">
        <v>42097</v>
      </c>
      <c r="I276" s="747">
        <v>0.94850000000000001</v>
      </c>
      <c r="J276" s="786">
        <f>SUM(F276-I276)*10000</f>
        <v>139.00000000000023</v>
      </c>
      <c r="K276" s="739">
        <f t="shared" si="27"/>
        <v>11.267605633802816</v>
      </c>
      <c r="L276" s="748">
        <f>SUM((F276-I276)/J276*K276)*E276</f>
        <v>2.2535211267605635E-3</v>
      </c>
      <c r="M276" s="743" t="s">
        <v>883</v>
      </c>
      <c r="N276" s="636">
        <v>0.88749999999999996</v>
      </c>
      <c r="O276" s="787">
        <f t="shared" ref="O276:O284" si="31">SUM(J276*K276*E276)/N276</f>
        <v>3529.4584407855641</v>
      </c>
      <c r="P276" s="515"/>
    </row>
    <row r="277" spans="1:16" ht="15" customHeight="1" x14ac:dyDescent="0.25">
      <c r="A277" s="435" t="s">
        <v>1146</v>
      </c>
      <c r="B277" s="435" t="s">
        <v>2072</v>
      </c>
      <c r="C277" s="743" t="s">
        <v>77</v>
      </c>
      <c r="D277" s="744">
        <v>42096</v>
      </c>
      <c r="E277" s="435">
        <v>2</v>
      </c>
      <c r="F277" s="788">
        <v>0.96240000000000003</v>
      </c>
      <c r="G277" s="746" t="s">
        <v>52</v>
      </c>
      <c r="H277" s="516">
        <v>42100</v>
      </c>
      <c r="I277" s="747">
        <v>0.95684000000000002</v>
      </c>
      <c r="J277" s="786">
        <f>SUM(F277-I277)*10000</f>
        <v>55.600000000000094</v>
      </c>
      <c r="K277" s="739">
        <f t="shared" si="27"/>
        <v>11.267605633802816</v>
      </c>
      <c r="L277" s="748">
        <f>SUM((F277-I277)/J277*K277)*E277</f>
        <v>2.2535211267605635E-3</v>
      </c>
      <c r="M277" s="743" t="s">
        <v>883</v>
      </c>
      <c r="N277" s="636">
        <v>0.88749999999999996</v>
      </c>
      <c r="O277" s="787">
        <f t="shared" si="31"/>
        <v>1411.7833763142255</v>
      </c>
    </row>
    <row r="278" spans="1:16" ht="15" customHeight="1" x14ac:dyDescent="0.25">
      <c r="A278" s="404" t="s">
        <v>1273</v>
      </c>
      <c r="B278" s="404" t="s">
        <v>2067</v>
      </c>
      <c r="C278" s="717" t="s">
        <v>52</v>
      </c>
      <c r="D278" s="495">
        <v>42096</v>
      </c>
      <c r="E278" s="404">
        <v>2</v>
      </c>
      <c r="F278" s="720">
        <v>130.76400000000001</v>
      </c>
      <c r="G278" s="476" t="s">
        <v>52</v>
      </c>
      <c r="H278" s="516">
        <v>42102</v>
      </c>
      <c r="I278" s="720">
        <v>129.86500000000001</v>
      </c>
      <c r="J278" s="786">
        <f>SUM(I278-F278)*100</f>
        <v>-89.900000000000091</v>
      </c>
      <c r="K278" s="405">
        <f t="shared" si="27"/>
        <v>10</v>
      </c>
      <c r="L278" s="721">
        <f>SUM((I278-F278)/J278*K278)*E278</f>
        <v>0.2</v>
      </c>
      <c r="M278" s="717" t="s">
        <v>883</v>
      </c>
      <c r="N278" s="716">
        <v>1</v>
      </c>
      <c r="O278" s="787">
        <f t="shared" si="31"/>
        <v>-1798.0000000000018</v>
      </c>
      <c r="P278" s="731"/>
    </row>
    <row r="279" spans="1:16" ht="15" customHeight="1" x14ac:dyDescent="0.25">
      <c r="A279" s="404" t="s">
        <v>1273</v>
      </c>
      <c r="B279" s="404" t="s">
        <v>2067</v>
      </c>
      <c r="C279" s="717" t="s">
        <v>52</v>
      </c>
      <c r="D279" s="495">
        <v>42096</v>
      </c>
      <c r="E279" s="404">
        <v>1</v>
      </c>
      <c r="F279" s="720">
        <v>130.76400000000001</v>
      </c>
      <c r="G279" s="476" t="s">
        <v>52</v>
      </c>
      <c r="H279" s="516">
        <v>42102</v>
      </c>
      <c r="I279" s="720">
        <v>129.86500000000001</v>
      </c>
      <c r="J279" s="786">
        <f>SUM(I279-F279)*100</f>
        <v>-89.900000000000091</v>
      </c>
      <c r="K279" s="405">
        <f t="shared" si="27"/>
        <v>10</v>
      </c>
      <c r="L279" s="721">
        <f>SUM((I279-F279)/J279*K279)*E279</f>
        <v>0.1</v>
      </c>
      <c r="M279" s="717" t="s">
        <v>883</v>
      </c>
      <c r="N279" s="716">
        <v>1</v>
      </c>
      <c r="O279" s="787">
        <f t="shared" si="31"/>
        <v>-899.00000000000091</v>
      </c>
      <c r="P279" s="749"/>
    </row>
    <row r="280" spans="1:16" ht="15" customHeight="1" x14ac:dyDescent="0.25">
      <c r="A280" s="14" t="s">
        <v>1035</v>
      </c>
      <c r="B280" s="14" t="s">
        <v>2067</v>
      </c>
      <c r="C280" s="718" t="s">
        <v>52</v>
      </c>
      <c r="D280" s="418">
        <v>42096</v>
      </c>
      <c r="E280" s="14">
        <v>2</v>
      </c>
      <c r="F280" s="725">
        <v>1.0822000000000001</v>
      </c>
      <c r="G280" s="476" t="s">
        <v>52</v>
      </c>
      <c r="H280" s="516">
        <v>42102</v>
      </c>
      <c r="I280" s="720">
        <v>1.0898000000000001</v>
      </c>
      <c r="J280" s="786">
        <f>SUM(I280-F280)*10000</f>
        <v>76.000000000000512</v>
      </c>
      <c r="K280" s="405">
        <f t="shared" si="27"/>
        <v>10</v>
      </c>
      <c r="L280" s="721">
        <f>SUM((I280-F280)/J280*K280)*E280</f>
        <v>2E-3</v>
      </c>
      <c r="M280" s="718" t="s">
        <v>883</v>
      </c>
      <c r="N280" s="716">
        <v>1</v>
      </c>
      <c r="O280" s="787">
        <f t="shared" si="31"/>
        <v>1520.0000000000102</v>
      </c>
      <c r="P280" s="515"/>
    </row>
    <row r="281" spans="1:16" s="843" customFormat="1" ht="15" customHeight="1" x14ac:dyDescent="0.25">
      <c r="A281" s="404" t="s">
        <v>1145</v>
      </c>
      <c r="B281" s="404" t="s">
        <v>2067</v>
      </c>
      <c r="C281" s="717" t="s">
        <v>52</v>
      </c>
      <c r="D281" s="495">
        <v>42096</v>
      </c>
      <c r="E281" s="404">
        <v>1</v>
      </c>
      <c r="F281" s="720">
        <v>1.4899</v>
      </c>
      <c r="G281" s="476" t="s">
        <v>52</v>
      </c>
      <c r="H281" s="516">
        <v>42102</v>
      </c>
      <c r="I281" s="720">
        <v>1.4786999999999999</v>
      </c>
      <c r="J281" s="786">
        <f>SUM(I281-F281)*10000</f>
        <v>-112.00000000000099</v>
      </c>
      <c r="K281" s="405">
        <f t="shared" si="27"/>
        <v>10</v>
      </c>
      <c r="L281" s="721">
        <f>SUM((I281-F281)/J281*K281)*E281</f>
        <v>1E-3</v>
      </c>
      <c r="M281" s="717" t="s">
        <v>883</v>
      </c>
      <c r="N281" s="716">
        <v>1</v>
      </c>
      <c r="O281" s="925">
        <f t="shared" si="31"/>
        <v>-1120.00000000001</v>
      </c>
      <c r="P281" s="515"/>
    </row>
    <row r="282" spans="1:16" ht="15" customHeight="1" x14ac:dyDescent="0.25">
      <c r="A282" s="404" t="s">
        <v>1145</v>
      </c>
      <c r="B282" s="404" t="s">
        <v>2067</v>
      </c>
      <c r="C282" s="717" t="s">
        <v>52</v>
      </c>
      <c r="D282" s="495">
        <v>42096</v>
      </c>
      <c r="E282" s="404">
        <v>1</v>
      </c>
      <c r="F282" s="720">
        <v>1.4899</v>
      </c>
      <c r="G282" s="476" t="s">
        <v>52</v>
      </c>
      <c r="H282" s="516">
        <v>42102</v>
      </c>
      <c r="I282" s="720">
        <v>1.4786999999999999</v>
      </c>
      <c r="J282" s="786">
        <f>SUM(I282-F282)*10000</f>
        <v>-112.00000000000099</v>
      </c>
      <c r="K282" s="405">
        <f t="shared" si="27"/>
        <v>10</v>
      </c>
      <c r="L282" s="721">
        <f>SUM((I282-F282)/J282*K282)*E282</f>
        <v>1E-3</v>
      </c>
      <c r="M282" s="717" t="s">
        <v>883</v>
      </c>
      <c r="N282" s="716">
        <v>1</v>
      </c>
      <c r="O282" s="925">
        <f t="shared" si="31"/>
        <v>-1120.00000000001</v>
      </c>
      <c r="P282" s="515"/>
    </row>
    <row r="283" spans="1:16" s="843" customFormat="1" ht="13.5" customHeight="1" x14ac:dyDescent="0.25">
      <c r="A283" s="458" t="s">
        <v>1274</v>
      </c>
      <c r="B283" s="458" t="s">
        <v>2072</v>
      </c>
      <c r="C283" s="750" t="s">
        <v>77</v>
      </c>
      <c r="D283" s="479">
        <v>42096</v>
      </c>
      <c r="E283" s="458">
        <v>3</v>
      </c>
      <c r="F283" s="747">
        <v>119.20399999999999</v>
      </c>
      <c r="G283" s="746" t="s">
        <v>52</v>
      </c>
      <c r="H283" s="516">
        <v>42102</v>
      </c>
      <c r="I283" s="747">
        <v>120.06100000000001</v>
      </c>
      <c r="J283" s="786">
        <f>SUM(F283-I283)*100</f>
        <v>-85.700000000001353</v>
      </c>
      <c r="K283" s="739">
        <f t="shared" si="27"/>
        <v>10</v>
      </c>
      <c r="L283" s="748">
        <f t="shared" ref="L283:L288" si="32">SUM((F283-I283)/J283*K283)*E283</f>
        <v>0.30000000000000004</v>
      </c>
      <c r="M283" s="750" t="s">
        <v>883</v>
      </c>
      <c r="N283" s="636">
        <v>1</v>
      </c>
      <c r="O283" s="787">
        <f t="shared" si="31"/>
        <v>-2571.0000000000405</v>
      </c>
      <c r="P283" s="514"/>
    </row>
    <row r="284" spans="1:16" s="843" customFormat="1" ht="13.5" customHeight="1" x14ac:dyDescent="0.25">
      <c r="A284" s="458" t="s">
        <v>1274</v>
      </c>
      <c r="B284" s="458" t="s">
        <v>2072</v>
      </c>
      <c r="C284" s="750" t="s">
        <v>77</v>
      </c>
      <c r="D284" s="479">
        <v>42096</v>
      </c>
      <c r="E284" s="458">
        <v>2</v>
      </c>
      <c r="F284" s="747">
        <v>119.20399999999999</v>
      </c>
      <c r="G284" s="746" t="s">
        <v>52</v>
      </c>
      <c r="H284" s="516">
        <v>42102</v>
      </c>
      <c r="I284" s="747">
        <v>120.06100000000001</v>
      </c>
      <c r="J284" s="786">
        <f>SUM(F284-I284)*100</f>
        <v>-85.700000000001353</v>
      </c>
      <c r="K284" s="739">
        <f t="shared" si="27"/>
        <v>10</v>
      </c>
      <c r="L284" s="748">
        <f t="shared" si="32"/>
        <v>0.2</v>
      </c>
      <c r="M284" s="750" t="s">
        <v>883</v>
      </c>
      <c r="N284" s="636">
        <v>1</v>
      </c>
      <c r="O284" s="787">
        <f t="shared" si="31"/>
        <v>-1714.0000000000271</v>
      </c>
      <c r="P284" s="514"/>
    </row>
    <row r="285" spans="1:16" ht="13.5" customHeight="1" x14ac:dyDescent="0.25">
      <c r="A285" s="458" t="s">
        <v>1031</v>
      </c>
      <c r="B285" s="458" t="s">
        <v>2072</v>
      </c>
      <c r="C285" s="750" t="s">
        <v>77</v>
      </c>
      <c r="D285" s="479">
        <v>42096</v>
      </c>
      <c r="E285" s="458">
        <v>1</v>
      </c>
      <c r="F285" s="747">
        <v>1.2528999999999999</v>
      </c>
      <c r="G285" s="746" t="s">
        <v>52</v>
      </c>
      <c r="H285" s="516">
        <v>42103</v>
      </c>
      <c r="I285" s="747">
        <v>1.2518</v>
      </c>
      <c r="J285" s="786">
        <f>SUM(F285-I285)*10000</f>
        <v>10.999999999998789</v>
      </c>
      <c r="K285" s="739">
        <f t="shared" si="27"/>
        <v>7.9289565493181087</v>
      </c>
      <c r="L285" s="748">
        <f t="shared" si="32"/>
        <v>7.9289565493181088E-4</v>
      </c>
      <c r="M285" s="750" t="s">
        <v>883</v>
      </c>
      <c r="N285" s="636">
        <v>1.2612000000000001</v>
      </c>
      <c r="O285" s="787">
        <f>SUM(J285*K285*E278)/N285</f>
        <v>138.31037431412875</v>
      </c>
      <c r="P285" s="515"/>
    </row>
    <row r="286" spans="1:16" s="843" customFormat="1" ht="13.5" customHeight="1" x14ac:dyDescent="0.25">
      <c r="A286" s="458" t="s">
        <v>1145</v>
      </c>
      <c r="B286" s="458" t="s">
        <v>2330</v>
      </c>
      <c r="C286" s="750" t="s">
        <v>77</v>
      </c>
      <c r="D286" s="479">
        <v>42103</v>
      </c>
      <c r="E286" s="458">
        <v>2</v>
      </c>
      <c r="F286" s="747">
        <v>1.4772000000000001</v>
      </c>
      <c r="G286" s="746" t="s">
        <v>52</v>
      </c>
      <c r="H286" s="516">
        <v>42103</v>
      </c>
      <c r="I286" s="747">
        <v>1.4596</v>
      </c>
      <c r="J286" s="786">
        <f>SUM(F286-I286)*10000</f>
        <v>176.0000000000006</v>
      </c>
      <c r="K286" s="739">
        <f t="shared" si="27"/>
        <v>10</v>
      </c>
      <c r="L286" s="748">
        <f t="shared" si="32"/>
        <v>2E-3</v>
      </c>
      <c r="M286" s="750" t="s">
        <v>883</v>
      </c>
      <c r="N286" s="636">
        <v>1</v>
      </c>
      <c r="O286" s="925">
        <f t="shared" ref="O286:O311" si="33">SUM(J286*K286*E286)/N286</f>
        <v>3520.0000000000118</v>
      </c>
      <c r="P286" s="515"/>
    </row>
    <row r="287" spans="1:16" s="843" customFormat="1" ht="13.5" customHeight="1" x14ac:dyDescent="0.25">
      <c r="A287" s="458" t="s">
        <v>1273</v>
      </c>
      <c r="B287" s="458" t="s">
        <v>2072</v>
      </c>
      <c r="C287" s="750" t="s">
        <v>77</v>
      </c>
      <c r="D287" s="479">
        <v>42102</v>
      </c>
      <c r="E287" s="458">
        <v>2</v>
      </c>
      <c r="F287" s="747">
        <v>129.73599999999999</v>
      </c>
      <c r="G287" s="746" t="s">
        <v>52</v>
      </c>
      <c r="H287" s="516">
        <v>42104</v>
      </c>
      <c r="I287" s="747">
        <v>128.142</v>
      </c>
      <c r="J287" s="786">
        <f>SUM(F287-I287)*100</f>
        <v>159.39999999999941</v>
      </c>
      <c r="K287" s="739">
        <f t="shared" si="27"/>
        <v>10</v>
      </c>
      <c r="L287" s="748">
        <f t="shared" si="32"/>
        <v>0.2</v>
      </c>
      <c r="M287" s="750" t="s">
        <v>883</v>
      </c>
      <c r="N287" s="636">
        <v>1</v>
      </c>
      <c r="O287" s="787">
        <f t="shared" si="33"/>
        <v>3187.9999999999882</v>
      </c>
      <c r="P287" s="749"/>
    </row>
    <row r="288" spans="1:16" s="843" customFormat="1" ht="13.5" customHeight="1" x14ac:dyDescent="0.25">
      <c r="A288" s="458" t="s">
        <v>1035</v>
      </c>
      <c r="B288" s="458" t="s">
        <v>2330</v>
      </c>
      <c r="C288" s="750" t="s">
        <v>77</v>
      </c>
      <c r="D288" s="479">
        <v>42102</v>
      </c>
      <c r="E288" s="458">
        <v>2</v>
      </c>
      <c r="F288" s="747">
        <v>1.0781000000000001</v>
      </c>
      <c r="G288" s="746" t="s">
        <v>52</v>
      </c>
      <c r="H288" s="516">
        <v>42104</v>
      </c>
      <c r="I288" s="747">
        <v>1.0607</v>
      </c>
      <c r="J288" s="786">
        <f>SUM(F288-I288)*10000</f>
        <v>174.00000000000082</v>
      </c>
      <c r="K288" s="739">
        <f t="shared" si="27"/>
        <v>10</v>
      </c>
      <c r="L288" s="748">
        <f t="shared" si="32"/>
        <v>2E-3</v>
      </c>
      <c r="M288" s="750" t="s">
        <v>883</v>
      </c>
      <c r="N288" s="636">
        <v>1</v>
      </c>
      <c r="O288" s="787">
        <f t="shared" si="33"/>
        <v>3480.0000000000164</v>
      </c>
      <c r="P288" s="515"/>
    </row>
    <row r="289" spans="1:16" s="843" customFormat="1" ht="13.5" customHeight="1" x14ac:dyDescent="0.25">
      <c r="A289" s="404" t="s">
        <v>1057</v>
      </c>
      <c r="B289" s="404" t="s">
        <v>2067</v>
      </c>
      <c r="C289" s="717" t="s">
        <v>52</v>
      </c>
      <c r="D289" s="495">
        <v>42101</v>
      </c>
      <c r="E289" s="404">
        <v>3</v>
      </c>
      <c r="F289" s="720">
        <v>0.76839999999999997</v>
      </c>
      <c r="G289" s="476" t="s">
        <v>52</v>
      </c>
      <c r="H289" s="516">
        <v>42107</v>
      </c>
      <c r="I289" s="720">
        <v>0.76239999999999997</v>
      </c>
      <c r="J289" s="786">
        <f>SUM(I289-F289)*10000</f>
        <v>-60.000000000000057</v>
      </c>
      <c r="K289" s="405">
        <f t="shared" si="27"/>
        <v>10</v>
      </c>
      <c r="L289" s="721">
        <f>SUM((I289-F289)/J289*K289)*E289</f>
        <v>3.0000000000000001E-3</v>
      </c>
      <c r="M289" s="717" t="s">
        <v>883</v>
      </c>
      <c r="N289" s="716">
        <v>1</v>
      </c>
      <c r="O289" s="787">
        <f t="shared" si="33"/>
        <v>-1800.0000000000018</v>
      </c>
      <c r="P289" s="731"/>
    </row>
    <row r="290" spans="1:16" s="843" customFormat="1" ht="15" customHeight="1" x14ac:dyDescent="0.25">
      <c r="A290" s="404" t="s">
        <v>1057</v>
      </c>
      <c r="B290" s="404" t="s">
        <v>2067</v>
      </c>
      <c r="C290" s="717" t="s">
        <v>52</v>
      </c>
      <c r="D290" s="495">
        <v>42101</v>
      </c>
      <c r="E290" s="404">
        <v>2</v>
      </c>
      <c r="F290" s="720">
        <v>0.76839999999999997</v>
      </c>
      <c r="G290" s="476" t="s">
        <v>52</v>
      </c>
      <c r="H290" s="516">
        <v>42107</v>
      </c>
      <c r="I290" s="720">
        <v>0.76239999999999997</v>
      </c>
      <c r="J290" s="786">
        <f>SUM(I290-F290)*10000</f>
        <v>-60.000000000000057</v>
      </c>
      <c r="K290" s="405">
        <f t="shared" si="27"/>
        <v>10</v>
      </c>
      <c r="L290" s="721">
        <f>SUM((I290-F290)/J290*K290)*E290</f>
        <v>2E-3</v>
      </c>
      <c r="M290" s="717" t="s">
        <v>883</v>
      </c>
      <c r="N290" s="716">
        <v>1</v>
      </c>
      <c r="O290" s="787">
        <f t="shared" si="33"/>
        <v>-1200.0000000000011</v>
      </c>
      <c r="P290" s="731"/>
    </row>
    <row r="291" spans="1:16" s="843" customFormat="1" ht="15" customHeight="1" x14ac:dyDescent="0.25">
      <c r="A291" s="404" t="s">
        <v>1274</v>
      </c>
      <c r="B291" s="404" t="s">
        <v>2067</v>
      </c>
      <c r="C291" s="717" t="s">
        <v>52</v>
      </c>
      <c r="D291" s="495">
        <v>42101</v>
      </c>
      <c r="E291" s="404">
        <v>3</v>
      </c>
      <c r="F291" s="720">
        <v>120.06399999999999</v>
      </c>
      <c r="G291" s="476" t="s">
        <v>52</v>
      </c>
      <c r="H291" s="516">
        <v>42107</v>
      </c>
      <c r="I291" s="720">
        <v>119.264</v>
      </c>
      <c r="J291" s="786">
        <f>SUM(I291-F291)*100</f>
        <v>-79.999999999999716</v>
      </c>
      <c r="K291" s="405">
        <f t="shared" si="27"/>
        <v>10</v>
      </c>
      <c r="L291" s="721">
        <f>SUM((I291-F291)/J291*K291)*E291</f>
        <v>0.30000000000000004</v>
      </c>
      <c r="M291" s="717" t="s">
        <v>883</v>
      </c>
      <c r="N291" s="716">
        <v>1</v>
      </c>
      <c r="O291" s="787">
        <f t="shared" si="33"/>
        <v>-2399.9999999999914</v>
      </c>
      <c r="P291" s="515"/>
    </row>
    <row r="292" spans="1:16" s="843" customFormat="1" ht="15" customHeight="1" x14ac:dyDescent="0.25">
      <c r="A292" s="404" t="s">
        <v>1274</v>
      </c>
      <c r="B292" s="404" t="s">
        <v>2067</v>
      </c>
      <c r="C292" s="717" t="s">
        <v>52</v>
      </c>
      <c r="D292" s="495">
        <v>42101</v>
      </c>
      <c r="E292" s="404">
        <v>2</v>
      </c>
      <c r="F292" s="720">
        <v>120.06399999999999</v>
      </c>
      <c r="G292" s="476" t="s">
        <v>52</v>
      </c>
      <c r="H292" s="516">
        <v>42107</v>
      </c>
      <c r="I292" s="720">
        <v>119.264</v>
      </c>
      <c r="J292" s="786">
        <f>SUM(I292-F292)*100</f>
        <v>-79.999999999999716</v>
      </c>
      <c r="K292" s="405">
        <f t="shared" si="27"/>
        <v>10</v>
      </c>
      <c r="L292" s="721">
        <f>SUM((I292-F292)/J292*K292)*E292</f>
        <v>0.2</v>
      </c>
      <c r="M292" s="717" t="s">
        <v>883</v>
      </c>
      <c r="N292" s="716">
        <v>1</v>
      </c>
      <c r="O292" s="787">
        <f t="shared" si="33"/>
        <v>-1599.9999999999943</v>
      </c>
      <c r="P292" s="515"/>
    </row>
    <row r="293" spans="1:16" s="843" customFormat="1" ht="15" customHeight="1" x14ac:dyDescent="0.25">
      <c r="A293" s="458" t="s">
        <v>1273</v>
      </c>
      <c r="B293" s="458" t="s">
        <v>2072</v>
      </c>
      <c r="C293" s="750" t="s">
        <v>77</v>
      </c>
      <c r="D293" s="479">
        <v>42102</v>
      </c>
      <c r="E293" s="458">
        <v>2</v>
      </c>
      <c r="F293" s="747">
        <v>129.73599999999999</v>
      </c>
      <c r="G293" s="746" t="s">
        <v>52</v>
      </c>
      <c r="H293" s="516">
        <v>42107</v>
      </c>
      <c r="I293" s="747">
        <v>126.54900000000001</v>
      </c>
      <c r="J293" s="786">
        <f>SUM(F293-I293)*100</f>
        <v>318.69999999999834</v>
      </c>
      <c r="K293" s="739">
        <f t="shared" si="27"/>
        <v>10</v>
      </c>
      <c r="L293" s="748">
        <f>SUM((F293-I293)/J293*K293)*E293</f>
        <v>0.2</v>
      </c>
      <c r="M293" s="750" t="s">
        <v>883</v>
      </c>
      <c r="N293" s="636">
        <v>1</v>
      </c>
      <c r="O293" s="787">
        <f t="shared" si="33"/>
        <v>6373.9999999999673</v>
      </c>
      <c r="P293" s="731"/>
    </row>
    <row r="294" spans="1:16" s="843" customFormat="1" ht="15" customHeight="1" x14ac:dyDescent="0.25">
      <c r="A294" s="404" t="s">
        <v>1031</v>
      </c>
      <c r="B294" s="404" t="s">
        <v>2067</v>
      </c>
      <c r="C294" s="717" t="s">
        <v>52</v>
      </c>
      <c r="D294" s="495">
        <v>42102</v>
      </c>
      <c r="E294" s="404">
        <v>3</v>
      </c>
      <c r="F294" s="720">
        <v>1.2547999999999999</v>
      </c>
      <c r="G294" s="476" t="s">
        <v>52</v>
      </c>
      <c r="H294" s="516">
        <v>42108</v>
      </c>
      <c r="I294" s="720">
        <v>1.2558</v>
      </c>
      <c r="J294" s="786">
        <f>SUM(I294-F294)*10000</f>
        <v>10.000000000001119</v>
      </c>
      <c r="K294" s="405">
        <f t="shared" si="27"/>
        <v>7.9974408189379407</v>
      </c>
      <c r="L294" s="721">
        <f>SUM((I294-F294)/J294*K294)*E294</f>
        <v>2.3992322456813822E-3</v>
      </c>
      <c r="M294" s="717" t="s">
        <v>883</v>
      </c>
      <c r="N294" s="716">
        <v>1.2504</v>
      </c>
      <c r="O294" s="787">
        <f t="shared" si="33"/>
        <v>191.87717895726573</v>
      </c>
      <c r="P294" s="515"/>
    </row>
    <row r="295" spans="1:16" s="843" customFormat="1" ht="15" customHeight="1" x14ac:dyDescent="0.25">
      <c r="A295" s="404" t="s">
        <v>1031</v>
      </c>
      <c r="B295" s="404" t="s">
        <v>2067</v>
      </c>
      <c r="C295" s="717" t="s">
        <v>52</v>
      </c>
      <c r="D295" s="495">
        <v>42102</v>
      </c>
      <c r="E295" s="404">
        <v>2</v>
      </c>
      <c r="F295" s="720">
        <v>1.2547999999999999</v>
      </c>
      <c r="G295" s="476" t="s">
        <v>52</v>
      </c>
      <c r="H295" s="516">
        <v>42108</v>
      </c>
      <c r="I295" s="720">
        <v>1.2558</v>
      </c>
      <c r="J295" s="786">
        <f>SUM(I295-F295)*10000</f>
        <v>10.000000000001119</v>
      </c>
      <c r="K295" s="405">
        <f t="shared" si="27"/>
        <v>7.9974408189379407</v>
      </c>
      <c r="L295" s="721">
        <f>SUM((I295-F295)/J295*K295)*E295</f>
        <v>1.5994881637875881E-3</v>
      </c>
      <c r="M295" s="717" t="s">
        <v>883</v>
      </c>
      <c r="N295" s="716">
        <v>1.2504</v>
      </c>
      <c r="O295" s="787">
        <f t="shared" si="33"/>
        <v>127.91811930484383</v>
      </c>
      <c r="P295" s="515"/>
    </row>
    <row r="296" spans="1:16" s="843" customFormat="1" ht="15" customHeight="1" x14ac:dyDescent="0.25">
      <c r="A296" s="458" t="s">
        <v>1035</v>
      </c>
      <c r="B296" s="458" t="s">
        <v>2330</v>
      </c>
      <c r="C296" s="750" t="s">
        <v>77</v>
      </c>
      <c r="D296" s="479">
        <v>42103</v>
      </c>
      <c r="E296" s="458">
        <v>1</v>
      </c>
      <c r="F296" s="747">
        <v>1.0781000000000001</v>
      </c>
      <c r="G296" s="746" t="s">
        <v>52</v>
      </c>
      <c r="H296" s="516">
        <v>42108</v>
      </c>
      <c r="I296" s="747">
        <v>1.0628</v>
      </c>
      <c r="J296" s="786">
        <f>SUM(F296-I296)*10000</f>
        <v>153.00000000000091</v>
      </c>
      <c r="K296" s="739">
        <f t="shared" si="27"/>
        <v>9.42684766214178</v>
      </c>
      <c r="L296" s="748">
        <f>SUM((F296-I296)/J296*K296)*E296</f>
        <v>9.426847662141781E-4</v>
      </c>
      <c r="M296" s="750" t="s">
        <v>883</v>
      </c>
      <c r="N296" s="636">
        <v>1.0608</v>
      </c>
      <c r="O296" s="787">
        <f t="shared" si="33"/>
        <v>1359.6414897319958</v>
      </c>
      <c r="P296" s="515"/>
    </row>
    <row r="297" spans="1:16" s="843" customFormat="1" ht="15" customHeight="1" x14ac:dyDescent="0.25">
      <c r="A297" s="458" t="s">
        <v>1145</v>
      </c>
      <c r="B297" s="458" t="s">
        <v>2330</v>
      </c>
      <c r="C297" s="750" t="s">
        <v>77</v>
      </c>
      <c r="D297" s="479">
        <v>42103</v>
      </c>
      <c r="E297" s="458">
        <v>1</v>
      </c>
      <c r="F297" s="747">
        <v>1.4772000000000001</v>
      </c>
      <c r="G297" s="746" t="s">
        <v>52</v>
      </c>
      <c r="H297" s="516">
        <v>42108</v>
      </c>
      <c r="I297" s="747">
        <v>1.4695</v>
      </c>
      <c r="J297" s="786">
        <f>SUM(F297-I297)*10000</f>
        <v>77.000000000000398</v>
      </c>
      <c r="K297" s="739">
        <f t="shared" si="27"/>
        <v>10</v>
      </c>
      <c r="L297" s="748">
        <f>SUM((F297-I297)/J297*K297)*E297</f>
        <v>1E-3</v>
      </c>
      <c r="M297" s="750" t="s">
        <v>883</v>
      </c>
      <c r="N297" s="636">
        <v>1</v>
      </c>
      <c r="O297" s="925">
        <f t="shared" si="33"/>
        <v>770.00000000000398</v>
      </c>
      <c r="P297" s="514"/>
    </row>
    <row r="298" spans="1:16" s="843" customFormat="1" ht="15" customHeight="1" x14ac:dyDescent="0.25">
      <c r="A298" s="404" t="s">
        <v>1176</v>
      </c>
      <c r="B298" s="404" t="s">
        <v>2077</v>
      </c>
      <c r="C298" s="717" t="s">
        <v>52</v>
      </c>
      <c r="D298" s="495">
        <v>42107</v>
      </c>
      <c r="E298" s="404">
        <v>5</v>
      </c>
      <c r="F298" s="720">
        <v>1.9370000000000001</v>
      </c>
      <c r="G298" s="476" t="s">
        <v>2335</v>
      </c>
      <c r="H298" s="516">
        <v>42108</v>
      </c>
      <c r="I298" s="720">
        <v>1.9650000000000001</v>
      </c>
      <c r="J298" s="786">
        <f>SUM(I298-F298)*10000</f>
        <v>280.00000000000023</v>
      </c>
      <c r="K298" s="405">
        <f t="shared" si="27"/>
        <v>7.4610161904051333</v>
      </c>
      <c r="L298" s="721">
        <f>SUM((I298-F298)/J298*K298)*E298</f>
        <v>3.7305080952025668E-3</v>
      </c>
      <c r="M298" s="717" t="s">
        <v>883</v>
      </c>
      <c r="N298" s="716">
        <v>1.3403</v>
      </c>
      <c r="O298" s="925">
        <f t="shared" si="33"/>
        <v>7793.3467630882587</v>
      </c>
      <c r="P298" s="515"/>
    </row>
    <row r="299" spans="1:16" s="843" customFormat="1" ht="15" customHeight="1" x14ac:dyDescent="0.25">
      <c r="A299" s="458" t="s">
        <v>1031</v>
      </c>
      <c r="B299" s="458" t="s">
        <v>2331</v>
      </c>
      <c r="C299" s="750" t="s">
        <v>77</v>
      </c>
      <c r="D299" s="479">
        <v>42109</v>
      </c>
      <c r="E299" s="458">
        <v>1</v>
      </c>
      <c r="F299" s="747">
        <v>1.2419</v>
      </c>
      <c r="G299" s="746" t="s">
        <v>52</v>
      </c>
      <c r="H299" s="516">
        <v>42109</v>
      </c>
      <c r="I299" s="747">
        <v>1.2281</v>
      </c>
      <c r="J299" s="786">
        <f>SUM(F299-I299)*10000</f>
        <v>138.00000000000034</v>
      </c>
      <c r="K299" s="739">
        <f t="shared" si="27"/>
        <v>8.1254570569594549</v>
      </c>
      <c r="L299" s="748">
        <f>SUM((F299-I299)/J299*K299)*E299</f>
        <v>8.1254570569594549E-4</v>
      </c>
      <c r="M299" s="750" t="s">
        <v>883</v>
      </c>
      <c r="N299" s="636">
        <v>1.2306999999999999</v>
      </c>
      <c r="O299" s="787">
        <f t="shared" si="33"/>
        <v>911.1181229059946</v>
      </c>
      <c r="P299" s="515"/>
    </row>
    <row r="300" spans="1:16" s="843" customFormat="1" ht="15" customHeight="1" x14ac:dyDescent="0.25">
      <c r="A300" s="458" t="s">
        <v>1146</v>
      </c>
      <c r="B300" s="458" t="s">
        <v>2331</v>
      </c>
      <c r="C300" s="750" t="s">
        <v>77</v>
      </c>
      <c r="D300" s="479">
        <v>42108</v>
      </c>
      <c r="E300" s="458">
        <v>4</v>
      </c>
      <c r="F300" s="747">
        <v>0.96909999999999996</v>
      </c>
      <c r="G300" s="746" t="s">
        <v>52</v>
      </c>
      <c r="H300" s="516">
        <v>42110</v>
      </c>
      <c r="I300" s="747">
        <v>0.95540000000000003</v>
      </c>
      <c r="J300" s="786">
        <f>SUM(F300-I300)*10000</f>
        <v>136.99999999999935</v>
      </c>
      <c r="K300" s="739">
        <f t="shared" si="27"/>
        <v>11.405109489051094</v>
      </c>
      <c r="L300" s="748">
        <f>SUM((F300-I300)/J300*K300)*E300</f>
        <v>4.5620437956204376E-3</v>
      </c>
      <c r="M300" s="750" t="s">
        <v>883</v>
      </c>
      <c r="N300" s="636">
        <v>0.87680000000000002</v>
      </c>
      <c r="O300" s="787">
        <f t="shared" si="33"/>
        <v>7128.1934306569001</v>
      </c>
      <c r="P300" s="515"/>
    </row>
    <row r="301" spans="1:16" s="843" customFormat="1" ht="15" customHeight="1" x14ac:dyDescent="0.25">
      <c r="A301" s="458" t="s">
        <v>1031</v>
      </c>
      <c r="B301" s="458" t="s">
        <v>2331</v>
      </c>
      <c r="C301" s="750" t="s">
        <v>77</v>
      </c>
      <c r="D301" s="479">
        <v>42109</v>
      </c>
      <c r="E301" s="458">
        <v>1</v>
      </c>
      <c r="F301" s="747">
        <v>1.2419</v>
      </c>
      <c r="G301" s="746" t="s">
        <v>52</v>
      </c>
      <c r="H301" s="516">
        <v>42110</v>
      </c>
      <c r="I301" s="747">
        <v>1.2142999999999999</v>
      </c>
      <c r="J301" s="786">
        <f>SUM(F301-I301)*10000</f>
        <v>276.00000000000068</v>
      </c>
      <c r="K301" s="739">
        <f t="shared" si="27"/>
        <v>8.1254570569594549</v>
      </c>
      <c r="L301" s="748">
        <f>SUM((F301-I301)/J301*K301)*E301</f>
        <v>8.1254570569594549E-4</v>
      </c>
      <c r="M301" s="750" t="s">
        <v>883</v>
      </c>
      <c r="N301" s="636">
        <v>1.2306999999999999</v>
      </c>
      <c r="O301" s="787">
        <f t="shared" si="33"/>
        <v>1822.2362458119892</v>
      </c>
      <c r="P301" s="515"/>
    </row>
    <row r="302" spans="1:16" s="843" customFormat="1" ht="15" customHeight="1" x14ac:dyDescent="0.25">
      <c r="A302" s="404" t="s">
        <v>1035</v>
      </c>
      <c r="B302" s="404" t="s">
        <v>2067</v>
      </c>
      <c r="C302" s="717" t="s">
        <v>52</v>
      </c>
      <c r="D302" s="495">
        <v>42108</v>
      </c>
      <c r="E302" s="404">
        <v>2</v>
      </c>
      <c r="F302" s="720">
        <v>1.0687</v>
      </c>
      <c r="G302" s="476" t="s">
        <v>52</v>
      </c>
      <c r="H302" s="516">
        <v>42111</v>
      </c>
      <c r="I302" s="720">
        <v>1.085</v>
      </c>
      <c r="J302" s="786">
        <f>SUM(I302-F302)*10000</f>
        <v>162.9999999999998</v>
      </c>
      <c r="K302" s="405">
        <f t="shared" si="27"/>
        <v>10</v>
      </c>
      <c r="L302" s="721">
        <f>SUM((I302-F302)/J302*K302)*E302</f>
        <v>2E-3</v>
      </c>
      <c r="M302" s="717" t="s">
        <v>883</v>
      </c>
      <c r="N302" s="716">
        <v>1</v>
      </c>
      <c r="O302" s="787">
        <f t="shared" si="33"/>
        <v>3259.9999999999959</v>
      </c>
      <c r="P302" s="514"/>
    </row>
    <row r="303" spans="1:16" s="843" customFormat="1" ht="15" customHeight="1" x14ac:dyDescent="0.25">
      <c r="A303" s="458" t="s">
        <v>1146</v>
      </c>
      <c r="B303" s="458" t="s">
        <v>2072</v>
      </c>
      <c r="C303" s="750" t="s">
        <v>77</v>
      </c>
      <c r="D303" s="479">
        <v>42108</v>
      </c>
      <c r="E303" s="458">
        <v>4</v>
      </c>
      <c r="F303" s="747">
        <v>0.96909999999999996</v>
      </c>
      <c r="G303" s="746" t="s">
        <v>52</v>
      </c>
      <c r="H303" s="516">
        <v>42111</v>
      </c>
      <c r="I303" s="747">
        <v>0.95699999999999996</v>
      </c>
      <c r="J303" s="786">
        <f>SUM(F303-I303)*10000</f>
        <v>121</v>
      </c>
      <c r="K303" s="739">
        <f t="shared" si="27"/>
        <v>11.405109489051094</v>
      </c>
      <c r="L303" s="748">
        <f>SUM((F303-I303)/J303*K303)*E303</f>
        <v>4.5620437956204376E-3</v>
      </c>
      <c r="M303" s="750" t="s">
        <v>883</v>
      </c>
      <c r="N303" s="636">
        <v>0.87680000000000002</v>
      </c>
      <c r="O303" s="787">
        <f t="shared" si="33"/>
        <v>6295.7036869305766</v>
      </c>
      <c r="P303" s="515"/>
    </row>
    <row r="304" spans="1:16" s="843" customFormat="1" ht="15" customHeight="1" x14ac:dyDescent="0.25">
      <c r="A304" s="404" t="s">
        <v>1035</v>
      </c>
      <c r="B304" s="404" t="s">
        <v>2067</v>
      </c>
      <c r="C304" s="717" t="s">
        <v>52</v>
      </c>
      <c r="D304" s="495">
        <v>42108</v>
      </c>
      <c r="E304" s="404">
        <v>2</v>
      </c>
      <c r="F304" s="720">
        <v>1.0687</v>
      </c>
      <c r="G304" s="476" t="s">
        <v>52</v>
      </c>
      <c r="H304" s="516">
        <v>42114</v>
      </c>
      <c r="I304" s="720">
        <v>1.0724</v>
      </c>
      <c r="J304" s="786">
        <f>SUM(I304-F304)*10000</f>
        <v>37.000000000000369</v>
      </c>
      <c r="K304" s="405">
        <f t="shared" si="27"/>
        <v>10</v>
      </c>
      <c r="L304" s="721">
        <f t="shared" ref="L304:L315" si="34">SUM((I304-F304)/J304*K304)*E304</f>
        <v>2E-3</v>
      </c>
      <c r="M304" s="717" t="s">
        <v>883</v>
      </c>
      <c r="N304" s="716">
        <v>1</v>
      </c>
      <c r="O304" s="787">
        <f t="shared" si="33"/>
        <v>740.00000000000739</v>
      </c>
      <c r="P304" s="514"/>
    </row>
    <row r="305" spans="1:16" s="843" customFormat="1" ht="15" customHeight="1" x14ac:dyDescent="0.25">
      <c r="A305" s="404" t="s">
        <v>1035</v>
      </c>
      <c r="B305" s="404" t="s">
        <v>2067</v>
      </c>
      <c r="C305" s="717" t="s">
        <v>52</v>
      </c>
      <c r="D305" s="495">
        <v>42110</v>
      </c>
      <c r="E305" s="404">
        <v>2</v>
      </c>
      <c r="F305" s="720">
        <v>1.0724</v>
      </c>
      <c r="G305" s="476" t="s">
        <v>52</v>
      </c>
      <c r="H305" s="516">
        <v>42114</v>
      </c>
      <c r="I305" s="720">
        <v>1.0712999999999999</v>
      </c>
      <c r="J305" s="786">
        <f>SUM(I305-F305)*10000</f>
        <v>-11.000000000001009</v>
      </c>
      <c r="K305" s="405">
        <f t="shared" si="27"/>
        <v>10</v>
      </c>
      <c r="L305" s="721">
        <f t="shared" si="34"/>
        <v>2E-3</v>
      </c>
      <c r="M305" s="717" t="s">
        <v>883</v>
      </c>
      <c r="N305" s="716">
        <v>1</v>
      </c>
      <c r="O305" s="787">
        <f t="shared" si="33"/>
        <v>-220.00000000002018</v>
      </c>
      <c r="P305" s="514"/>
    </row>
    <row r="306" spans="1:16" s="843" customFormat="1" ht="15" customHeight="1" x14ac:dyDescent="0.25">
      <c r="A306" s="404" t="s">
        <v>1035</v>
      </c>
      <c r="B306" s="404" t="s">
        <v>2067</v>
      </c>
      <c r="C306" s="717" t="s">
        <v>52</v>
      </c>
      <c r="D306" s="495">
        <v>42110</v>
      </c>
      <c r="E306" s="404">
        <v>1.37</v>
      </c>
      <c r="F306" s="720">
        <v>1.0724</v>
      </c>
      <c r="G306" s="476" t="s">
        <v>52</v>
      </c>
      <c r="H306" s="516">
        <v>42114</v>
      </c>
      <c r="I306" s="720">
        <v>1.0712999999999999</v>
      </c>
      <c r="J306" s="786">
        <f>SUM(I306-F306)*10000</f>
        <v>-11.000000000001009</v>
      </c>
      <c r="K306" s="405">
        <f t="shared" si="27"/>
        <v>10</v>
      </c>
      <c r="L306" s="721">
        <f t="shared" si="34"/>
        <v>1.3700000000000001E-3</v>
      </c>
      <c r="M306" s="717" t="s">
        <v>883</v>
      </c>
      <c r="N306" s="716">
        <v>1</v>
      </c>
      <c r="O306" s="787">
        <f t="shared" si="33"/>
        <v>-150.70000000001383</v>
      </c>
      <c r="P306" s="514"/>
    </row>
    <row r="307" spans="1:16" s="843" customFormat="1" ht="15" customHeight="1" x14ac:dyDescent="0.25">
      <c r="A307" s="404" t="s">
        <v>1273</v>
      </c>
      <c r="B307" s="404" t="s">
        <v>2067</v>
      </c>
      <c r="C307" s="717" t="s">
        <v>52</v>
      </c>
      <c r="D307" s="495">
        <v>42110</v>
      </c>
      <c r="E307" s="404">
        <v>1.5</v>
      </c>
      <c r="F307" s="720">
        <v>127.982</v>
      </c>
      <c r="G307" s="476" t="s">
        <v>52</v>
      </c>
      <c r="H307" s="516">
        <v>42118</v>
      </c>
      <c r="I307" s="720">
        <v>129.37700000000001</v>
      </c>
      <c r="J307" s="786">
        <f>SUM(I307-F307)*100</f>
        <v>139.50000000000102</v>
      </c>
      <c r="K307" s="405">
        <f t="shared" si="27"/>
        <v>10</v>
      </c>
      <c r="L307" s="721">
        <f t="shared" si="34"/>
        <v>0.15000000000000002</v>
      </c>
      <c r="M307" s="717" t="s">
        <v>883</v>
      </c>
      <c r="N307" s="716">
        <v>1</v>
      </c>
      <c r="O307" s="787">
        <f t="shared" si="33"/>
        <v>2092.5000000000155</v>
      </c>
      <c r="P307" s="731"/>
    </row>
    <row r="308" spans="1:16" s="843" customFormat="1" ht="15" customHeight="1" x14ac:dyDescent="0.25">
      <c r="A308" s="404" t="s">
        <v>1274</v>
      </c>
      <c r="B308" s="404" t="s">
        <v>2067</v>
      </c>
      <c r="C308" s="717" t="s">
        <v>52</v>
      </c>
      <c r="D308" s="495">
        <v>42115</v>
      </c>
      <c r="E308" s="404">
        <v>2.8</v>
      </c>
      <c r="F308" s="720">
        <v>119.68300000000001</v>
      </c>
      <c r="G308" s="476" t="s">
        <v>52</v>
      </c>
      <c r="H308" s="516">
        <v>42118</v>
      </c>
      <c r="I308" s="720">
        <v>119.01</v>
      </c>
      <c r="J308" s="786">
        <f>SUM(I308-F308)*100</f>
        <v>-67.300000000000182</v>
      </c>
      <c r="K308" s="405">
        <f t="shared" si="27"/>
        <v>10</v>
      </c>
      <c r="L308" s="721">
        <f t="shared" si="34"/>
        <v>0.27999999999999997</v>
      </c>
      <c r="M308" s="717" t="s">
        <v>883</v>
      </c>
      <c r="N308" s="716">
        <v>1</v>
      </c>
      <c r="O308" s="787">
        <f t="shared" si="33"/>
        <v>-1884.4000000000049</v>
      </c>
      <c r="P308" s="514"/>
    </row>
    <row r="309" spans="1:16" s="843" customFormat="1" ht="15" customHeight="1" x14ac:dyDescent="0.25">
      <c r="A309" s="404" t="s">
        <v>1274</v>
      </c>
      <c r="B309" s="404" t="s">
        <v>2067</v>
      </c>
      <c r="C309" s="717" t="s">
        <v>52</v>
      </c>
      <c r="D309" s="495">
        <v>42115</v>
      </c>
      <c r="E309" s="404">
        <v>2.8</v>
      </c>
      <c r="F309" s="720">
        <v>119.68300000000001</v>
      </c>
      <c r="G309" s="476" t="s">
        <v>52</v>
      </c>
      <c r="H309" s="516">
        <v>42118</v>
      </c>
      <c r="I309" s="720">
        <v>119.01</v>
      </c>
      <c r="J309" s="786">
        <f>SUM(I309-F309)*100</f>
        <v>-67.300000000000182</v>
      </c>
      <c r="K309" s="405">
        <f t="shared" si="27"/>
        <v>10</v>
      </c>
      <c r="L309" s="721">
        <f t="shared" si="34"/>
        <v>0.27999999999999997</v>
      </c>
      <c r="M309" s="717" t="s">
        <v>883</v>
      </c>
      <c r="N309" s="716">
        <v>1</v>
      </c>
      <c r="O309" s="787">
        <f t="shared" si="33"/>
        <v>-1884.4000000000049</v>
      </c>
      <c r="P309" s="514"/>
    </row>
    <row r="310" spans="1:16" s="843" customFormat="1" ht="15" customHeight="1" x14ac:dyDescent="0.25">
      <c r="A310" s="404" t="s">
        <v>1176</v>
      </c>
      <c r="B310" s="404" t="s">
        <v>2077</v>
      </c>
      <c r="C310" s="717" t="s">
        <v>52</v>
      </c>
      <c r="D310" s="495">
        <v>42114</v>
      </c>
      <c r="E310" s="404">
        <v>6</v>
      </c>
      <c r="F310" s="720">
        <v>1.9370000000000001</v>
      </c>
      <c r="G310" s="476" t="s">
        <v>2335</v>
      </c>
      <c r="H310" s="516">
        <v>42118</v>
      </c>
      <c r="I310" s="720">
        <v>2</v>
      </c>
      <c r="J310" s="786">
        <f>SUM(I310-F310)*10000</f>
        <v>629.99999999999943</v>
      </c>
      <c r="K310" s="405">
        <f t="shared" si="27"/>
        <v>7.6692997929289053</v>
      </c>
      <c r="L310" s="721">
        <f t="shared" si="34"/>
        <v>4.6015798757573431E-3</v>
      </c>
      <c r="M310" s="717" t="s">
        <v>883</v>
      </c>
      <c r="N310" s="716">
        <v>1.3039000000000001</v>
      </c>
      <c r="O310" s="925">
        <f t="shared" si="33"/>
        <v>22233.264220623692</v>
      </c>
      <c r="P310" s="514"/>
    </row>
    <row r="311" spans="1:16" s="843" customFormat="1" ht="15" customHeight="1" x14ac:dyDescent="0.25">
      <c r="A311" s="404" t="s">
        <v>1273</v>
      </c>
      <c r="B311" s="404" t="s">
        <v>2067</v>
      </c>
      <c r="C311" s="717" t="s">
        <v>52</v>
      </c>
      <c r="D311" s="495">
        <v>42110</v>
      </c>
      <c r="E311" s="404">
        <v>1.5</v>
      </c>
      <c r="F311" s="720">
        <v>127.982</v>
      </c>
      <c r="G311" s="476" t="s">
        <v>52</v>
      </c>
      <c r="H311" s="516">
        <v>42122</v>
      </c>
      <c r="I311" s="720">
        <v>130.46299999999999</v>
      </c>
      <c r="J311" s="786">
        <f>SUM(I311-F311)*100</f>
        <v>248.09999999999945</v>
      </c>
      <c r="K311" s="405">
        <f t="shared" si="27"/>
        <v>10</v>
      </c>
      <c r="L311" s="721">
        <f t="shared" si="34"/>
        <v>0.15000000000000002</v>
      </c>
      <c r="M311" s="717" t="s">
        <v>883</v>
      </c>
      <c r="N311" s="716">
        <v>1</v>
      </c>
      <c r="O311" s="787">
        <f t="shared" si="33"/>
        <v>3721.4999999999918</v>
      </c>
      <c r="P311" s="731"/>
    </row>
    <row r="312" spans="1:16" s="843" customFormat="1" ht="15" customHeight="1" x14ac:dyDescent="0.25">
      <c r="A312" s="404" t="s">
        <v>1057</v>
      </c>
      <c r="B312" s="404" t="s">
        <v>2067</v>
      </c>
      <c r="C312" s="717" t="s">
        <v>52</v>
      </c>
      <c r="D312" s="495">
        <v>42118</v>
      </c>
      <c r="E312" s="404">
        <v>2.6</v>
      </c>
      <c r="F312" s="720">
        <v>0.78110000000000002</v>
      </c>
      <c r="G312" s="476" t="s">
        <v>52</v>
      </c>
      <c r="H312" s="516">
        <v>42122</v>
      </c>
      <c r="I312" s="720">
        <v>0.79100000000000004</v>
      </c>
      <c r="J312" s="786">
        <f>SUM(I312-F312)*10000</f>
        <v>99.000000000000199</v>
      </c>
      <c r="K312" s="405">
        <f t="shared" ref="K312:K375" si="35">SUM(100000/N312)/10000</f>
        <v>12.642225031605562</v>
      </c>
      <c r="L312" s="721">
        <f t="shared" si="34"/>
        <v>3.2869785082174467E-3</v>
      </c>
      <c r="M312" s="717" t="s">
        <v>883</v>
      </c>
      <c r="N312" s="716">
        <v>0.79100000000000004</v>
      </c>
      <c r="O312" s="787">
        <f>SUM(J312*K312*E312)*N312</f>
        <v>2574.0000000000055</v>
      </c>
      <c r="P312" s="731"/>
    </row>
    <row r="313" spans="1:16" s="843" customFormat="1" ht="15" customHeight="1" x14ac:dyDescent="0.25">
      <c r="A313" s="404" t="s">
        <v>1057</v>
      </c>
      <c r="B313" s="404" t="s">
        <v>2067</v>
      </c>
      <c r="C313" s="717" t="s">
        <v>52</v>
      </c>
      <c r="D313" s="495">
        <v>42118</v>
      </c>
      <c r="E313" s="404">
        <v>2.6</v>
      </c>
      <c r="F313" s="720">
        <v>0.78110000000000002</v>
      </c>
      <c r="G313" s="476" t="s">
        <v>52</v>
      </c>
      <c r="H313" s="516">
        <v>42122</v>
      </c>
      <c r="I313" s="720">
        <v>0.80100000000000005</v>
      </c>
      <c r="J313" s="786">
        <f>SUM(I313-F313)*10000</f>
        <v>199.00000000000028</v>
      </c>
      <c r="K313" s="405">
        <f t="shared" si="35"/>
        <v>12.55981612429194</v>
      </c>
      <c r="L313" s="721">
        <f t="shared" si="34"/>
        <v>3.2655521923159051E-3</v>
      </c>
      <c r="M313" s="717" t="s">
        <v>883</v>
      </c>
      <c r="N313" s="716">
        <v>0.79618999999999995</v>
      </c>
      <c r="O313" s="787">
        <f>SUM(J313*K313*E313)*N313</f>
        <v>5174.0000000000073</v>
      </c>
      <c r="P313" s="731"/>
    </row>
    <row r="314" spans="1:16" s="843" customFormat="1" ht="15" customHeight="1" x14ac:dyDescent="0.25">
      <c r="A314" s="404" t="s">
        <v>1035</v>
      </c>
      <c r="B314" s="404" t="s">
        <v>2067</v>
      </c>
      <c r="C314" s="717" t="s">
        <v>52</v>
      </c>
      <c r="D314" s="495">
        <v>42118</v>
      </c>
      <c r="E314" s="404">
        <v>2.2000000000000002</v>
      </c>
      <c r="F314" s="720">
        <v>1.0867</v>
      </c>
      <c r="G314" s="476" t="s">
        <v>52</v>
      </c>
      <c r="H314" s="516">
        <v>42123</v>
      </c>
      <c r="I314" s="720">
        <v>1.0998000000000001</v>
      </c>
      <c r="J314" s="786">
        <f>SUM(I314-F314)*10000</f>
        <v>131.00000000000111</v>
      </c>
      <c r="K314" s="405">
        <f t="shared" si="35"/>
        <v>10</v>
      </c>
      <c r="L314" s="721">
        <f t="shared" si="34"/>
        <v>2.2000000000000001E-3</v>
      </c>
      <c r="M314" s="717" t="s">
        <v>883</v>
      </c>
      <c r="N314" s="716">
        <v>1</v>
      </c>
      <c r="O314" s="787">
        <f t="shared" ref="O314:O327" si="36">SUM(J314*K314*E314)/N314</f>
        <v>2882.0000000000246</v>
      </c>
      <c r="P314" s="515"/>
    </row>
    <row r="315" spans="1:16" s="843" customFormat="1" ht="15" customHeight="1" x14ac:dyDescent="0.25">
      <c r="A315" s="404" t="s">
        <v>1035</v>
      </c>
      <c r="B315" s="404" t="s">
        <v>2067</v>
      </c>
      <c r="C315" s="717" t="s">
        <v>52</v>
      </c>
      <c r="D315" s="495">
        <v>42118</v>
      </c>
      <c r="E315" s="404">
        <v>2.2000000000000002</v>
      </c>
      <c r="F315" s="720">
        <v>1.0867</v>
      </c>
      <c r="G315" s="476" t="s">
        <v>52</v>
      </c>
      <c r="H315" s="516">
        <v>42123</v>
      </c>
      <c r="I315" s="720">
        <v>1.113</v>
      </c>
      <c r="J315" s="786">
        <f>SUM(I315-F315)*10000</f>
        <v>262.99999999999989</v>
      </c>
      <c r="K315" s="405">
        <f t="shared" si="35"/>
        <v>10</v>
      </c>
      <c r="L315" s="721">
        <f t="shared" si="34"/>
        <v>2.2000000000000001E-3</v>
      </c>
      <c r="M315" s="717" t="s">
        <v>883</v>
      </c>
      <c r="N315" s="716">
        <v>1</v>
      </c>
      <c r="O315" s="787">
        <f t="shared" si="36"/>
        <v>5785.9999999999982</v>
      </c>
      <c r="P315" s="515"/>
    </row>
    <row r="316" spans="1:16" s="843" customFormat="1" ht="15" customHeight="1" x14ac:dyDescent="0.25">
      <c r="A316" s="458" t="s">
        <v>1031</v>
      </c>
      <c r="B316" s="458" t="s">
        <v>2072</v>
      </c>
      <c r="C316" s="750" t="s">
        <v>77</v>
      </c>
      <c r="D316" s="479">
        <v>42122</v>
      </c>
      <c r="E316" s="458">
        <v>1.8</v>
      </c>
      <c r="F316" s="747">
        <v>1.2079</v>
      </c>
      <c r="G316" s="746" t="s">
        <v>52</v>
      </c>
      <c r="H316" s="516">
        <v>42123</v>
      </c>
      <c r="I316" s="747">
        <v>1.1954</v>
      </c>
      <c r="J316" s="786">
        <f>SUM(F316-I316)*10000</f>
        <v>124.99999999999956</v>
      </c>
      <c r="K316" s="739">
        <f t="shared" si="35"/>
        <v>8.3097889313611439</v>
      </c>
      <c r="L316" s="748">
        <f>SUM((F316-I316)/J316*K316)*E316</f>
        <v>1.4957620076450058E-3</v>
      </c>
      <c r="M316" s="750" t="s">
        <v>883</v>
      </c>
      <c r="N316" s="636">
        <v>1.2034</v>
      </c>
      <c r="O316" s="787">
        <f t="shared" si="36"/>
        <v>1553.6833218848685</v>
      </c>
      <c r="P316" s="514"/>
    </row>
    <row r="317" spans="1:16" s="843" customFormat="1" ht="15" customHeight="1" x14ac:dyDescent="0.25">
      <c r="A317" s="404" t="s">
        <v>1274</v>
      </c>
      <c r="B317" s="404" t="s">
        <v>2252</v>
      </c>
      <c r="C317" s="717" t="s">
        <v>52</v>
      </c>
      <c r="D317" s="495">
        <v>42123</v>
      </c>
      <c r="E317" s="404">
        <v>14.8</v>
      </c>
      <c r="F317" s="720">
        <v>119.024</v>
      </c>
      <c r="G317" s="476" t="s">
        <v>2335</v>
      </c>
      <c r="H317" s="516">
        <v>42123</v>
      </c>
      <c r="I317" s="720">
        <v>118.7</v>
      </c>
      <c r="J317" s="786">
        <f>SUM(I317-F317)*100</f>
        <v>-32.399999999999807</v>
      </c>
      <c r="K317" s="405">
        <f t="shared" si="35"/>
        <v>10</v>
      </c>
      <c r="L317" s="721">
        <f>SUM((I317-F317)/J317*K317)*E317</f>
        <v>1.4800000000000002</v>
      </c>
      <c r="M317" s="717" t="s">
        <v>883</v>
      </c>
      <c r="N317" s="716">
        <v>1</v>
      </c>
      <c r="O317" s="787">
        <f t="shared" si="36"/>
        <v>-4795.1999999999716</v>
      </c>
      <c r="P317" s="514"/>
    </row>
    <row r="318" spans="1:16" s="843" customFormat="1" ht="15" customHeight="1" x14ac:dyDescent="0.25">
      <c r="A318" s="458" t="s">
        <v>1031</v>
      </c>
      <c r="B318" s="458" t="s">
        <v>2072</v>
      </c>
      <c r="C318" s="750" t="s">
        <v>77</v>
      </c>
      <c r="D318" s="479">
        <v>42122</v>
      </c>
      <c r="E318" s="458">
        <v>1.8</v>
      </c>
      <c r="F318" s="747">
        <v>1.2079</v>
      </c>
      <c r="G318" s="746" t="s">
        <v>52</v>
      </c>
      <c r="H318" s="516">
        <v>42124</v>
      </c>
      <c r="I318" s="747">
        <v>1.2027399999999999</v>
      </c>
      <c r="J318" s="786">
        <f>SUM(F318-I318)*10000</f>
        <v>51.600000000000534</v>
      </c>
      <c r="K318" s="739">
        <f t="shared" si="35"/>
        <v>8.3097889313611439</v>
      </c>
      <c r="L318" s="748">
        <f>SUM((F318-I318)/J318*K318)*E318</f>
        <v>1.495762007645006E-3</v>
      </c>
      <c r="M318" s="750" t="s">
        <v>883</v>
      </c>
      <c r="N318" s="636">
        <v>1.2034</v>
      </c>
      <c r="O318" s="787">
        <f t="shared" si="36"/>
        <v>641.36047527408266</v>
      </c>
      <c r="P318" s="515"/>
    </row>
    <row r="319" spans="1:16" s="843" customFormat="1" ht="15" customHeight="1" x14ac:dyDescent="0.25">
      <c r="A319" s="404" t="s">
        <v>1274</v>
      </c>
      <c r="B319" s="404" t="s">
        <v>2067</v>
      </c>
      <c r="C319" s="717" t="s">
        <v>52</v>
      </c>
      <c r="D319" s="495">
        <v>42122</v>
      </c>
      <c r="E319" s="404">
        <v>3.5</v>
      </c>
      <c r="F319" s="720">
        <v>119.60899999999999</v>
      </c>
      <c r="G319" s="476" t="s">
        <v>52</v>
      </c>
      <c r="H319" s="516">
        <v>42129</v>
      </c>
      <c r="I319" s="720">
        <v>120.4</v>
      </c>
      <c r="J319" s="786">
        <f>SUM(I319-F319)*100</f>
        <v>79.100000000001103</v>
      </c>
      <c r="K319" s="405">
        <f t="shared" si="35"/>
        <v>10</v>
      </c>
      <c r="L319" s="721">
        <f>SUM((I319-F319)/J319*K319)*E319</f>
        <v>0.35000000000000003</v>
      </c>
      <c r="M319" s="717" t="s">
        <v>883</v>
      </c>
      <c r="N319" s="716">
        <v>1</v>
      </c>
      <c r="O319" s="787">
        <f t="shared" si="36"/>
        <v>2768.5000000000387</v>
      </c>
      <c r="P319" s="514"/>
    </row>
    <row r="320" spans="1:16" s="843" customFormat="1" ht="15" customHeight="1" x14ac:dyDescent="0.25">
      <c r="A320" s="404" t="s">
        <v>1274</v>
      </c>
      <c r="B320" s="404" t="s">
        <v>2067</v>
      </c>
      <c r="C320" s="717" t="s">
        <v>52</v>
      </c>
      <c r="D320" s="495">
        <v>42122</v>
      </c>
      <c r="E320" s="404">
        <v>3.5</v>
      </c>
      <c r="F320" s="720">
        <v>119.60899999999999</v>
      </c>
      <c r="G320" s="476" t="s">
        <v>52</v>
      </c>
      <c r="H320" s="516">
        <v>42129</v>
      </c>
      <c r="I320" s="720">
        <v>119.86499999999999</v>
      </c>
      <c r="J320" s="786">
        <f>SUM(I320-F320)*100</f>
        <v>25.600000000000023</v>
      </c>
      <c r="K320" s="405">
        <f t="shared" si="35"/>
        <v>10</v>
      </c>
      <c r="L320" s="721">
        <f>SUM((I320-F320)/J320*K320)*E320</f>
        <v>0.35000000000000003</v>
      </c>
      <c r="M320" s="717" t="s">
        <v>883</v>
      </c>
      <c r="N320" s="716">
        <v>1</v>
      </c>
      <c r="O320" s="787">
        <f t="shared" si="36"/>
        <v>896.0000000000008</v>
      </c>
      <c r="P320" s="514"/>
    </row>
    <row r="321" spans="1:16" s="843" customFormat="1" ht="15" customHeight="1" x14ac:dyDescent="0.25">
      <c r="A321" s="458" t="s">
        <v>1031</v>
      </c>
      <c r="B321" s="458" t="s">
        <v>2072</v>
      </c>
      <c r="C321" s="750" t="s">
        <v>77</v>
      </c>
      <c r="D321" s="479">
        <v>42130</v>
      </c>
      <c r="E321" s="458">
        <v>3.23</v>
      </c>
      <c r="F321" s="747">
        <v>1.1978</v>
      </c>
      <c r="G321" s="746" t="s">
        <v>52</v>
      </c>
      <c r="H321" s="516">
        <v>42131</v>
      </c>
      <c r="I321" s="747">
        <v>1.2098</v>
      </c>
      <c r="J321" s="786">
        <f>SUM(F321-I321)*10000</f>
        <v>-120.00000000000011</v>
      </c>
      <c r="K321" s="739">
        <f t="shared" si="35"/>
        <v>8.2870638932626157</v>
      </c>
      <c r="L321" s="748">
        <f>SUM((F321-I321)/J321*K321)*E321</f>
        <v>2.6767216375238245E-3</v>
      </c>
      <c r="M321" s="750" t="s">
        <v>883</v>
      </c>
      <c r="N321" s="636">
        <v>1.2067000000000001</v>
      </c>
      <c r="O321" s="787">
        <f t="shared" si="36"/>
        <v>-2661.8595881566193</v>
      </c>
      <c r="P321" s="515"/>
    </row>
    <row r="322" spans="1:16" s="843" customFormat="1" ht="15" customHeight="1" x14ac:dyDescent="0.25">
      <c r="A322" s="458" t="s">
        <v>1144</v>
      </c>
      <c r="B322" s="458" t="s">
        <v>2072</v>
      </c>
      <c r="C322" s="750" t="s">
        <v>77</v>
      </c>
      <c r="D322" s="479">
        <v>42129</v>
      </c>
      <c r="E322" s="458">
        <v>2.94</v>
      </c>
      <c r="F322" s="747">
        <v>1.9180999999999999</v>
      </c>
      <c r="G322" s="746" t="s">
        <v>52</v>
      </c>
      <c r="H322" s="516">
        <v>42132</v>
      </c>
      <c r="I322" s="747">
        <v>1.9530000000000001</v>
      </c>
      <c r="J322" s="786">
        <f>SUM(F322-I322)*10000</f>
        <v>-349.00000000000153</v>
      </c>
      <c r="K322" s="739">
        <f t="shared" si="35"/>
        <v>7.8901688496133806</v>
      </c>
      <c r="L322" s="748">
        <f>SUM((F322-I322)/J322*K322)*E322</f>
        <v>2.3197096417863338E-3</v>
      </c>
      <c r="M322" s="750" t="s">
        <v>883</v>
      </c>
      <c r="N322" s="636">
        <v>1.2674000000000001</v>
      </c>
      <c r="O322" s="787">
        <f t="shared" si="36"/>
        <v>-6387.7123637638788</v>
      </c>
      <c r="P322" s="514"/>
    </row>
    <row r="323" spans="1:16" s="843" customFormat="1" ht="15" customHeight="1" x14ac:dyDescent="0.25">
      <c r="A323" s="458" t="s">
        <v>1176</v>
      </c>
      <c r="B323" s="458" t="s">
        <v>2066</v>
      </c>
      <c r="C323" s="750" t="s">
        <v>77</v>
      </c>
      <c r="D323" s="479">
        <v>42132</v>
      </c>
      <c r="E323" s="458">
        <v>4.5350000000000001</v>
      </c>
      <c r="F323" s="747">
        <v>2.08</v>
      </c>
      <c r="G323" s="746" t="s">
        <v>2335</v>
      </c>
      <c r="H323" s="516">
        <v>42135</v>
      </c>
      <c r="I323" s="747">
        <v>2.0920000000000001</v>
      </c>
      <c r="J323" s="786">
        <f>SUM(F323-I323)*10000</f>
        <v>-120.00000000000011</v>
      </c>
      <c r="K323" s="739">
        <f t="shared" si="35"/>
        <v>7.4493444576877224</v>
      </c>
      <c r="L323" s="748">
        <f>SUM((F323-I323)/J323*K323)*E323</f>
        <v>3.3782777115613821E-3</v>
      </c>
      <c r="M323" s="750" t="s">
        <v>883</v>
      </c>
      <c r="N323" s="636">
        <v>1.3424</v>
      </c>
      <c r="O323" s="925">
        <f t="shared" si="36"/>
        <v>-3019.9145216579727</v>
      </c>
      <c r="P323" s="514"/>
    </row>
    <row r="324" spans="1:16" s="843" customFormat="1" ht="15" customHeight="1" x14ac:dyDescent="0.25">
      <c r="A324" s="404" t="s">
        <v>1172</v>
      </c>
      <c r="B324" s="404" t="s">
        <v>2077</v>
      </c>
      <c r="C324" s="717" t="s">
        <v>52</v>
      </c>
      <c r="D324" s="495">
        <v>42132</v>
      </c>
      <c r="E324" s="404">
        <v>9.57</v>
      </c>
      <c r="F324" s="720">
        <v>0.745</v>
      </c>
      <c r="G324" s="476" t="s">
        <v>2335</v>
      </c>
      <c r="H324" s="516">
        <v>42135</v>
      </c>
      <c r="I324" s="720">
        <v>0.74209999999999998</v>
      </c>
      <c r="J324" s="786">
        <f>SUM(I324-F324)*10000</f>
        <v>-29.000000000000135</v>
      </c>
      <c r="K324" s="405">
        <f t="shared" si="35"/>
        <v>10</v>
      </c>
      <c r="L324" s="721">
        <f>SUM((I324-F324)/J324*K324)*E324</f>
        <v>9.5700000000000004E-3</v>
      </c>
      <c r="M324" s="717" t="s">
        <v>883</v>
      </c>
      <c r="N324" s="716">
        <v>1</v>
      </c>
      <c r="O324" s="787">
        <f t="shared" si="36"/>
        <v>-2775.3000000000129</v>
      </c>
      <c r="P324" s="514"/>
    </row>
    <row r="325" spans="1:16" s="843" customFormat="1" ht="15" customHeight="1" x14ac:dyDescent="0.25">
      <c r="A325" s="458" t="s">
        <v>1030</v>
      </c>
      <c r="B325" s="458" t="s">
        <v>2072</v>
      </c>
      <c r="C325" s="750" t="s">
        <v>77</v>
      </c>
      <c r="D325" s="479">
        <v>42132</v>
      </c>
      <c r="E325" s="458">
        <v>3.49</v>
      </c>
      <c r="F325" s="747">
        <v>0.73409999999999997</v>
      </c>
      <c r="G325" s="746" t="s">
        <v>976</v>
      </c>
      <c r="H325" s="516">
        <v>42135</v>
      </c>
      <c r="I325" s="747">
        <v>0.71650000000000003</v>
      </c>
      <c r="J325" s="786">
        <f>SUM(F325-I325)*10000</f>
        <v>175.99999999999949</v>
      </c>
      <c r="K325" s="739">
        <f t="shared" si="35"/>
        <v>15.458339774308238</v>
      </c>
      <c r="L325" s="748">
        <f>SUM((F325-I325)/J325*K325)*E325</f>
        <v>5.3949605812335759E-3</v>
      </c>
      <c r="M325" s="750" t="s">
        <v>883</v>
      </c>
      <c r="N325" s="636">
        <v>0.64690000000000003</v>
      </c>
      <c r="O325" s="787">
        <f t="shared" si="36"/>
        <v>14677.895537132577</v>
      </c>
      <c r="P325" s="731"/>
    </row>
    <row r="326" spans="1:16" s="843" customFormat="1" ht="15" customHeight="1" x14ac:dyDescent="0.25">
      <c r="A326" s="458" t="s">
        <v>1146</v>
      </c>
      <c r="B326" s="458" t="s">
        <v>2072</v>
      </c>
      <c r="C326" s="750" t="s">
        <v>77</v>
      </c>
      <c r="D326" s="479">
        <v>42137</v>
      </c>
      <c r="E326" s="458">
        <v>1.69</v>
      </c>
      <c r="F326" s="747">
        <v>0.91339999999999999</v>
      </c>
      <c r="G326" s="746" t="s">
        <v>52</v>
      </c>
      <c r="H326" s="516">
        <v>42138</v>
      </c>
      <c r="I326" s="747">
        <v>0.91537000000000002</v>
      </c>
      <c r="J326" s="786">
        <f>SUM(F326-I326)*10000</f>
        <v>-19.700000000000273</v>
      </c>
      <c r="K326" s="739">
        <f t="shared" si="35"/>
        <v>11.242270938729625</v>
      </c>
      <c r="L326" s="748">
        <f>SUM((F326-I326)/J326*K326)*E326</f>
        <v>1.8999437886453067E-3</v>
      </c>
      <c r="M326" s="750" t="s">
        <v>883</v>
      </c>
      <c r="N326" s="636">
        <v>0.88949999999999996</v>
      </c>
      <c r="O326" s="787">
        <f t="shared" si="36"/>
        <v>-420.78575195405352</v>
      </c>
      <c r="P326" s="515"/>
    </row>
    <row r="327" spans="1:16" s="843" customFormat="1" ht="15" customHeight="1" x14ac:dyDescent="0.25">
      <c r="A327" s="458" t="s">
        <v>1146</v>
      </c>
      <c r="B327" s="458" t="s">
        <v>2072</v>
      </c>
      <c r="C327" s="750" t="s">
        <v>77</v>
      </c>
      <c r="D327" s="479">
        <v>42137</v>
      </c>
      <c r="E327" s="458">
        <v>1.69</v>
      </c>
      <c r="F327" s="747">
        <v>0.91339999999999999</v>
      </c>
      <c r="G327" s="746" t="s">
        <v>52</v>
      </c>
      <c r="H327" s="516">
        <v>42138</v>
      </c>
      <c r="I327" s="747">
        <v>0.91537000000000002</v>
      </c>
      <c r="J327" s="786">
        <f>SUM(F327-I327)*10000</f>
        <v>-19.700000000000273</v>
      </c>
      <c r="K327" s="739">
        <f t="shared" si="35"/>
        <v>11.242270938729625</v>
      </c>
      <c r="L327" s="748">
        <f>SUM((F327-I327)/J327*K327)*E327</f>
        <v>1.8999437886453067E-3</v>
      </c>
      <c r="M327" s="750" t="s">
        <v>883</v>
      </c>
      <c r="N327" s="636">
        <v>0.88949999999999996</v>
      </c>
      <c r="O327" s="787">
        <f t="shared" si="36"/>
        <v>-420.78575195405352</v>
      </c>
      <c r="P327" s="514"/>
    </row>
    <row r="328" spans="1:16" s="843" customFormat="1" ht="15" customHeight="1" x14ac:dyDescent="0.25">
      <c r="A328" s="14" t="s">
        <v>1173</v>
      </c>
      <c r="B328" s="404" t="s">
        <v>2067</v>
      </c>
      <c r="C328" s="718" t="s">
        <v>52</v>
      </c>
      <c r="D328" s="418">
        <v>41404</v>
      </c>
      <c r="E328" s="14">
        <v>1</v>
      </c>
      <c r="F328" s="725">
        <v>1.5551999999999999</v>
      </c>
      <c r="G328" s="476" t="s">
        <v>976</v>
      </c>
      <c r="H328" s="495">
        <v>42138</v>
      </c>
      <c r="I328" s="720">
        <v>1.55179</v>
      </c>
      <c r="J328" s="786">
        <f>SUM(I328-F328)*10000</f>
        <v>-34.099999999999127</v>
      </c>
      <c r="K328" s="405">
        <f t="shared" si="35"/>
        <v>9.8814229249011856</v>
      </c>
      <c r="L328" s="721">
        <f t="shared" ref="L328:L334" si="37">SUM((I328-F328)/J328*K328)*E328</f>
        <v>9.8814229249011851E-4</v>
      </c>
      <c r="M328" s="718" t="s">
        <v>883</v>
      </c>
      <c r="N328" s="716">
        <v>1.012</v>
      </c>
      <c r="O328" s="787">
        <f>SUM(J328*K328)/N328</f>
        <v>-332.96098986079227</v>
      </c>
      <c r="P328" s="514"/>
    </row>
    <row r="329" spans="1:16" s="843" customFormat="1" ht="15" customHeight="1" x14ac:dyDescent="0.25">
      <c r="A329" s="404" t="s">
        <v>1143</v>
      </c>
      <c r="B329" s="404" t="s">
        <v>2077</v>
      </c>
      <c r="C329" s="717" t="s">
        <v>52</v>
      </c>
      <c r="D329" s="495">
        <v>42131</v>
      </c>
      <c r="E329" s="404">
        <v>10.94</v>
      </c>
      <c r="F329" s="720">
        <v>0.72489999999999999</v>
      </c>
      <c r="G329" s="476" t="s">
        <v>2335</v>
      </c>
      <c r="H329" s="516">
        <v>42139</v>
      </c>
      <c r="I329" s="720">
        <v>0.73619999999999997</v>
      </c>
      <c r="J329" s="786">
        <f>SUM(I329-F329)*10000</f>
        <v>112.99999999999977</v>
      </c>
      <c r="K329" s="405">
        <f t="shared" si="35"/>
        <v>10.914647456887142</v>
      </c>
      <c r="L329" s="721">
        <f t="shared" si="37"/>
        <v>1.194062431783453E-2</v>
      </c>
      <c r="M329" s="717" t="s">
        <v>883</v>
      </c>
      <c r="N329" s="716">
        <v>0.91620000000000001</v>
      </c>
      <c r="O329" s="787">
        <f t="shared" ref="O329:O360" si="38">SUM(J329*K329*E329)/N329</f>
        <v>14727.030647405581</v>
      </c>
      <c r="P329" s="749"/>
    </row>
    <row r="330" spans="1:16" s="843" customFormat="1" ht="15" customHeight="1" x14ac:dyDescent="0.25">
      <c r="A330" s="404" t="s">
        <v>1146</v>
      </c>
      <c r="B330" s="404" t="s">
        <v>2067</v>
      </c>
      <c r="C330" s="717" t="s">
        <v>52</v>
      </c>
      <c r="D330" s="495">
        <v>42132</v>
      </c>
      <c r="E330" s="404">
        <v>3.42</v>
      </c>
      <c r="F330" s="720">
        <v>0.92949999999999999</v>
      </c>
      <c r="G330" s="476" t="s">
        <v>976</v>
      </c>
      <c r="H330" s="516">
        <v>42139</v>
      </c>
      <c r="I330" s="720">
        <v>0.90998999999999997</v>
      </c>
      <c r="J330" s="786">
        <f>SUM(I330-F330)*10000</f>
        <v>-195.10000000000028</v>
      </c>
      <c r="K330" s="405">
        <f t="shared" si="35"/>
        <v>11.364927832708261</v>
      </c>
      <c r="L330" s="721">
        <f t="shared" si="37"/>
        <v>3.886805318786225E-3</v>
      </c>
      <c r="M330" s="717" t="s">
        <v>883</v>
      </c>
      <c r="N330" s="716">
        <v>0.87990000000000002</v>
      </c>
      <c r="O330" s="787">
        <f t="shared" si="38"/>
        <v>-8618.2034060142469</v>
      </c>
      <c r="P330" s="515"/>
    </row>
    <row r="331" spans="1:16" s="843" customFormat="1" ht="15" customHeight="1" x14ac:dyDescent="0.25">
      <c r="A331" s="404" t="s">
        <v>1035</v>
      </c>
      <c r="B331" s="404" t="s">
        <v>2067</v>
      </c>
      <c r="C331" s="717" t="s">
        <v>52</v>
      </c>
      <c r="D331" s="495">
        <v>42138</v>
      </c>
      <c r="E331" s="404">
        <v>1.33</v>
      </c>
      <c r="F331" s="720">
        <v>1.1406000000000001</v>
      </c>
      <c r="G331" s="476" t="s">
        <v>52</v>
      </c>
      <c r="H331" s="516">
        <v>42140</v>
      </c>
      <c r="I331" s="720">
        <v>1.14455</v>
      </c>
      <c r="J331" s="786">
        <f>SUM(I331-F331)*10000</f>
        <v>39.499999999998977</v>
      </c>
      <c r="K331" s="405">
        <f t="shared" si="35"/>
        <v>10</v>
      </c>
      <c r="L331" s="721">
        <f t="shared" si="37"/>
        <v>1.33E-3</v>
      </c>
      <c r="M331" s="717" t="s">
        <v>883</v>
      </c>
      <c r="N331" s="716">
        <v>1</v>
      </c>
      <c r="O331" s="787">
        <f t="shared" si="38"/>
        <v>525.34999999998638</v>
      </c>
      <c r="P331" s="514"/>
    </row>
    <row r="332" spans="1:16" s="843" customFormat="1" ht="15" customHeight="1" x14ac:dyDescent="0.25">
      <c r="A332" s="404" t="s">
        <v>1035</v>
      </c>
      <c r="B332" s="404" t="s">
        <v>2067</v>
      </c>
      <c r="C332" s="717" t="s">
        <v>52</v>
      </c>
      <c r="D332" s="495">
        <v>42138</v>
      </c>
      <c r="E332" s="404">
        <v>1.33</v>
      </c>
      <c r="F332" s="720">
        <v>1.1406000000000001</v>
      </c>
      <c r="G332" s="476" t="s">
        <v>52</v>
      </c>
      <c r="H332" s="516">
        <v>42140</v>
      </c>
      <c r="I332" s="720">
        <v>1.14455</v>
      </c>
      <c r="J332" s="786">
        <f>SUM(I332-F332)*10000</f>
        <v>39.499999999998977</v>
      </c>
      <c r="K332" s="405">
        <f t="shared" si="35"/>
        <v>10</v>
      </c>
      <c r="L332" s="721">
        <f t="shared" si="37"/>
        <v>1.33E-3</v>
      </c>
      <c r="M332" s="717" t="s">
        <v>883</v>
      </c>
      <c r="N332" s="716">
        <v>1</v>
      </c>
      <c r="O332" s="787">
        <f t="shared" si="38"/>
        <v>525.34999999998638</v>
      </c>
      <c r="P332" s="514"/>
    </row>
    <row r="333" spans="1:16" s="843" customFormat="1" ht="15" customHeight="1" x14ac:dyDescent="0.25">
      <c r="A333" s="404" t="s">
        <v>1273</v>
      </c>
      <c r="B333" s="404" t="s">
        <v>2067</v>
      </c>
      <c r="C333" s="717" t="s">
        <v>52</v>
      </c>
      <c r="D333" s="495">
        <v>42138</v>
      </c>
      <c r="E333" s="404">
        <v>1.61</v>
      </c>
      <c r="F333" s="720">
        <v>135.78</v>
      </c>
      <c r="G333" s="476" t="s">
        <v>52</v>
      </c>
      <c r="H333" s="516">
        <v>42140</v>
      </c>
      <c r="I333" s="720">
        <v>136.64699999999999</v>
      </c>
      <c r="J333" s="786">
        <f>SUM(I333-F333)*100</f>
        <v>86.699999999999022</v>
      </c>
      <c r="K333" s="405">
        <f t="shared" si="35"/>
        <v>10</v>
      </c>
      <c r="L333" s="721">
        <f t="shared" si="37"/>
        <v>0.16100000000000003</v>
      </c>
      <c r="M333" s="717" t="s">
        <v>883</v>
      </c>
      <c r="N333" s="716">
        <v>1</v>
      </c>
      <c r="O333" s="787">
        <f t="shared" si="38"/>
        <v>1395.8699999999844</v>
      </c>
      <c r="P333" s="749"/>
    </row>
    <row r="334" spans="1:16" s="843" customFormat="1" ht="15" customHeight="1" x14ac:dyDescent="0.25">
      <c r="A334" s="404" t="s">
        <v>1273</v>
      </c>
      <c r="B334" s="404" t="s">
        <v>2067</v>
      </c>
      <c r="C334" s="717" t="s">
        <v>52</v>
      </c>
      <c r="D334" s="495">
        <v>42138</v>
      </c>
      <c r="E334" s="404">
        <v>1.61</v>
      </c>
      <c r="F334" s="720">
        <v>135.78</v>
      </c>
      <c r="G334" s="476" t="s">
        <v>52</v>
      </c>
      <c r="H334" s="516">
        <v>42140</v>
      </c>
      <c r="I334" s="720">
        <v>136.64699999999999</v>
      </c>
      <c r="J334" s="786">
        <f>SUM(I334-F334)*100</f>
        <v>86.699999999999022</v>
      </c>
      <c r="K334" s="405">
        <f t="shared" si="35"/>
        <v>10</v>
      </c>
      <c r="L334" s="721">
        <f t="shared" si="37"/>
        <v>0.16100000000000003</v>
      </c>
      <c r="M334" s="717" t="s">
        <v>883</v>
      </c>
      <c r="N334" s="716">
        <v>1</v>
      </c>
      <c r="O334" s="787">
        <f t="shared" si="38"/>
        <v>1395.8699999999844</v>
      </c>
      <c r="P334" s="749"/>
    </row>
    <row r="335" spans="1:16" s="843" customFormat="1" ht="15" customHeight="1" x14ac:dyDescent="0.25">
      <c r="A335" s="458" t="s">
        <v>1031</v>
      </c>
      <c r="B335" s="458" t="s">
        <v>2072</v>
      </c>
      <c r="C335" s="750" t="s">
        <v>77</v>
      </c>
      <c r="D335" s="479">
        <v>42137</v>
      </c>
      <c r="E335" s="458">
        <v>1.95</v>
      </c>
      <c r="F335" s="747">
        <v>1.1954</v>
      </c>
      <c r="G335" s="746" t="s">
        <v>52</v>
      </c>
      <c r="H335" s="516">
        <v>42142</v>
      </c>
      <c r="I335" s="747">
        <v>1.2118</v>
      </c>
      <c r="J335" s="786">
        <f>SUM(F335-I335)*10000</f>
        <v>-163.99999999999972</v>
      </c>
      <c r="K335" s="739">
        <f t="shared" si="35"/>
        <v>8.3619031691613017</v>
      </c>
      <c r="L335" s="748">
        <f>SUM((F335-I335)/J335*K335)*E335</f>
        <v>1.6305711179864537E-3</v>
      </c>
      <c r="M335" s="750" t="s">
        <v>883</v>
      </c>
      <c r="N335" s="636">
        <v>1.1959</v>
      </c>
      <c r="O335" s="787">
        <f t="shared" si="38"/>
        <v>-2236.0871590415418</v>
      </c>
      <c r="P335" s="515"/>
    </row>
    <row r="336" spans="1:16" s="843" customFormat="1" ht="15" customHeight="1" x14ac:dyDescent="0.25">
      <c r="A336" s="458" t="s">
        <v>1031</v>
      </c>
      <c r="B336" s="458" t="s">
        <v>2066</v>
      </c>
      <c r="C336" s="750" t="s">
        <v>77</v>
      </c>
      <c r="D336" s="479">
        <v>42139</v>
      </c>
      <c r="E336" s="458">
        <v>7.86</v>
      </c>
      <c r="F336" s="747">
        <v>1.2050000000000001</v>
      </c>
      <c r="G336" s="746" t="s">
        <v>2335</v>
      </c>
      <c r="H336" s="516">
        <v>42142</v>
      </c>
      <c r="I336" s="747">
        <v>1.2078</v>
      </c>
      <c r="J336" s="786">
        <f>SUM(F336-I336)*10000</f>
        <v>-27.999999999999137</v>
      </c>
      <c r="K336" s="739">
        <f t="shared" si="35"/>
        <v>8.3451556371526348</v>
      </c>
      <c r="L336" s="748">
        <f>SUM((F336-I336)/J336*K336)*E336</f>
        <v>6.5592923308019713E-3</v>
      </c>
      <c r="M336" s="750" t="s">
        <v>883</v>
      </c>
      <c r="N336" s="636">
        <v>1.1982999999999999</v>
      </c>
      <c r="O336" s="787">
        <f t="shared" si="38"/>
        <v>-1532.6728303634279</v>
      </c>
      <c r="P336" s="514"/>
    </row>
    <row r="337" spans="1:16" s="843" customFormat="1" ht="15" customHeight="1" x14ac:dyDescent="0.25">
      <c r="A337" s="458" t="s">
        <v>1274</v>
      </c>
      <c r="B337" s="458" t="s">
        <v>2066</v>
      </c>
      <c r="C337" s="750" t="s">
        <v>77</v>
      </c>
      <c r="D337" s="479">
        <v>42125</v>
      </c>
      <c r="E337" s="458">
        <v>12.7</v>
      </c>
      <c r="F337" s="747">
        <v>120</v>
      </c>
      <c r="G337" s="746" t="s">
        <v>2335</v>
      </c>
      <c r="H337" s="516">
        <v>42143</v>
      </c>
      <c r="I337" s="747">
        <v>120.6</v>
      </c>
      <c r="J337" s="786">
        <f>SUM(F337-I337)*100</f>
        <v>-59.999999999999432</v>
      </c>
      <c r="K337" s="739">
        <f t="shared" si="35"/>
        <v>10</v>
      </c>
      <c r="L337" s="748">
        <f>SUM((F337-I337)/J337*K337)*E337</f>
        <v>1.27</v>
      </c>
      <c r="M337" s="750" t="s">
        <v>883</v>
      </c>
      <c r="N337" s="636">
        <v>1</v>
      </c>
      <c r="O337" s="787">
        <f t="shared" si="38"/>
        <v>-7619.9999999999272</v>
      </c>
      <c r="P337" s="515"/>
    </row>
    <row r="338" spans="1:16" s="843" customFormat="1" ht="15" customHeight="1" x14ac:dyDescent="0.25">
      <c r="A338" s="404" t="s">
        <v>1030</v>
      </c>
      <c r="B338" s="404" t="s">
        <v>2093</v>
      </c>
      <c r="C338" s="717" t="s">
        <v>52</v>
      </c>
      <c r="D338" s="495">
        <v>42145</v>
      </c>
      <c r="E338" s="404">
        <v>3.52</v>
      </c>
      <c r="F338" s="720">
        <v>0.71399999999999997</v>
      </c>
      <c r="G338" s="476" t="s">
        <v>2335</v>
      </c>
      <c r="H338" s="516">
        <v>42150</v>
      </c>
      <c r="I338" s="720">
        <v>0.70699999999999996</v>
      </c>
      <c r="J338" s="786">
        <f>SUM(I338-F338)*10000</f>
        <v>-70.000000000000057</v>
      </c>
      <c r="K338" s="405">
        <f t="shared" si="35"/>
        <v>15.537600994406466</v>
      </c>
      <c r="L338" s="721">
        <f>SUM((I338-F338)/J338*K338)*E338</f>
        <v>5.4692355500310765E-3</v>
      </c>
      <c r="M338" s="717" t="s">
        <v>883</v>
      </c>
      <c r="N338" s="716">
        <v>0.64359999999999995</v>
      </c>
      <c r="O338" s="787">
        <f t="shared" si="38"/>
        <v>-5948.5159804564273</v>
      </c>
      <c r="P338" s="731"/>
    </row>
    <row r="339" spans="1:16" s="843" customFormat="1" ht="15" customHeight="1" x14ac:dyDescent="0.25">
      <c r="A339" s="458" t="s">
        <v>1030</v>
      </c>
      <c r="B339" s="458" t="s">
        <v>2072</v>
      </c>
      <c r="C339" s="750" t="s">
        <v>77</v>
      </c>
      <c r="D339" s="479">
        <v>42145</v>
      </c>
      <c r="E339" s="458">
        <v>2.15</v>
      </c>
      <c r="F339" s="747">
        <v>0.71109999999999995</v>
      </c>
      <c r="G339" s="746" t="s">
        <v>52</v>
      </c>
      <c r="H339" s="516">
        <v>42151</v>
      </c>
      <c r="I339" s="747">
        <v>0.71050000000000002</v>
      </c>
      <c r="J339" s="786">
        <f>SUM(F339-I339)*10000</f>
        <v>5.9999999999993392</v>
      </c>
      <c r="K339" s="739">
        <f t="shared" si="35"/>
        <v>15.537600994406466</v>
      </c>
      <c r="L339" s="748">
        <f>SUM((F339-I339)/J339*K339)*E339</f>
        <v>3.3405842137973901E-3</v>
      </c>
      <c r="M339" s="750" t="s">
        <v>883</v>
      </c>
      <c r="N339" s="636">
        <v>0.64359999999999995</v>
      </c>
      <c r="O339" s="787">
        <f t="shared" si="38"/>
        <v>311.42798761314691</v>
      </c>
      <c r="P339" s="749"/>
    </row>
    <row r="340" spans="1:16" s="843" customFormat="1" ht="15" customHeight="1" x14ac:dyDescent="0.25">
      <c r="A340" s="458" t="s">
        <v>1030</v>
      </c>
      <c r="B340" s="458" t="s">
        <v>2072</v>
      </c>
      <c r="C340" s="750" t="s">
        <v>77</v>
      </c>
      <c r="D340" s="479">
        <v>42145</v>
      </c>
      <c r="E340" s="458">
        <v>2.15</v>
      </c>
      <c r="F340" s="747">
        <v>0.71109999999999995</v>
      </c>
      <c r="G340" s="746" t="s">
        <v>52</v>
      </c>
      <c r="H340" s="516">
        <v>42151</v>
      </c>
      <c r="I340" s="747">
        <v>0.71050000000000002</v>
      </c>
      <c r="J340" s="786">
        <f>SUM(F340-I340)*10000</f>
        <v>5.9999999999993392</v>
      </c>
      <c r="K340" s="739">
        <f t="shared" si="35"/>
        <v>15.537600994406466</v>
      </c>
      <c r="L340" s="748">
        <f>SUM((F340-I340)/J340*K340)*E340</f>
        <v>3.3405842137973901E-3</v>
      </c>
      <c r="M340" s="750" t="s">
        <v>883</v>
      </c>
      <c r="N340" s="636">
        <v>0.64359999999999995</v>
      </c>
      <c r="O340" s="787">
        <f t="shared" si="38"/>
        <v>311.42798761314691</v>
      </c>
      <c r="P340" s="749"/>
    </row>
    <row r="341" spans="1:16" s="843" customFormat="1" ht="15" customHeight="1" x14ac:dyDescent="0.25">
      <c r="A341" s="404" t="s">
        <v>1148</v>
      </c>
      <c r="B341" s="404" t="s">
        <v>2067</v>
      </c>
      <c r="C341" s="717" t="s">
        <v>52</v>
      </c>
      <c r="D341" s="495">
        <v>42132</v>
      </c>
      <c r="E341" s="404">
        <v>4.91</v>
      </c>
      <c r="F341" s="720">
        <v>0.76700000000000002</v>
      </c>
      <c r="G341" s="476" t="s">
        <v>976</v>
      </c>
      <c r="H341" s="516">
        <v>42151</v>
      </c>
      <c r="I341" s="720">
        <v>0.75800000000000001</v>
      </c>
      <c r="J341" s="786">
        <f>SUM(I341-F341)*10000</f>
        <v>-90.000000000000085</v>
      </c>
      <c r="K341" s="405">
        <f t="shared" si="35"/>
        <v>11.364927832708261</v>
      </c>
      <c r="L341" s="721">
        <f t="shared" ref="L341:L350" si="39">SUM((I341-F341)/J341*K341)*E341</f>
        <v>5.580179565859756E-3</v>
      </c>
      <c r="M341" s="717" t="s">
        <v>883</v>
      </c>
      <c r="N341" s="716">
        <v>0.87990000000000002</v>
      </c>
      <c r="O341" s="787">
        <f t="shared" si="38"/>
        <v>-5707.6504253594567</v>
      </c>
      <c r="P341" s="731"/>
    </row>
    <row r="342" spans="1:16" s="843" customFormat="1" ht="15" customHeight="1" x14ac:dyDescent="0.25">
      <c r="A342" s="404" t="s">
        <v>1273</v>
      </c>
      <c r="B342" s="404" t="s">
        <v>2067</v>
      </c>
      <c r="C342" s="717" t="s">
        <v>52</v>
      </c>
      <c r="D342" s="495">
        <v>42151</v>
      </c>
      <c r="E342" s="404">
        <v>2.0499999999999998</v>
      </c>
      <c r="F342" s="720">
        <v>134.79499999999999</v>
      </c>
      <c r="G342" s="476" t="s">
        <v>52</v>
      </c>
      <c r="H342" s="516">
        <v>42153</v>
      </c>
      <c r="I342" s="720">
        <v>136.25200000000001</v>
      </c>
      <c r="J342" s="786">
        <f>SUM(I342-F342)*100</f>
        <v>145.70000000000221</v>
      </c>
      <c r="K342" s="405">
        <f t="shared" si="35"/>
        <v>10</v>
      </c>
      <c r="L342" s="721">
        <f t="shared" si="39"/>
        <v>0.20499999999999999</v>
      </c>
      <c r="M342" s="717" t="s">
        <v>883</v>
      </c>
      <c r="N342" s="716">
        <v>1</v>
      </c>
      <c r="O342" s="787">
        <f t="shared" si="38"/>
        <v>2986.8500000000449</v>
      </c>
      <c r="P342" s="731"/>
    </row>
    <row r="343" spans="1:16" s="843" customFormat="1" ht="15" customHeight="1" x14ac:dyDescent="0.25">
      <c r="A343" s="404" t="s">
        <v>1143</v>
      </c>
      <c r="B343" s="404" t="s">
        <v>2077</v>
      </c>
      <c r="C343" s="717" t="s">
        <v>52</v>
      </c>
      <c r="D343" s="495">
        <v>42152</v>
      </c>
      <c r="E343" s="404">
        <v>11</v>
      </c>
      <c r="F343" s="720">
        <v>0.72450000000000003</v>
      </c>
      <c r="G343" s="476" t="s">
        <v>2335</v>
      </c>
      <c r="H343" s="516">
        <v>42153</v>
      </c>
      <c r="I343" s="720">
        <v>0.71860000000000002</v>
      </c>
      <c r="J343" s="786">
        <f>SUM(I343-F343)*10000</f>
        <v>-59.000000000000163</v>
      </c>
      <c r="K343" s="405">
        <f t="shared" si="35"/>
        <v>10.532968190436065</v>
      </c>
      <c r="L343" s="721">
        <f t="shared" si="39"/>
        <v>1.1586265009479672E-2</v>
      </c>
      <c r="M343" s="717" t="s">
        <v>883</v>
      </c>
      <c r="N343" s="716">
        <v>0.94940000000000002</v>
      </c>
      <c r="O343" s="787">
        <f t="shared" si="38"/>
        <v>-7200.2278866579163</v>
      </c>
      <c r="P343" s="749"/>
    </row>
    <row r="344" spans="1:16" s="843" customFormat="1" ht="15" customHeight="1" x14ac:dyDescent="0.25">
      <c r="A344" s="404" t="s">
        <v>1273</v>
      </c>
      <c r="B344" s="404" t="s">
        <v>2067</v>
      </c>
      <c r="C344" s="717" t="s">
        <v>52</v>
      </c>
      <c r="D344" s="495">
        <v>42151</v>
      </c>
      <c r="E344" s="404">
        <v>2.0499999999999998</v>
      </c>
      <c r="F344" s="720">
        <v>134.79499999999999</v>
      </c>
      <c r="G344" s="476" t="s">
        <v>52</v>
      </c>
      <c r="H344" s="516">
        <v>42157</v>
      </c>
      <c r="I344" s="720">
        <v>137.708</v>
      </c>
      <c r="J344" s="786">
        <f>SUM(I344-F344)*100</f>
        <v>291.30000000000109</v>
      </c>
      <c r="K344" s="405">
        <f t="shared" si="35"/>
        <v>10</v>
      </c>
      <c r="L344" s="721">
        <f t="shared" si="39"/>
        <v>0.20499999999999999</v>
      </c>
      <c r="M344" s="717" t="s">
        <v>883</v>
      </c>
      <c r="N344" s="716">
        <v>1</v>
      </c>
      <c r="O344" s="787">
        <f t="shared" si="38"/>
        <v>5971.6500000000215</v>
      </c>
      <c r="P344" s="749"/>
    </row>
    <row r="345" spans="1:16" s="843" customFormat="1" ht="15" customHeight="1" x14ac:dyDescent="0.25">
      <c r="A345" s="404" t="s">
        <v>2096</v>
      </c>
      <c r="B345" s="404" t="s">
        <v>2067</v>
      </c>
      <c r="C345" s="717" t="s">
        <v>52</v>
      </c>
      <c r="D345" s="495">
        <v>42153</v>
      </c>
      <c r="E345" s="404">
        <v>4.5999999999999996</v>
      </c>
      <c r="F345" s="720">
        <v>0.71279999999999999</v>
      </c>
      <c r="G345" s="476" t="s">
        <v>52</v>
      </c>
      <c r="H345" s="516">
        <v>42157</v>
      </c>
      <c r="I345" s="720">
        <v>0.72099999999999997</v>
      </c>
      <c r="J345" s="786">
        <f t="shared" ref="J345:J350" si="40">SUM(I345-F345)*10000</f>
        <v>81.999999999999858</v>
      </c>
      <c r="K345" s="405">
        <f t="shared" si="35"/>
        <v>15.153811183512653</v>
      </c>
      <c r="L345" s="721">
        <f t="shared" si="39"/>
        <v>6.9707531444158193E-3</v>
      </c>
      <c r="M345" s="717" t="s">
        <v>883</v>
      </c>
      <c r="N345" s="716">
        <v>0.65990000000000004</v>
      </c>
      <c r="O345" s="787">
        <f t="shared" si="38"/>
        <v>8661.9451105030494</v>
      </c>
      <c r="P345" s="731"/>
    </row>
    <row r="346" spans="1:16" s="843" customFormat="1" ht="12.75" customHeight="1" x14ac:dyDescent="0.25">
      <c r="A346" s="404" t="s">
        <v>2096</v>
      </c>
      <c r="B346" s="404" t="s">
        <v>2067</v>
      </c>
      <c r="C346" s="717" t="s">
        <v>52</v>
      </c>
      <c r="D346" s="495">
        <v>42153</v>
      </c>
      <c r="E346" s="404">
        <v>4.5999999999999996</v>
      </c>
      <c r="F346" s="720">
        <v>0.71279999999999999</v>
      </c>
      <c r="G346" s="476" t="s">
        <v>52</v>
      </c>
      <c r="H346" s="516">
        <v>42157</v>
      </c>
      <c r="I346" s="720">
        <v>0.72909999999999997</v>
      </c>
      <c r="J346" s="786">
        <f t="shared" si="40"/>
        <v>162.9999999999998</v>
      </c>
      <c r="K346" s="405">
        <f t="shared" si="35"/>
        <v>15.153811183512653</v>
      </c>
      <c r="L346" s="721">
        <f t="shared" si="39"/>
        <v>6.9707531444158201E-3</v>
      </c>
      <c r="M346" s="717" t="s">
        <v>883</v>
      </c>
      <c r="N346" s="716">
        <v>0.65990000000000004</v>
      </c>
      <c r="O346" s="787">
        <f t="shared" si="38"/>
        <v>17218.256744048751</v>
      </c>
      <c r="P346" s="749"/>
    </row>
    <row r="347" spans="1:16" s="843" customFormat="1" ht="15" customHeight="1" x14ac:dyDescent="0.25">
      <c r="A347" s="404" t="s">
        <v>1057</v>
      </c>
      <c r="B347" s="404" t="s">
        <v>2077</v>
      </c>
      <c r="C347" s="717" t="s">
        <v>52</v>
      </c>
      <c r="D347" s="495">
        <v>42153</v>
      </c>
      <c r="E347" s="404">
        <v>9</v>
      </c>
      <c r="F347" s="720">
        <v>0.76600000000000001</v>
      </c>
      <c r="G347" s="476" t="s">
        <v>2335</v>
      </c>
      <c r="H347" s="516">
        <v>42157</v>
      </c>
      <c r="I347" s="720">
        <v>0.76119999999999999</v>
      </c>
      <c r="J347" s="786">
        <f t="shared" si="40"/>
        <v>-48.000000000000263</v>
      </c>
      <c r="K347" s="405">
        <f t="shared" si="35"/>
        <v>10</v>
      </c>
      <c r="L347" s="721">
        <f t="shared" si="39"/>
        <v>9.0000000000000011E-3</v>
      </c>
      <c r="M347" s="717" t="s">
        <v>883</v>
      </c>
      <c r="N347" s="716">
        <v>1</v>
      </c>
      <c r="O347" s="787">
        <f t="shared" si="38"/>
        <v>-4320.0000000000236</v>
      </c>
      <c r="P347" s="731"/>
    </row>
    <row r="348" spans="1:16" s="843" customFormat="1" ht="15" customHeight="1" x14ac:dyDescent="0.25">
      <c r="A348" s="404" t="s">
        <v>1035</v>
      </c>
      <c r="B348" s="404" t="s">
        <v>2077</v>
      </c>
      <c r="C348" s="717" t="s">
        <v>52</v>
      </c>
      <c r="D348" s="495">
        <v>42153</v>
      </c>
      <c r="E348" s="404">
        <v>9.9</v>
      </c>
      <c r="F348" s="720">
        <v>1.0960000000000001</v>
      </c>
      <c r="G348" s="476" t="s">
        <v>2335</v>
      </c>
      <c r="H348" s="516">
        <v>42160</v>
      </c>
      <c r="I348" s="720">
        <v>1.1179699999999999</v>
      </c>
      <c r="J348" s="786">
        <f t="shared" si="40"/>
        <v>219.69999999999823</v>
      </c>
      <c r="K348" s="405">
        <f t="shared" si="35"/>
        <v>10</v>
      </c>
      <c r="L348" s="721">
        <f t="shared" si="39"/>
        <v>9.9000000000000008E-3</v>
      </c>
      <c r="M348" s="717" t="s">
        <v>883</v>
      </c>
      <c r="N348" s="716">
        <v>1</v>
      </c>
      <c r="O348" s="787">
        <f t="shared" si="38"/>
        <v>21750.299999999825</v>
      </c>
      <c r="P348" s="514"/>
    </row>
    <row r="349" spans="1:16" s="843" customFormat="1" ht="15" customHeight="1" x14ac:dyDescent="0.25">
      <c r="A349" s="404" t="s">
        <v>1173</v>
      </c>
      <c r="B349" s="404" t="s">
        <v>2077</v>
      </c>
      <c r="C349" s="717" t="s">
        <v>52</v>
      </c>
      <c r="D349" s="495">
        <v>42163</v>
      </c>
      <c r="E349" s="404">
        <v>7.35</v>
      </c>
      <c r="F349" s="720">
        <v>1.8979999999999999</v>
      </c>
      <c r="G349" s="476" t="s">
        <v>2335</v>
      </c>
      <c r="H349" s="516">
        <v>42163</v>
      </c>
      <c r="I349" s="720">
        <v>1.9047000000000001</v>
      </c>
      <c r="J349" s="786">
        <f t="shared" si="40"/>
        <v>67.000000000001506</v>
      </c>
      <c r="K349" s="405">
        <f t="shared" si="35"/>
        <v>8.058667096462246</v>
      </c>
      <c r="L349" s="721">
        <f t="shared" si="39"/>
        <v>5.9231203158997495E-3</v>
      </c>
      <c r="M349" s="717" t="s">
        <v>883</v>
      </c>
      <c r="N349" s="716">
        <v>1.2408999999999999</v>
      </c>
      <c r="O349" s="787">
        <f t="shared" si="38"/>
        <v>3198.0744714746734</v>
      </c>
      <c r="P349" s="514" t="s">
        <v>2333</v>
      </c>
    </row>
    <row r="350" spans="1:16" s="843" customFormat="1" ht="15" customHeight="1" x14ac:dyDescent="0.25">
      <c r="A350" s="404" t="s">
        <v>1145</v>
      </c>
      <c r="B350" s="404" t="s">
        <v>2077</v>
      </c>
      <c r="C350" s="717" t="s">
        <v>52</v>
      </c>
      <c r="D350" s="495">
        <v>42163</v>
      </c>
      <c r="E350" s="404">
        <v>8.9</v>
      </c>
      <c r="F350" s="720">
        <v>1.52</v>
      </c>
      <c r="G350" s="476" t="s">
        <v>2335</v>
      </c>
      <c r="H350" s="516">
        <v>42163</v>
      </c>
      <c r="I350" s="720">
        <v>1.5344500000000001</v>
      </c>
      <c r="J350" s="786">
        <f t="shared" si="40"/>
        <v>144.50000000000074</v>
      </c>
      <c r="K350" s="405">
        <f t="shared" si="35"/>
        <v>10</v>
      </c>
      <c r="L350" s="721">
        <f t="shared" si="39"/>
        <v>8.8999999999999999E-3</v>
      </c>
      <c r="M350" s="717" t="s">
        <v>883</v>
      </c>
      <c r="N350" s="716">
        <v>1</v>
      </c>
      <c r="O350" s="925">
        <f t="shared" si="38"/>
        <v>12860.500000000065</v>
      </c>
      <c r="P350" s="514"/>
    </row>
    <row r="351" spans="1:16" s="843" customFormat="1" ht="15" customHeight="1" x14ac:dyDescent="0.25">
      <c r="A351" s="458" t="s">
        <v>1594</v>
      </c>
      <c r="B351" s="458" t="s">
        <v>2066</v>
      </c>
      <c r="C351" s="750" t="s">
        <v>77</v>
      </c>
      <c r="D351" s="479">
        <v>42159</v>
      </c>
      <c r="E351" s="458">
        <v>6.01</v>
      </c>
      <c r="F351" s="747">
        <v>1.58</v>
      </c>
      <c r="G351" s="746" t="s">
        <v>2335</v>
      </c>
      <c r="H351" s="516">
        <v>42164</v>
      </c>
      <c r="I351" s="747">
        <v>1.5920000000000001</v>
      </c>
      <c r="J351" s="786">
        <f>SUM(F351-I351)*10000</f>
        <v>-120.00000000000011</v>
      </c>
      <c r="K351" s="739">
        <f t="shared" si="35"/>
        <v>7.1540992988982692</v>
      </c>
      <c r="L351" s="748">
        <f>SUM((F351-I351)/J351*K351)*E351</f>
        <v>4.2996136786378593E-3</v>
      </c>
      <c r="M351" s="750" t="s">
        <v>883</v>
      </c>
      <c r="N351" s="636">
        <v>1.3977999999999999</v>
      </c>
      <c r="O351" s="787">
        <f t="shared" si="38"/>
        <v>-3691.1835844651855</v>
      </c>
      <c r="P351" s="749"/>
    </row>
    <row r="352" spans="1:16" s="843" customFormat="1" ht="15" customHeight="1" x14ac:dyDescent="0.25">
      <c r="A352" s="404" t="s">
        <v>1173</v>
      </c>
      <c r="B352" s="404" t="s">
        <v>2077</v>
      </c>
      <c r="C352" s="717" t="s">
        <v>52</v>
      </c>
      <c r="D352" s="495">
        <v>42163</v>
      </c>
      <c r="E352" s="404">
        <v>7.35</v>
      </c>
      <c r="F352" s="720">
        <v>1.8979999999999999</v>
      </c>
      <c r="G352" s="476" t="s">
        <v>2335</v>
      </c>
      <c r="H352" s="516">
        <v>42164</v>
      </c>
      <c r="I352" s="720">
        <v>1.8979999999999999</v>
      </c>
      <c r="J352" s="786">
        <f>SUM(I352-F352)*10000</f>
        <v>0</v>
      </c>
      <c r="K352" s="405">
        <f t="shared" si="35"/>
        <v>8.058667096462246</v>
      </c>
      <c r="L352" s="721" t="e">
        <f>SUM((I352-F352)/J352*K352)*E352</f>
        <v>#DIV/0!</v>
      </c>
      <c r="M352" s="717" t="s">
        <v>883</v>
      </c>
      <c r="N352" s="716">
        <v>1.2408999999999999</v>
      </c>
      <c r="O352" s="787">
        <f t="shared" si="38"/>
        <v>0</v>
      </c>
      <c r="P352" s="515"/>
    </row>
    <row r="353" spans="1:16" s="843" customFormat="1" ht="15" customHeight="1" x14ac:dyDescent="0.25">
      <c r="A353" s="404" t="s">
        <v>1031</v>
      </c>
      <c r="B353" s="404" t="s">
        <v>2077</v>
      </c>
      <c r="C353" s="717" t="s">
        <v>52</v>
      </c>
      <c r="D353" s="495">
        <v>42163</v>
      </c>
      <c r="E353" s="404">
        <v>14.26</v>
      </c>
      <c r="F353" s="720">
        <v>1.24</v>
      </c>
      <c r="G353" s="476" t="s">
        <v>2335</v>
      </c>
      <c r="H353" s="516">
        <v>42164</v>
      </c>
      <c r="I353" s="720">
        <v>1.2364999999999999</v>
      </c>
      <c r="J353" s="786">
        <f>SUM(I353-F353)*10000</f>
        <v>-35.000000000000583</v>
      </c>
      <c r="K353" s="405">
        <f t="shared" si="35"/>
        <v>8.042464211034261</v>
      </c>
      <c r="L353" s="721">
        <f>SUM((I353-F353)/J353*K353)*E353</f>
        <v>1.1468553964934855E-2</v>
      </c>
      <c r="M353" s="717" t="s">
        <v>883</v>
      </c>
      <c r="N353" s="716">
        <v>1.2434000000000001</v>
      </c>
      <c r="O353" s="787">
        <f t="shared" si="38"/>
        <v>-3228.2402185356814</v>
      </c>
      <c r="P353" s="514"/>
    </row>
    <row r="354" spans="1:16" s="843" customFormat="1" ht="15" customHeight="1" x14ac:dyDescent="0.25">
      <c r="A354" s="458" t="s">
        <v>1594</v>
      </c>
      <c r="B354" s="458" t="s">
        <v>2072</v>
      </c>
      <c r="C354" s="750" t="s">
        <v>77</v>
      </c>
      <c r="D354" s="479">
        <v>42173</v>
      </c>
      <c r="E354" s="458">
        <v>5</v>
      </c>
      <c r="F354" s="747">
        <v>1.625</v>
      </c>
      <c r="G354" s="746" t="s">
        <v>2335</v>
      </c>
      <c r="H354" s="516">
        <v>42173</v>
      </c>
      <c r="I354" s="747">
        <v>1.637</v>
      </c>
      <c r="J354" s="786">
        <f>SUM(F354-I354)*10000</f>
        <v>-120.00000000000011</v>
      </c>
      <c r="K354" s="739">
        <f t="shared" si="35"/>
        <v>6.9871436556735596</v>
      </c>
      <c r="L354" s="748">
        <f>SUM((F354-I354)/J354*K354)*E354</f>
        <v>3.4935718278367796E-3</v>
      </c>
      <c r="M354" s="750" t="s">
        <v>883</v>
      </c>
      <c r="N354" s="636">
        <v>1.4312</v>
      </c>
      <c r="O354" s="787">
        <f t="shared" si="38"/>
        <v>-2929.2105879011592</v>
      </c>
      <c r="P354" s="731"/>
    </row>
    <row r="355" spans="1:16" s="843" customFormat="1" ht="15" customHeight="1" x14ac:dyDescent="0.25">
      <c r="A355" s="458" t="s">
        <v>1031</v>
      </c>
      <c r="B355" s="458" t="s">
        <v>2072</v>
      </c>
      <c r="C355" s="750" t="s">
        <v>77</v>
      </c>
      <c r="D355" s="479">
        <v>42164</v>
      </c>
      <c r="E355" s="458">
        <v>3.83</v>
      </c>
      <c r="F355" s="747">
        <v>1.2346999999999999</v>
      </c>
      <c r="G355" s="746" t="s">
        <v>976</v>
      </c>
      <c r="H355" s="516">
        <v>42174</v>
      </c>
      <c r="I355" s="747">
        <v>1.226</v>
      </c>
      <c r="J355" s="786">
        <f>SUM(F355-I355)*10000</f>
        <v>86.999999999999304</v>
      </c>
      <c r="K355" s="739">
        <f t="shared" si="35"/>
        <v>8.1063553826199737</v>
      </c>
      <c r="L355" s="748">
        <f>SUM((F355-I355)/J355*K355)*E355</f>
        <v>3.1047341115434499E-3</v>
      </c>
      <c r="M355" s="750" t="s">
        <v>883</v>
      </c>
      <c r="N355" s="636">
        <v>1.2336</v>
      </c>
      <c r="O355" s="787">
        <f t="shared" si="38"/>
        <v>2189.622792674108</v>
      </c>
      <c r="P355" s="514"/>
    </row>
    <row r="356" spans="1:16" s="843" customFormat="1" ht="15" customHeight="1" x14ac:dyDescent="0.25">
      <c r="A356" s="404" t="s">
        <v>1031</v>
      </c>
      <c r="B356" s="404" t="s">
        <v>2067</v>
      </c>
      <c r="C356" s="717" t="s">
        <v>52</v>
      </c>
      <c r="D356" s="495">
        <v>42177</v>
      </c>
      <c r="E356" s="404">
        <v>2.3199999999999998</v>
      </c>
      <c r="F356" s="720">
        <v>1.2309000000000001</v>
      </c>
      <c r="G356" s="476" t="s">
        <v>976</v>
      </c>
      <c r="H356" s="516">
        <v>42178</v>
      </c>
      <c r="I356" s="720">
        <v>1.2367999999999999</v>
      </c>
      <c r="J356" s="786">
        <f>SUM(I356-F356)*10000</f>
        <v>58.999999999997939</v>
      </c>
      <c r="K356" s="405">
        <f t="shared" si="35"/>
        <v>8.1592689295039165</v>
      </c>
      <c r="L356" s="721">
        <f>SUM((I356-F356)/J356*K356)*E356</f>
        <v>1.8929503916449086E-3</v>
      </c>
      <c r="M356" s="717" t="s">
        <v>883</v>
      </c>
      <c r="N356" s="716">
        <v>1.2256</v>
      </c>
      <c r="O356" s="787">
        <f t="shared" si="38"/>
        <v>911.26038762276187</v>
      </c>
      <c r="P356" s="514"/>
    </row>
    <row r="357" spans="1:16" s="843" customFormat="1" ht="15" customHeight="1" x14ac:dyDescent="0.25">
      <c r="A357" s="404" t="s">
        <v>2114</v>
      </c>
      <c r="B357" s="404" t="s">
        <v>2067</v>
      </c>
      <c r="C357" s="717" t="s">
        <v>52</v>
      </c>
      <c r="D357" s="495">
        <v>42165</v>
      </c>
      <c r="E357" s="404">
        <v>4.0199999999999996</v>
      </c>
      <c r="F357" s="720">
        <v>0.77810000000000001</v>
      </c>
      <c r="G357" s="476" t="s">
        <v>976</v>
      </c>
      <c r="H357" s="516">
        <v>42181</v>
      </c>
      <c r="I357" s="720">
        <v>0.76429999999999998</v>
      </c>
      <c r="J357" s="786">
        <f>SUM(I357-F357)*10000</f>
        <v>-138.00000000000034</v>
      </c>
      <c r="K357" s="405">
        <f t="shared" si="35"/>
        <v>10</v>
      </c>
      <c r="L357" s="721">
        <f>SUM((I357-F357)/J357*K357)*E357</f>
        <v>4.0199999999999993E-3</v>
      </c>
      <c r="M357" s="717" t="s">
        <v>883</v>
      </c>
      <c r="N357" s="716">
        <v>1</v>
      </c>
      <c r="O357" s="787">
        <f t="shared" si="38"/>
        <v>-5547.6000000000131</v>
      </c>
      <c r="P357" s="731"/>
    </row>
    <row r="358" spans="1:16" s="843" customFormat="1" ht="15" customHeight="1" x14ac:dyDescent="0.25">
      <c r="A358" s="404" t="s">
        <v>1146</v>
      </c>
      <c r="B358" s="404" t="s">
        <v>2067</v>
      </c>
      <c r="C358" s="717" t="s">
        <v>52</v>
      </c>
      <c r="D358" s="495">
        <v>42180</v>
      </c>
      <c r="E358" s="404">
        <v>3.42</v>
      </c>
      <c r="F358" s="720">
        <v>0.93489999999999995</v>
      </c>
      <c r="G358" s="476" t="s">
        <v>52</v>
      </c>
      <c r="H358" s="516">
        <v>42184</v>
      </c>
      <c r="I358" s="720">
        <v>0.92700000000000005</v>
      </c>
      <c r="J358" s="786">
        <f>SUM(I358-F358)*10000</f>
        <v>-78.999999999999076</v>
      </c>
      <c r="K358" s="405">
        <f t="shared" si="35"/>
        <v>11.188185276348175</v>
      </c>
      <c r="L358" s="721">
        <f>SUM((I358-F358)/J358*K358)*E358</f>
        <v>3.8263593645110759E-3</v>
      </c>
      <c r="M358" s="717" t="s">
        <v>883</v>
      </c>
      <c r="N358" s="716">
        <v>0.89380000000000004</v>
      </c>
      <c r="O358" s="787">
        <f t="shared" si="38"/>
        <v>-3381.9913828191029</v>
      </c>
      <c r="P358" s="514"/>
    </row>
    <row r="359" spans="1:16" s="843" customFormat="1" ht="15" customHeight="1" x14ac:dyDescent="0.25">
      <c r="A359" s="404" t="s">
        <v>1139</v>
      </c>
      <c r="B359" s="404" t="s">
        <v>2077</v>
      </c>
      <c r="C359" s="717" t="s">
        <v>52</v>
      </c>
      <c r="D359" s="495">
        <v>42184</v>
      </c>
      <c r="E359" s="404">
        <v>9.06</v>
      </c>
      <c r="F359" s="720">
        <v>1.37</v>
      </c>
      <c r="G359" s="476" t="s">
        <v>2335</v>
      </c>
      <c r="H359" s="516">
        <v>42187</v>
      </c>
      <c r="I359" s="720">
        <v>1.4</v>
      </c>
      <c r="J359" s="786">
        <f>SUM(I359-F359)*10000</f>
        <v>299.99999999999807</v>
      </c>
      <c r="K359" s="405">
        <f t="shared" si="35"/>
        <v>8.1037277147487838</v>
      </c>
      <c r="L359" s="721">
        <f>SUM((I359-F359)/J359*K359)*E359</f>
        <v>7.3419773095623978E-3</v>
      </c>
      <c r="M359" s="717" t="s">
        <v>883</v>
      </c>
      <c r="N359" s="716">
        <v>1.234</v>
      </c>
      <c r="O359" s="787">
        <f t="shared" si="38"/>
        <v>17849.215501367144</v>
      </c>
      <c r="P359" s="731"/>
    </row>
    <row r="360" spans="1:16" s="843" customFormat="1" ht="15" customHeight="1" x14ac:dyDescent="0.25">
      <c r="A360" s="458" t="s">
        <v>1594</v>
      </c>
      <c r="B360" s="458" t="s">
        <v>2072</v>
      </c>
      <c r="C360" s="750" t="s">
        <v>77</v>
      </c>
      <c r="D360" s="479">
        <v>42179</v>
      </c>
      <c r="E360" s="458">
        <v>2.0299999999999998</v>
      </c>
      <c r="F360" s="747">
        <v>1.625</v>
      </c>
      <c r="G360" s="746" t="s">
        <v>976</v>
      </c>
      <c r="H360" s="516">
        <v>42187</v>
      </c>
      <c r="I360" s="747">
        <v>1.659</v>
      </c>
      <c r="J360" s="786">
        <f>SUM(F360-I360)*10000</f>
        <v>-340.00000000000028</v>
      </c>
      <c r="K360" s="739">
        <f t="shared" si="35"/>
        <v>6.8913238233064567</v>
      </c>
      <c r="L360" s="748">
        <f>SUM((F360-I360)/J360*K360)*E360</f>
        <v>1.3989387361312106E-3</v>
      </c>
      <c r="M360" s="750" t="s">
        <v>883</v>
      </c>
      <c r="N360" s="636">
        <v>1.4511000000000001</v>
      </c>
      <c r="O360" s="787">
        <f t="shared" si="38"/>
        <v>-3277.7835454800634</v>
      </c>
      <c r="P360" s="731"/>
    </row>
    <row r="361" spans="1:16" s="843" customFormat="1" ht="15" customHeight="1" x14ac:dyDescent="0.25">
      <c r="A361" s="404" t="s">
        <v>1143</v>
      </c>
      <c r="B361" s="14" t="s">
        <v>2067</v>
      </c>
      <c r="C361" s="717" t="s">
        <v>52</v>
      </c>
      <c r="D361" s="495">
        <v>42165</v>
      </c>
      <c r="E361" s="404">
        <v>4.83</v>
      </c>
      <c r="F361" s="720">
        <v>0.7228</v>
      </c>
      <c r="G361" s="476" t="s">
        <v>976</v>
      </c>
      <c r="H361" s="516">
        <v>42188</v>
      </c>
      <c r="I361" s="720">
        <v>0.70789999999999997</v>
      </c>
      <c r="J361" s="786">
        <f>SUM(I361-F361)*10000</f>
        <v>-149.00000000000026</v>
      </c>
      <c r="K361" s="405">
        <f t="shared" si="35"/>
        <v>10.745755426606491</v>
      </c>
      <c r="L361" s="721">
        <f>SUM((I361-F361)/J361*K361)*E361</f>
        <v>5.1901998710509349E-3</v>
      </c>
      <c r="M361" s="717" t="s">
        <v>883</v>
      </c>
      <c r="N361" s="716">
        <v>0.93059999999999998</v>
      </c>
      <c r="O361" s="787">
        <f t="shared" ref="O361:O392" si="41">SUM(J361*K361*E361)/N361</f>
        <v>-8310.1201459981821</v>
      </c>
      <c r="P361" s="749"/>
    </row>
    <row r="362" spans="1:16" s="843" customFormat="1" ht="15" customHeight="1" x14ac:dyDescent="0.25">
      <c r="A362" s="404" t="s">
        <v>1273</v>
      </c>
      <c r="B362" s="404" t="s">
        <v>2077</v>
      </c>
      <c r="C362" s="717" t="s">
        <v>52</v>
      </c>
      <c r="D362" s="495">
        <v>42184</v>
      </c>
      <c r="E362" s="404">
        <v>9.06</v>
      </c>
      <c r="F362" s="720">
        <v>136.5</v>
      </c>
      <c r="G362" s="476" t="s">
        <v>2335</v>
      </c>
      <c r="H362" s="516">
        <v>42191</v>
      </c>
      <c r="I362" s="720">
        <v>135.69999999999999</v>
      </c>
      <c r="J362" s="786">
        <f>SUM(I362-F362)*100</f>
        <v>-80.000000000001137</v>
      </c>
      <c r="K362" s="405">
        <f t="shared" si="35"/>
        <v>10</v>
      </c>
      <c r="L362" s="721">
        <f>SUM((I362-F362)/J362*K362)*E362</f>
        <v>0.90600000000000014</v>
      </c>
      <c r="M362" s="717" t="s">
        <v>883</v>
      </c>
      <c r="N362" s="716">
        <v>1</v>
      </c>
      <c r="O362" s="787">
        <f t="shared" si="41"/>
        <v>-7248.0000000001037</v>
      </c>
      <c r="P362" s="731"/>
    </row>
    <row r="363" spans="1:16" s="843" customFormat="1" ht="15" customHeight="1" x14ac:dyDescent="0.25">
      <c r="A363" s="404" t="s">
        <v>1057</v>
      </c>
      <c r="B363" s="404" t="s">
        <v>2077</v>
      </c>
      <c r="C363" s="717" t="s">
        <v>52</v>
      </c>
      <c r="D363" s="495">
        <v>42188</v>
      </c>
      <c r="E363" s="404">
        <v>10.35</v>
      </c>
      <c r="F363" s="720">
        <v>0.755</v>
      </c>
      <c r="G363" s="476" t="s">
        <v>2335</v>
      </c>
      <c r="H363" s="516">
        <v>42191</v>
      </c>
      <c r="I363" s="720">
        <v>0.748</v>
      </c>
      <c r="J363" s="786">
        <f>SUM(I363-F363)*10000</f>
        <v>-70.000000000000057</v>
      </c>
      <c r="K363" s="405">
        <f t="shared" si="35"/>
        <v>10</v>
      </c>
      <c r="L363" s="721">
        <f>SUM((I363-F363)/J363*K363)*E363</f>
        <v>1.035E-2</v>
      </c>
      <c r="M363" s="717" t="s">
        <v>883</v>
      </c>
      <c r="N363" s="716">
        <v>1</v>
      </c>
      <c r="O363" s="787">
        <f t="shared" si="41"/>
        <v>-7245.0000000000055</v>
      </c>
      <c r="P363" s="514"/>
    </row>
    <row r="364" spans="1:16" s="843" customFormat="1" ht="15" customHeight="1" x14ac:dyDescent="0.25">
      <c r="A364" s="458" t="s">
        <v>1274</v>
      </c>
      <c r="B364" s="458" t="s">
        <v>2072</v>
      </c>
      <c r="C364" s="750" t="s">
        <v>77</v>
      </c>
      <c r="D364" s="479">
        <v>42193</v>
      </c>
      <c r="E364" s="458">
        <v>3.91</v>
      </c>
      <c r="F364" s="747">
        <v>121.58</v>
      </c>
      <c r="G364" s="746" t="s">
        <v>52</v>
      </c>
      <c r="H364" s="516">
        <v>42200</v>
      </c>
      <c r="I364" s="747">
        <v>120.67</v>
      </c>
      <c r="J364" s="786">
        <f>SUM(F364-I364)*100</f>
        <v>90.999999999999659</v>
      </c>
      <c r="K364" s="739">
        <f t="shared" si="35"/>
        <v>10</v>
      </c>
      <c r="L364" s="748">
        <f>SUM((F364-I364)/J364*K364)*E364</f>
        <v>0.39100000000000001</v>
      </c>
      <c r="M364" s="750" t="s">
        <v>883</v>
      </c>
      <c r="N364" s="636">
        <v>1</v>
      </c>
      <c r="O364" s="787">
        <f t="shared" si="41"/>
        <v>3558.0999999999867</v>
      </c>
      <c r="P364" s="514"/>
    </row>
    <row r="365" spans="1:16" s="843" customFormat="1" ht="15" customHeight="1" x14ac:dyDescent="0.25">
      <c r="A365" s="458" t="s">
        <v>1274</v>
      </c>
      <c r="B365" s="458" t="s">
        <v>2072</v>
      </c>
      <c r="C365" s="750" t="s">
        <v>77</v>
      </c>
      <c r="D365" s="479">
        <v>42193</v>
      </c>
      <c r="E365" s="458">
        <v>3.91</v>
      </c>
      <c r="F365" s="747">
        <v>121.58</v>
      </c>
      <c r="G365" s="746" t="s">
        <v>52</v>
      </c>
      <c r="H365" s="516">
        <v>42200</v>
      </c>
      <c r="I365" s="747">
        <v>121.57</v>
      </c>
      <c r="J365" s="786">
        <f>SUM(F365-I365)*100</f>
        <v>1.0000000000005116</v>
      </c>
      <c r="K365" s="739">
        <f t="shared" si="35"/>
        <v>10</v>
      </c>
      <c r="L365" s="748">
        <f>SUM((F365-I365)/J365*K365)*E365</f>
        <v>0.39100000000000001</v>
      </c>
      <c r="M365" s="750" t="s">
        <v>883</v>
      </c>
      <c r="N365" s="636">
        <v>1</v>
      </c>
      <c r="O365" s="787">
        <f t="shared" si="41"/>
        <v>39.100000000020003</v>
      </c>
      <c r="P365" s="514"/>
    </row>
    <row r="366" spans="1:16" s="843" customFormat="1" ht="15" customHeight="1" x14ac:dyDescent="0.25">
      <c r="A366" s="404" t="s">
        <v>1146</v>
      </c>
      <c r="B366" s="404" t="s">
        <v>2067</v>
      </c>
      <c r="C366" s="717" t="s">
        <v>52</v>
      </c>
      <c r="D366" s="495">
        <v>42179</v>
      </c>
      <c r="E366" s="404">
        <v>3.42</v>
      </c>
      <c r="F366" s="720">
        <v>0.93489999999999995</v>
      </c>
      <c r="G366" s="476" t="s">
        <v>52</v>
      </c>
      <c r="H366" s="516">
        <v>42201</v>
      </c>
      <c r="I366" s="720">
        <v>0.95709999999999995</v>
      </c>
      <c r="J366" s="786">
        <f>SUM(I366-F366)*10000</f>
        <v>221.99999999999997</v>
      </c>
      <c r="K366" s="405">
        <f t="shared" si="35"/>
        <v>11.188185276348175</v>
      </c>
      <c r="L366" s="721">
        <f>SUM((I366-F366)/J366*K366)*E366</f>
        <v>3.8263593645110759E-3</v>
      </c>
      <c r="M366" s="717" t="s">
        <v>883</v>
      </c>
      <c r="N366" s="716">
        <v>0.89380000000000004</v>
      </c>
      <c r="O366" s="787">
        <f t="shared" si="41"/>
        <v>9503.8238858968307</v>
      </c>
      <c r="P366" s="515"/>
    </row>
    <row r="367" spans="1:16" s="843" customFormat="1" ht="15" customHeight="1" x14ac:dyDescent="0.25">
      <c r="A367" s="458" t="s">
        <v>1144</v>
      </c>
      <c r="B367" s="458" t="s">
        <v>2072</v>
      </c>
      <c r="C367" s="750" t="s">
        <v>77</v>
      </c>
      <c r="D367" s="479">
        <v>42206</v>
      </c>
      <c r="E367" s="458">
        <v>1.4</v>
      </c>
      <c r="F367" s="747">
        <v>2.0920999999999998</v>
      </c>
      <c r="G367" s="746" t="s">
        <v>976</v>
      </c>
      <c r="H367" s="516">
        <v>42207</v>
      </c>
      <c r="I367" s="747">
        <v>2.1286</v>
      </c>
      <c r="J367" s="786">
        <f>SUM(F367-I367)*10000</f>
        <v>-365.00000000000199</v>
      </c>
      <c r="K367" s="739">
        <f t="shared" si="35"/>
        <v>7.371369600471767</v>
      </c>
      <c r="L367" s="748">
        <f>SUM((F367-I367)/J367*K367)*E367</f>
        <v>1.0319917440660474E-3</v>
      </c>
      <c r="M367" s="750" t="s">
        <v>883</v>
      </c>
      <c r="N367" s="636">
        <v>1.3566</v>
      </c>
      <c r="O367" s="787">
        <f t="shared" si="41"/>
        <v>-2776.6252881034152</v>
      </c>
      <c r="P367" s="514"/>
    </row>
    <row r="368" spans="1:16" s="843" customFormat="1" ht="15" customHeight="1" x14ac:dyDescent="0.25">
      <c r="A368" s="404" t="s">
        <v>1145</v>
      </c>
      <c r="B368" s="404" t="s">
        <v>2067</v>
      </c>
      <c r="C368" s="717" t="s">
        <v>52</v>
      </c>
      <c r="D368" s="495">
        <v>42207</v>
      </c>
      <c r="E368" s="404">
        <v>3.62</v>
      </c>
      <c r="F368" s="720">
        <v>1.57</v>
      </c>
      <c r="G368" s="476" t="s">
        <v>52</v>
      </c>
      <c r="H368" s="516">
        <v>42208</v>
      </c>
      <c r="I368" s="720">
        <v>1.5512999999999999</v>
      </c>
      <c r="J368" s="786">
        <f>SUM(I368-F368)*10000</f>
        <v>-187.00000000000162</v>
      </c>
      <c r="K368" s="405">
        <f t="shared" si="35"/>
        <v>10</v>
      </c>
      <c r="L368" s="721">
        <f>SUM((I368-F368)/J368*K368)*E368</f>
        <v>3.6200000000000004E-3</v>
      </c>
      <c r="M368" s="717" t="s">
        <v>883</v>
      </c>
      <c r="N368" s="716">
        <v>1</v>
      </c>
      <c r="O368" s="925">
        <f t="shared" si="41"/>
        <v>-6769.4000000000588</v>
      </c>
      <c r="P368" s="514"/>
    </row>
    <row r="369" spans="1:16" s="843" customFormat="1" ht="15" customHeight="1" x14ac:dyDescent="0.25">
      <c r="A369" s="404" t="s">
        <v>1273</v>
      </c>
      <c r="B369" s="404" t="s">
        <v>2067</v>
      </c>
      <c r="C369" s="717" t="s">
        <v>52</v>
      </c>
      <c r="D369" s="495">
        <v>42207</v>
      </c>
      <c r="E369" s="404">
        <v>3.94</v>
      </c>
      <c r="F369" s="720">
        <v>135.32599999999999</v>
      </c>
      <c r="G369" s="476" t="s">
        <v>52</v>
      </c>
      <c r="H369" s="516">
        <v>42209</v>
      </c>
      <c r="I369" s="720">
        <v>136.95699999999999</v>
      </c>
      <c r="J369" s="786">
        <f>SUM(I369-F369)*100</f>
        <v>163.10000000000002</v>
      </c>
      <c r="K369" s="405">
        <f t="shared" si="35"/>
        <v>10</v>
      </c>
      <c r="L369" s="721">
        <f>SUM((I369-F369)/J369*K369)*E369</f>
        <v>0.39400000000000002</v>
      </c>
      <c r="M369" s="717" t="s">
        <v>883</v>
      </c>
      <c r="N369" s="716">
        <v>1</v>
      </c>
      <c r="O369" s="787">
        <f t="shared" si="41"/>
        <v>6426.1400000000012</v>
      </c>
      <c r="P369" s="731"/>
    </row>
    <row r="370" spans="1:16" s="843" customFormat="1" ht="15" customHeight="1" x14ac:dyDescent="0.25">
      <c r="A370" s="458" t="s">
        <v>1031</v>
      </c>
      <c r="B370" s="458" t="s">
        <v>2072</v>
      </c>
      <c r="C370" s="750" t="s">
        <v>77</v>
      </c>
      <c r="D370" s="479">
        <v>42207</v>
      </c>
      <c r="E370" s="458">
        <v>7.7</v>
      </c>
      <c r="F370" s="747">
        <v>1.2998000000000001</v>
      </c>
      <c r="G370" s="746" t="s">
        <v>976</v>
      </c>
      <c r="H370" s="516">
        <v>42209</v>
      </c>
      <c r="I370" s="747">
        <v>1.3080000000000001</v>
      </c>
      <c r="J370" s="786">
        <f>SUM(F370-I370)*10000</f>
        <v>-81.999999999999858</v>
      </c>
      <c r="K370" s="739">
        <f t="shared" si="35"/>
        <v>7.7220077220077217</v>
      </c>
      <c r="L370" s="748">
        <f>SUM((F370-I370)/J370*K370)*E370</f>
        <v>5.9459459459459451E-3</v>
      </c>
      <c r="M370" s="750" t="s">
        <v>883</v>
      </c>
      <c r="N370" s="636">
        <v>1.2949999999999999</v>
      </c>
      <c r="O370" s="787">
        <f t="shared" si="41"/>
        <v>-3765.0005217572721</v>
      </c>
      <c r="P370" s="515"/>
    </row>
    <row r="371" spans="1:16" s="843" customFormat="1" ht="15" customHeight="1" x14ac:dyDescent="0.25">
      <c r="A371" s="458" t="s">
        <v>1145</v>
      </c>
      <c r="B371" s="458" t="s">
        <v>2072</v>
      </c>
      <c r="C371" s="750" t="s">
        <v>77</v>
      </c>
      <c r="D371" s="479">
        <v>42209</v>
      </c>
      <c r="E371" s="458">
        <v>4.3</v>
      </c>
      <c r="F371" s="747">
        <v>1.5474000000000001</v>
      </c>
      <c r="G371" s="746" t="s">
        <v>976</v>
      </c>
      <c r="H371" s="516">
        <v>42214</v>
      </c>
      <c r="I371" s="747">
        <v>1.5629999999999999</v>
      </c>
      <c r="J371" s="786">
        <f>SUM(F371-I371)*10000</f>
        <v>-155.99999999999835</v>
      </c>
      <c r="K371" s="739">
        <f t="shared" si="35"/>
        <v>10</v>
      </c>
      <c r="L371" s="748">
        <f>SUM((F371-I371)/J371*K371)*E371</f>
        <v>4.3E-3</v>
      </c>
      <c r="M371" s="750" t="s">
        <v>883</v>
      </c>
      <c r="N371" s="636">
        <v>1</v>
      </c>
      <c r="O371" s="925">
        <f t="shared" si="41"/>
        <v>-6707.9999999999291</v>
      </c>
      <c r="P371" s="515"/>
    </row>
    <row r="372" spans="1:16" s="843" customFormat="1" ht="15" customHeight="1" x14ac:dyDescent="0.25">
      <c r="A372" s="404" t="s">
        <v>1273</v>
      </c>
      <c r="B372" s="404" t="s">
        <v>2067</v>
      </c>
      <c r="C372" s="717" t="s">
        <v>52</v>
      </c>
      <c r="D372" s="495">
        <v>42207</v>
      </c>
      <c r="E372" s="404">
        <v>3.94</v>
      </c>
      <c r="F372" s="720">
        <v>135.32599999999999</v>
      </c>
      <c r="G372" s="476" t="s">
        <v>52</v>
      </c>
      <c r="H372" s="516">
        <v>42215</v>
      </c>
      <c r="I372" s="720">
        <v>135.92400000000001</v>
      </c>
      <c r="J372" s="786">
        <f>SUM(I372-F372)*100</f>
        <v>59.800000000001319</v>
      </c>
      <c r="K372" s="405">
        <f t="shared" si="35"/>
        <v>10</v>
      </c>
      <c r="L372" s="721">
        <f>SUM((I372-F372)/J372*K372)*E372</f>
        <v>0.39400000000000002</v>
      </c>
      <c r="M372" s="717" t="s">
        <v>883</v>
      </c>
      <c r="N372" s="716">
        <v>1</v>
      </c>
      <c r="O372" s="787">
        <f t="shared" si="41"/>
        <v>2356.1200000000517</v>
      </c>
      <c r="P372" s="749"/>
    </row>
    <row r="373" spans="1:16" s="843" customFormat="1" ht="15" customHeight="1" x14ac:dyDescent="0.25">
      <c r="A373" s="458" t="s">
        <v>1274</v>
      </c>
      <c r="B373" s="458" t="s">
        <v>2072</v>
      </c>
      <c r="C373" s="750" t="s">
        <v>77</v>
      </c>
      <c r="D373" s="479">
        <v>42207</v>
      </c>
      <c r="E373" s="458">
        <v>7.7</v>
      </c>
      <c r="F373" s="747">
        <v>123.61199999999999</v>
      </c>
      <c r="G373" s="746" t="s">
        <v>52</v>
      </c>
      <c r="H373" s="516">
        <v>42215</v>
      </c>
      <c r="I373" s="747">
        <v>124.491</v>
      </c>
      <c r="J373" s="786">
        <f>SUM(F373-I373)*100</f>
        <v>-87.900000000000489</v>
      </c>
      <c r="K373" s="739">
        <f t="shared" si="35"/>
        <v>10</v>
      </c>
      <c r="L373" s="748">
        <f>SUM((F373-I373)/J373*K373)*E373</f>
        <v>0.77</v>
      </c>
      <c r="M373" s="750" t="s">
        <v>883</v>
      </c>
      <c r="N373" s="636">
        <v>1</v>
      </c>
      <c r="O373" s="787">
        <f t="shared" si="41"/>
        <v>-6768.3000000000375</v>
      </c>
      <c r="P373" s="515"/>
    </row>
    <row r="374" spans="1:16" s="843" customFormat="1" ht="15" customHeight="1" x14ac:dyDescent="0.25">
      <c r="A374" s="458" t="s">
        <v>1147</v>
      </c>
      <c r="B374" s="458" t="s">
        <v>2066</v>
      </c>
      <c r="C374" s="750" t="s">
        <v>77</v>
      </c>
      <c r="D374" s="479">
        <v>42178</v>
      </c>
      <c r="E374" s="458">
        <v>3.76</v>
      </c>
      <c r="F374" s="747">
        <v>1.1299999999999999</v>
      </c>
      <c r="G374" s="746" t="s">
        <v>2335</v>
      </c>
      <c r="H374" s="516">
        <v>42215</v>
      </c>
      <c r="I374" s="747">
        <v>1.1359999999999999</v>
      </c>
      <c r="J374" s="786">
        <f>SUM(F374-I374)*10000</f>
        <v>-60.000000000000057</v>
      </c>
      <c r="K374" s="739">
        <f t="shared" si="35"/>
        <v>6.8643602416254801</v>
      </c>
      <c r="L374" s="748">
        <f>SUM((F374-I374)/J374*K374)*E374</f>
        <v>2.5809994508511802E-3</v>
      </c>
      <c r="M374" s="750" t="s">
        <v>883</v>
      </c>
      <c r="N374" s="636">
        <v>1.4568000000000001</v>
      </c>
      <c r="O374" s="787">
        <f t="shared" si="41"/>
        <v>-1063.0146008448035</v>
      </c>
      <c r="P374" s="749"/>
    </row>
    <row r="375" spans="1:16" s="843" customFormat="1" ht="15" customHeight="1" x14ac:dyDescent="0.25">
      <c r="A375" s="404" t="s">
        <v>1035</v>
      </c>
      <c r="B375" s="404" t="s">
        <v>2077</v>
      </c>
      <c r="C375" s="717" t="s">
        <v>52</v>
      </c>
      <c r="D375" s="495">
        <v>42201</v>
      </c>
      <c r="E375" s="404">
        <v>7</v>
      </c>
      <c r="F375" s="720">
        <v>1.087</v>
      </c>
      <c r="G375" s="476" t="s">
        <v>2335</v>
      </c>
      <c r="H375" s="516">
        <v>42215</v>
      </c>
      <c r="I375" s="720">
        <v>1.0985</v>
      </c>
      <c r="J375" s="786">
        <f>SUM(I375-F375)*10000</f>
        <v>115.00000000000065</v>
      </c>
      <c r="K375" s="405">
        <f t="shared" si="35"/>
        <v>10</v>
      </c>
      <c r="L375" s="721">
        <f>SUM((I375-F375)/J375*K375)*E375</f>
        <v>7.0000000000000001E-3</v>
      </c>
      <c r="M375" s="717" t="s">
        <v>883</v>
      </c>
      <c r="N375" s="716">
        <v>1</v>
      </c>
      <c r="O375" s="787">
        <f t="shared" si="41"/>
        <v>8050.0000000000464</v>
      </c>
      <c r="P375" s="515"/>
    </row>
    <row r="376" spans="1:16" s="843" customFormat="1" ht="15" customHeight="1" x14ac:dyDescent="0.25">
      <c r="A376" s="404" t="s">
        <v>1031</v>
      </c>
      <c r="B376" s="404" t="s">
        <v>2067</v>
      </c>
      <c r="C376" s="717" t="s">
        <v>52</v>
      </c>
      <c r="D376" s="495">
        <v>42177</v>
      </c>
      <c r="E376" s="404">
        <v>2.3199999999999998</v>
      </c>
      <c r="F376" s="720">
        <v>1.2309000000000001</v>
      </c>
      <c r="G376" s="476" t="s">
        <v>976</v>
      </c>
      <c r="H376" s="516">
        <v>42215</v>
      </c>
      <c r="I376" s="720">
        <v>1.2475000000000001</v>
      </c>
      <c r="J376" s="786">
        <f>SUM(I376-F376)*10000</f>
        <v>165.99999999999949</v>
      </c>
      <c r="K376" s="405">
        <f t="shared" ref="K376:K439" si="42">SUM(100000/N376)/10000</f>
        <v>8.1592689295039165</v>
      </c>
      <c r="L376" s="721">
        <f>SUM((I376-F376)/J376*K376)*E376</f>
        <v>1.8929503916449084E-3</v>
      </c>
      <c r="M376" s="717" t="s">
        <v>883</v>
      </c>
      <c r="N376" s="716">
        <v>1.2256</v>
      </c>
      <c r="O376" s="787">
        <f t="shared" si="41"/>
        <v>2563.8851583963269</v>
      </c>
      <c r="P376" s="514"/>
    </row>
    <row r="377" spans="1:16" s="843" customFormat="1" ht="15" customHeight="1" x14ac:dyDescent="0.25">
      <c r="A377" s="458" t="s">
        <v>1176</v>
      </c>
      <c r="B377" s="458" t="s">
        <v>2072</v>
      </c>
      <c r="C377" s="750" t="s">
        <v>77</v>
      </c>
      <c r="D377" s="479">
        <v>42179</v>
      </c>
      <c r="E377" s="458">
        <v>2.0499999999999998</v>
      </c>
      <c r="F377" s="747">
        <v>2.2799</v>
      </c>
      <c r="G377" s="746" t="s">
        <v>976</v>
      </c>
      <c r="H377" s="516">
        <v>42215</v>
      </c>
      <c r="I377" s="747">
        <v>2.3129</v>
      </c>
      <c r="J377" s="786">
        <f>SUM(F377-I377)*10000</f>
        <v>-329.9999999999992</v>
      </c>
      <c r="K377" s="739">
        <f t="shared" si="42"/>
        <v>6.8540095956134337</v>
      </c>
      <c r="L377" s="748">
        <f>SUM((F377-I377)/J377*K377)*E377</f>
        <v>1.4050719671007538E-3</v>
      </c>
      <c r="M377" s="750" t="s">
        <v>883</v>
      </c>
      <c r="N377" s="636">
        <v>1.4590000000000001</v>
      </c>
      <c r="O377" s="925">
        <f t="shared" si="41"/>
        <v>-3178.0243258618752</v>
      </c>
      <c r="P377" s="515"/>
    </row>
    <row r="378" spans="1:16" s="843" customFormat="1" ht="15" customHeight="1" x14ac:dyDescent="0.25">
      <c r="A378" s="404" t="s">
        <v>1146</v>
      </c>
      <c r="B378" s="404" t="s">
        <v>2067</v>
      </c>
      <c r="C378" s="717" t="s">
        <v>52</v>
      </c>
      <c r="D378" s="495">
        <v>42214</v>
      </c>
      <c r="E378" s="404">
        <v>8.26</v>
      </c>
      <c r="F378" s="720">
        <v>0.96530000000000005</v>
      </c>
      <c r="G378" s="476" t="s">
        <v>52</v>
      </c>
      <c r="H378" s="516">
        <v>42216</v>
      </c>
      <c r="I378" s="720">
        <v>0.95940000000000003</v>
      </c>
      <c r="J378" s="786">
        <f>SUM(I378-F378)*10000</f>
        <v>-59.000000000000163</v>
      </c>
      <c r="K378" s="405">
        <f t="shared" si="42"/>
        <v>11.003521126760562</v>
      </c>
      <c r="L378" s="721">
        <f>SUM((I378-F378)/J378*K378)*E378</f>
        <v>9.0889084507042237E-3</v>
      </c>
      <c r="M378" s="717" t="s">
        <v>883</v>
      </c>
      <c r="N378" s="716">
        <v>0.90880000000000005</v>
      </c>
      <c r="O378" s="787">
        <f t="shared" si="41"/>
        <v>-5900.589773234492</v>
      </c>
      <c r="P378" s="514"/>
    </row>
    <row r="379" spans="1:16" s="843" customFormat="1" ht="15" customHeight="1" x14ac:dyDescent="0.25">
      <c r="A379" s="404" t="s">
        <v>1594</v>
      </c>
      <c r="B379" s="404" t="s">
        <v>2077</v>
      </c>
      <c r="C379" s="717" t="s">
        <v>52</v>
      </c>
      <c r="D379" s="495">
        <v>42212</v>
      </c>
      <c r="E379" s="404">
        <v>11.725</v>
      </c>
      <c r="F379" s="720">
        <v>1.6459999999999999</v>
      </c>
      <c r="G379" s="476" t="s">
        <v>2335</v>
      </c>
      <c r="H379" s="516">
        <v>42216</v>
      </c>
      <c r="I379" s="720">
        <v>1.679</v>
      </c>
      <c r="J379" s="786">
        <f>SUM(I379-F379)*10000</f>
        <v>330.00000000000142</v>
      </c>
      <c r="K379" s="405">
        <f t="shared" si="42"/>
        <v>6.6041474045700701</v>
      </c>
      <c r="L379" s="721">
        <f>SUM((I379-F379)/J379*K379)*E379</f>
        <v>7.7433628318584061E-3</v>
      </c>
      <c r="M379" s="717" t="s">
        <v>883</v>
      </c>
      <c r="N379" s="716">
        <v>1.5142</v>
      </c>
      <c r="O379" s="787">
        <f t="shared" si="41"/>
        <v>16875.64215105855</v>
      </c>
      <c r="P379" s="731"/>
    </row>
    <row r="380" spans="1:16" s="843" customFormat="1" ht="15" customHeight="1" x14ac:dyDescent="0.25">
      <c r="A380" s="458" t="s">
        <v>1031</v>
      </c>
      <c r="B380" s="458" t="s">
        <v>2072</v>
      </c>
      <c r="C380" s="750" t="s">
        <v>77</v>
      </c>
      <c r="D380" s="479">
        <v>42213</v>
      </c>
      <c r="E380" s="458">
        <v>5.3</v>
      </c>
      <c r="F380" s="747">
        <v>1.2959000000000001</v>
      </c>
      <c r="G380" s="746" t="s">
        <v>976</v>
      </c>
      <c r="H380" s="516">
        <v>42216</v>
      </c>
      <c r="I380" s="747">
        <v>1.3081</v>
      </c>
      <c r="J380" s="786">
        <f>SUM(F380-I380)*10000</f>
        <v>-121.99999999999989</v>
      </c>
      <c r="K380" s="739">
        <f t="shared" si="42"/>
        <v>7.6698880196349126</v>
      </c>
      <c r="L380" s="748">
        <f>SUM((F380-I380)/J380*K380)*E380</f>
        <v>4.0650406504065036E-3</v>
      </c>
      <c r="M380" s="750" t="s">
        <v>883</v>
      </c>
      <c r="N380" s="636">
        <v>1.3038000000000001</v>
      </c>
      <c r="O380" s="787">
        <f t="shared" si="41"/>
        <v>-3803.7656032335708</v>
      </c>
      <c r="P380" s="515"/>
    </row>
    <row r="381" spans="1:16" s="843" customFormat="1" ht="15" customHeight="1" x14ac:dyDescent="0.25">
      <c r="A381" s="404" t="s">
        <v>1031</v>
      </c>
      <c r="B381" s="404" t="s">
        <v>2067</v>
      </c>
      <c r="C381" s="717" t="s">
        <v>52</v>
      </c>
      <c r="D381" s="495">
        <v>42216</v>
      </c>
      <c r="E381" s="404">
        <v>5.6</v>
      </c>
      <c r="F381" s="720">
        <v>1.3070999999999999</v>
      </c>
      <c r="G381" s="476" t="s">
        <v>52</v>
      </c>
      <c r="H381" s="516">
        <v>42219</v>
      </c>
      <c r="I381" s="720">
        <v>1.3147</v>
      </c>
      <c r="J381" s="786">
        <f>SUM(I381-F381)*10000</f>
        <v>76.000000000000512</v>
      </c>
      <c r="K381" s="405">
        <f t="shared" si="42"/>
        <v>7.6923076923076925</v>
      </c>
      <c r="L381" s="721">
        <f>SUM((I381-F381)/J381*K381)*E381</f>
        <v>4.3076923076923084E-3</v>
      </c>
      <c r="M381" s="717" t="s">
        <v>883</v>
      </c>
      <c r="N381" s="716">
        <v>1.3</v>
      </c>
      <c r="O381" s="787">
        <f t="shared" si="41"/>
        <v>2518.3431952662891</v>
      </c>
      <c r="P381" s="515"/>
    </row>
    <row r="382" spans="1:16" s="843" customFormat="1" ht="15" customHeight="1" x14ac:dyDescent="0.25">
      <c r="A382" s="458" t="s">
        <v>1594</v>
      </c>
      <c r="B382" s="458" t="s">
        <v>2066</v>
      </c>
      <c r="C382" s="750" t="s">
        <v>77</v>
      </c>
      <c r="D382" s="479">
        <v>42216</v>
      </c>
      <c r="E382" s="458">
        <v>8.625</v>
      </c>
      <c r="F382" s="747">
        <v>1.679</v>
      </c>
      <c r="G382" s="746" t="s">
        <v>2335</v>
      </c>
      <c r="H382" s="516">
        <v>42219</v>
      </c>
      <c r="I382" s="747">
        <v>1.6639999999999999</v>
      </c>
      <c r="J382" s="786">
        <f>SUM(F382-I382)*10000</f>
        <v>150.00000000000125</v>
      </c>
      <c r="K382" s="739">
        <f t="shared" si="42"/>
        <v>6.6024032747920236</v>
      </c>
      <c r="L382" s="748">
        <f>SUM((F382-I382)/J382*K382)*E382</f>
        <v>5.6945728245081199E-3</v>
      </c>
      <c r="M382" s="750" t="s">
        <v>883</v>
      </c>
      <c r="N382" s="636">
        <v>1.5145999999999999</v>
      </c>
      <c r="O382" s="787">
        <f t="shared" si="41"/>
        <v>5639.6799397611594</v>
      </c>
      <c r="P382" s="731"/>
    </row>
    <row r="383" spans="1:16" s="843" customFormat="1" ht="15" customHeight="1" x14ac:dyDescent="0.25">
      <c r="A383" s="404" t="s">
        <v>1031</v>
      </c>
      <c r="B383" s="404" t="s">
        <v>2067</v>
      </c>
      <c r="C383" s="717" t="s">
        <v>52</v>
      </c>
      <c r="D383" s="495">
        <v>42216</v>
      </c>
      <c r="E383" s="404">
        <v>5.6</v>
      </c>
      <c r="F383" s="720">
        <v>1.3070999999999999</v>
      </c>
      <c r="G383" s="476" t="s">
        <v>52</v>
      </c>
      <c r="H383" s="516">
        <v>42222</v>
      </c>
      <c r="I383" s="720">
        <v>1.3097000000000001</v>
      </c>
      <c r="J383" s="786">
        <f>SUM(I383-F383)*10000</f>
        <v>26.000000000001577</v>
      </c>
      <c r="K383" s="405">
        <f t="shared" si="42"/>
        <v>7.6923076923076925</v>
      </c>
      <c r="L383" s="721">
        <f>SUM((I383-F383)/J383*K383)*E383</f>
        <v>4.3076923076923084E-3</v>
      </c>
      <c r="M383" s="717" t="s">
        <v>883</v>
      </c>
      <c r="N383" s="716">
        <v>1.3</v>
      </c>
      <c r="O383" s="787">
        <f t="shared" si="41"/>
        <v>861.53846153851384</v>
      </c>
      <c r="P383" s="515"/>
    </row>
    <row r="384" spans="1:16" s="843" customFormat="1" ht="15" customHeight="1" x14ac:dyDescent="0.25">
      <c r="A384" s="458" t="s">
        <v>1030</v>
      </c>
      <c r="B384" s="458" t="s">
        <v>2066</v>
      </c>
      <c r="C384" s="750" t="s">
        <v>77</v>
      </c>
      <c r="D384" s="479">
        <v>42212</v>
      </c>
      <c r="E384" s="458">
        <v>9.6999999999999993</v>
      </c>
      <c r="F384" s="747">
        <v>0.71499999999999997</v>
      </c>
      <c r="G384" s="746" t="s">
        <v>2335</v>
      </c>
      <c r="H384" s="516">
        <v>42227</v>
      </c>
      <c r="I384" s="747">
        <v>0.71040000000000003</v>
      </c>
      <c r="J384" s="786">
        <f>SUM(F384-I384)*10000</f>
        <v>45.999999999999375</v>
      </c>
      <c r="K384" s="739">
        <f t="shared" si="42"/>
        <v>15.559358954411076</v>
      </c>
      <c r="L384" s="748">
        <f>SUM((F384-I384)/J384*K384)*E384</f>
        <v>1.5092578185778742E-2</v>
      </c>
      <c r="M384" s="750" t="s">
        <v>883</v>
      </c>
      <c r="N384" s="636">
        <v>0.64270000000000005</v>
      </c>
      <c r="O384" s="787">
        <f t="shared" si="41"/>
        <v>10802.21871084196</v>
      </c>
      <c r="P384" s="731"/>
    </row>
    <row r="385" spans="1:16" s="843" customFormat="1" ht="15" customHeight="1" x14ac:dyDescent="0.25">
      <c r="A385" s="458" t="s">
        <v>1139</v>
      </c>
      <c r="B385" s="458" t="s">
        <v>2072</v>
      </c>
      <c r="C385" s="750" t="s">
        <v>77</v>
      </c>
      <c r="D385" s="479">
        <v>42215</v>
      </c>
      <c r="E385" s="458">
        <v>2.3199999999999998</v>
      </c>
      <c r="F385" s="747">
        <v>1.4195</v>
      </c>
      <c r="G385" s="746" t="s">
        <v>976</v>
      </c>
      <c r="H385" s="516">
        <v>42227</v>
      </c>
      <c r="I385" s="747">
        <v>1.448</v>
      </c>
      <c r="J385" s="786">
        <f>SUM(F385-I385)*10000</f>
        <v>-284.99999999999972</v>
      </c>
      <c r="K385" s="739">
        <f t="shared" si="42"/>
        <v>7.6923076923076925</v>
      </c>
      <c r="L385" s="748">
        <f>SUM((F385-I385)/J385*K385)*E385</f>
        <v>1.7846153846153845E-3</v>
      </c>
      <c r="M385" s="750" t="s">
        <v>883</v>
      </c>
      <c r="N385" s="636">
        <v>1.3</v>
      </c>
      <c r="O385" s="787">
        <f t="shared" si="41"/>
        <v>-3912.4260355029537</v>
      </c>
      <c r="P385" s="731"/>
    </row>
    <row r="386" spans="1:16" s="843" customFormat="1" ht="15" customHeight="1" x14ac:dyDescent="0.25">
      <c r="A386" s="404" t="s">
        <v>1030</v>
      </c>
      <c r="B386" s="404" t="s">
        <v>2067</v>
      </c>
      <c r="C386" s="717" t="s">
        <v>52</v>
      </c>
      <c r="D386" s="495">
        <v>42192</v>
      </c>
      <c r="E386" s="404">
        <v>3.46</v>
      </c>
      <c r="F386" s="720">
        <v>0.70820000000000005</v>
      </c>
      <c r="G386" s="476" t="s">
        <v>52</v>
      </c>
      <c r="H386" s="516">
        <v>42228</v>
      </c>
      <c r="I386" s="720">
        <v>0.71540000000000004</v>
      </c>
      <c r="J386" s="786">
        <f>SUM(I386-F386)*10000</f>
        <v>71.999999999999844</v>
      </c>
      <c r="K386" s="405">
        <f t="shared" si="42"/>
        <v>15.603058199407085</v>
      </c>
      <c r="L386" s="721">
        <f>SUM((I386-F386)/J386*K386)*E386</f>
        <v>5.398658136994851E-3</v>
      </c>
      <c r="M386" s="717" t="s">
        <v>883</v>
      </c>
      <c r="N386" s="716">
        <v>0.64090000000000003</v>
      </c>
      <c r="O386" s="787">
        <f t="shared" si="41"/>
        <v>6064.9615519367844</v>
      </c>
      <c r="P386" s="731"/>
    </row>
    <row r="387" spans="1:16" s="843" customFormat="1" ht="15" customHeight="1" x14ac:dyDescent="0.25">
      <c r="A387" s="404" t="s">
        <v>1155</v>
      </c>
      <c r="B387" s="404" t="s">
        <v>2252</v>
      </c>
      <c r="C387" s="717" t="s">
        <v>52</v>
      </c>
      <c r="D387" s="495">
        <v>42216</v>
      </c>
      <c r="E387" s="404">
        <v>4.92</v>
      </c>
      <c r="F387" s="720">
        <v>90.5</v>
      </c>
      <c r="G387" s="476" t="s">
        <v>2335</v>
      </c>
      <c r="H387" s="516">
        <v>42228</v>
      </c>
      <c r="I387" s="720">
        <v>90.93</v>
      </c>
      <c r="J387" s="786">
        <f>SUM(I387-F387)*100</f>
        <v>43.000000000000682</v>
      </c>
      <c r="K387" s="405">
        <f t="shared" si="42"/>
        <v>10</v>
      </c>
      <c r="L387" s="721">
        <f>SUM((I387-F387)/J387*K387)*E387</f>
        <v>0.49199999999999999</v>
      </c>
      <c r="M387" s="717" t="s">
        <v>883</v>
      </c>
      <c r="N387" s="716">
        <v>1</v>
      </c>
      <c r="O387" s="787">
        <f t="shared" si="41"/>
        <v>2115.6000000000336</v>
      </c>
      <c r="P387" s="749"/>
    </row>
    <row r="388" spans="1:16" s="843" customFormat="1" ht="15" customHeight="1" x14ac:dyDescent="0.25">
      <c r="A388" s="458" t="s">
        <v>1145</v>
      </c>
      <c r="B388" s="458" t="s">
        <v>2072</v>
      </c>
      <c r="C388" s="750" t="s">
        <v>77</v>
      </c>
      <c r="D388" s="479">
        <v>42191</v>
      </c>
      <c r="E388" s="458">
        <v>4.32</v>
      </c>
      <c r="F388" s="747">
        <v>1.552</v>
      </c>
      <c r="G388" s="746" t="s">
        <v>52</v>
      </c>
      <c r="H388" s="516">
        <v>42229</v>
      </c>
      <c r="I388" s="747">
        <v>1.5677000000000001</v>
      </c>
      <c r="J388" s="786">
        <f>SUM(F388-I388)*10000</f>
        <v>-157.00000000000048</v>
      </c>
      <c r="K388" s="739">
        <f t="shared" si="42"/>
        <v>10</v>
      </c>
      <c r="L388" s="748">
        <f>SUM((F388-I388)/J388*K388)*E388</f>
        <v>4.3200000000000001E-3</v>
      </c>
      <c r="M388" s="750" t="s">
        <v>883</v>
      </c>
      <c r="N388" s="636">
        <v>1</v>
      </c>
      <c r="O388" s="925">
        <f t="shared" si="41"/>
        <v>-6782.4000000000215</v>
      </c>
      <c r="P388" s="515"/>
    </row>
    <row r="389" spans="1:16" s="843" customFormat="1" ht="15" customHeight="1" x14ac:dyDescent="0.25">
      <c r="A389" s="404" t="s">
        <v>1030</v>
      </c>
      <c r="B389" s="404" t="s">
        <v>2067</v>
      </c>
      <c r="C389" s="717" t="s">
        <v>52</v>
      </c>
      <c r="D389" s="495">
        <v>42192</v>
      </c>
      <c r="E389" s="404">
        <v>3.46</v>
      </c>
      <c r="F389" s="720">
        <v>0.70820000000000005</v>
      </c>
      <c r="G389" s="476" t="s">
        <v>52</v>
      </c>
      <c r="H389" s="516">
        <v>42229</v>
      </c>
      <c r="I389" s="720">
        <v>0.71179999999999999</v>
      </c>
      <c r="J389" s="786">
        <f>SUM(I389-F389)*10000</f>
        <v>35.999999999999368</v>
      </c>
      <c r="K389" s="405">
        <f t="shared" si="42"/>
        <v>15.603058199407085</v>
      </c>
      <c r="L389" s="721">
        <f>SUM((I389-F389)/J389*K389)*E389</f>
        <v>5.398658136994851E-3</v>
      </c>
      <c r="M389" s="717" t="s">
        <v>883</v>
      </c>
      <c r="N389" s="716">
        <v>0.64090000000000003</v>
      </c>
      <c r="O389" s="787">
        <f t="shared" si="41"/>
        <v>3032.4807759683454</v>
      </c>
      <c r="P389" s="749"/>
    </row>
    <row r="390" spans="1:16" s="843" customFormat="1" ht="15" customHeight="1" x14ac:dyDescent="0.25">
      <c r="A390" s="458" t="s">
        <v>1030</v>
      </c>
      <c r="B390" s="458" t="s">
        <v>2072</v>
      </c>
      <c r="C390" s="750" t="s">
        <v>77</v>
      </c>
      <c r="D390" s="479">
        <v>42234</v>
      </c>
      <c r="E390" s="458">
        <v>5.42</v>
      </c>
      <c r="F390" s="747">
        <v>0.70809999999999995</v>
      </c>
      <c r="G390" s="746" t="s">
        <v>976</v>
      </c>
      <c r="H390" s="516">
        <v>42236</v>
      </c>
      <c r="I390" s="747">
        <v>0.71020000000000005</v>
      </c>
      <c r="J390" s="786">
        <f>SUM(F390-I390)*10000</f>
        <v>-21.000000000001016</v>
      </c>
      <c r="K390" s="739">
        <f t="shared" si="42"/>
        <v>15.586034912718207</v>
      </c>
      <c r="L390" s="748">
        <f>SUM((F390-I390)/J390*K390)*E390</f>
        <v>8.4476309226932684E-3</v>
      </c>
      <c r="M390" s="750" t="s">
        <v>883</v>
      </c>
      <c r="N390" s="636">
        <v>0.64159999999999995</v>
      </c>
      <c r="O390" s="787">
        <f t="shared" si="41"/>
        <v>-2764.9664803080927</v>
      </c>
      <c r="P390" s="731"/>
    </row>
    <row r="391" spans="1:16" s="843" customFormat="1" ht="15" customHeight="1" x14ac:dyDescent="0.25">
      <c r="A391" s="404" t="s">
        <v>1030</v>
      </c>
      <c r="B391" s="404" t="s">
        <v>2072</v>
      </c>
      <c r="C391" s="717" t="s">
        <v>52</v>
      </c>
      <c r="D391" s="495">
        <v>42236</v>
      </c>
      <c r="E391" s="404">
        <v>2.41</v>
      </c>
      <c r="F391" s="720">
        <v>0.71560000000000001</v>
      </c>
      <c r="G391" s="476" t="s">
        <v>976</v>
      </c>
      <c r="H391" s="516">
        <v>42237</v>
      </c>
      <c r="I391" s="720">
        <v>0.72199999999999998</v>
      </c>
      <c r="J391" s="786">
        <f>SUM(I391-F391)*10000</f>
        <v>63.999999999999616</v>
      </c>
      <c r="K391" s="405">
        <f t="shared" si="42"/>
        <v>15.681354869060687</v>
      </c>
      <c r="L391" s="721">
        <f>SUM((I391-F391)/J391*K391)*E391</f>
        <v>3.7792065234436255E-3</v>
      </c>
      <c r="M391" s="717" t="s">
        <v>883</v>
      </c>
      <c r="N391" s="716">
        <v>0.63770000000000004</v>
      </c>
      <c r="O391" s="787">
        <f t="shared" si="41"/>
        <v>3792.8370315256479</v>
      </c>
      <c r="P391" s="731"/>
    </row>
    <row r="392" spans="1:16" s="843" customFormat="1" ht="15" customHeight="1" x14ac:dyDescent="0.25">
      <c r="A392" s="404" t="s">
        <v>1035</v>
      </c>
      <c r="B392" s="404" t="s">
        <v>2072</v>
      </c>
      <c r="C392" s="717" t="s">
        <v>52</v>
      </c>
      <c r="D392" s="495">
        <v>42236</v>
      </c>
      <c r="E392" s="404">
        <v>2.23</v>
      </c>
      <c r="F392" s="720">
        <v>1.1173999999999999</v>
      </c>
      <c r="G392" s="476" t="s">
        <v>976</v>
      </c>
      <c r="H392" s="516">
        <v>42237</v>
      </c>
      <c r="I392" s="720">
        <v>1.1281000000000001</v>
      </c>
      <c r="J392" s="786">
        <f>SUM(I392-F392)*10000</f>
        <v>107.00000000000153</v>
      </c>
      <c r="K392" s="405">
        <f t="shared" si="42"/>
        <v>10</v>
      </c>
      <c r="L392" s="721">
        <f>SUM((I392-F392)/J392*K392)*E392</f>
        <v>2.2300000000000002E-3</v>
      </c>
      <c r="M392" s="717" t="s">
        <v>883</v>
      </c>
      <c r="N392" s="716">
        <v>1</v>
      </c>
      <c r="O392" s="787">
        <f t="shared" si="41"/>
        <v>2386.1000000000345</v>
      </c>
      <c r="P392" s="515"/>
    </row>
    <row r="393" spans="1:16" s="843" customFormat="1" ht="15" customHeight="1" x14ac:dyDescent="0.25">
      <c r="A393" s="458" t="s">
        <v>1057</v>
      </c>
      <c r="B393" s="458" t="s">
        <v>2072</v>
      </c>
      <c r="C393" s="750" t="s">
        <v>77</v>
      </c>
      <c r="D393" s="479">
        <v>42236</v>
      </c>
      <c r="E393" s="458">
        <v>3.82</v>
      </c>
      <c r="F393" s="747">
        <v>0.72699999999999998</v>
      </c>
      <c r="G393" s="746" t="s">
        <v>52</v>
      </c>
      <c r="H393" s="516">
        <v>42240</v>
      </c>
      <c r="I393" s="747">
        <v>0.72109999999999996</v>
      </c>
      <c r="J393" s="786">
        <f>SUM(F393-I393)*10000</f>
        <v>59.000000000000163</v>
      </c>
      <c r="K393" s="739">
        <f t="shared" si="42"/>
        <v>10</v>
      </c>
      <c r="L393" s="748">
        <f>SUM((F393-I393)/J393*K393)*E393</f>
        <v>3.82E-3</v>
      </c>
      <c r="M393" s="750" t="s">
        <v>883</v>
      </c>
      <c r="N393" s="636">
        <v>1</v>
      </c>
      <c r="O393" s="787">
        <f t="shared" ref="O393:O413" si="43">SUM(J393*K393*E393)/N393</f>
        <v>2253.8000000000061</v>
      </c>
      <c r="P393" s="514"/>
    </row>
    <row r="394" spans="1:16" s="843" customFormat="1" ht="15" customHeight="1" x14ac:dyDescent="0.25">
      <c r="A394" s="458" t="s">
        <v>1057</v>
      </c>
      <c r="B394" s="458" t="s">
        <v>2072</v>
      </c>
      <c r="C394" s="750" t="s">
        <v>77</v>
      </c>
      <c r="D394" s="479">
        <v>42236</v>
      </c>
      <c r="E394" s="458">
        <v>3.82</v>
      </c>
      <c r="F394" s="747">
        <v>0.72699999999999998</v>
      </c>
      <c r="G394" s="746" t="s">
        <v>52</v>
      </c>
      <c r="H394" s="516">
        <v>42240</v>
      </c>
      <c r="I394" s="747">
        <v>0.71250000000000002</v>
      </c>
      <c r="J394" s="786">
        <f>SUM(F394-I394)*10000</f>
        <v>144.99999999999957</v>
      </c>
      <c r="K394" s="739">
        <f t="shared" si="42"/>
        <v>10</v>
      </c>
      <c r="L394" s="748">
        <f>SUM((F394-I394)/J394*K394)*E394</f>
        <v>3.82E-3</v>
      </c>
      <c r="M394" s="750" t="s">
        <v>883</v>
      </c>
      <c r="N394" s="636">
        <v>1</v>
      </c>
      <c r="O394" s="787">
        <f t="shared" si="43"/>
        <v>5538.9999999999836</v>
      </c>
      <c r="P394" s="731"/>
    </row>
    <row r="395" spans="1:16" s="843" customFormat="1" ht="15" customHeight="1" x14ac:dyDescent="0.25">
      <c r="A395" s="404" t="s">
        <v>1155</v>
      </c>
      <c r="B395" s="404" t="s">
        <v>2077</v>
      </c>
      <c r="C395" s="717" t="s">
        <v>52</v>
      </c>
      <c r="D395" s="495">
        <v>42237</v>
      </c>
      <c r="E395" s="404">
        <v>9.36</v>
      </c>
      <c r="F395" s="720">
        <v>90</v>
      </c>
      <c r="G395" s="476" t="s">
        <v>2335</v>
      </c>
      <c r="H395" s="516">
        <v>42240</v>
      </c>
      <c r="I395" s="720">
        <v>89.2</v>
      </c>
      <c r="J395" s="786">
        <f>SUM(I395-F395)*100</f>
        <v>-79.999999999999716</v>
      </c>
      <c r="K395" s="405">
        <f t="shared" si="42"/>
        <v>10</v>
      </c>
      <c r="L395" s="721">
        <f>SUM((I395-F395)/J395*K395)*E395</f>
        <v>0.93599999999999994</v>
      </c>
      <c r="M395" s="717" t="s">
        <v>883</v>
      </c>
      <c r="N395" s="716">
        <v>1</v>
      </c>
      <c r="O395" s="787">
        <f t="shared" si="43"/>
        <v>-7487.9999999999727</v>
      </c>
      <c r="P395" s="749"/>
    </row>
    <row r="396" spans="1:16" s="843" customFormat="1" ht="15" customHeight="1" x14ac:dyDescent="0.25">
      <c r="A396" s="458" t="s">
        <v>1147</v>
      </c>
      <c r="B396" s="458" t="s">
        <v>2072</v>
      </c>
      <c r="C396" s="750" t="s">
        <v>77</v>
      </c>
      <c r="D396" s="479">
        <v>42228</v>
      </c>
      <c r="E396" s="458">
        <v>3.49</v>
      </c>
      <c r="F396" s="747">
        <v>1.1109</v>
      </c>
      <c r="G396" s="746" t="s">
        <v>976</v>
      </c>
      <c r="H396" s="516">
        <v>42240</v>
      </c>
      <c r="I396" s="747">
        <v>1.117</v>
      </c>
      <c r="J396" s="786">
        <f>SUM(F396-I396)*10000</f>
        <v>-60.999999999999943</v>
      </c>
      <c r="K396" s="739">
        <f t="shared" si="42"/>
        <v>6.6190097961344989</v>
      </c>
      <c r="L396" s="748">
        <f>SUM((F396-I396)/J396*K396)*E396</f>
        <v>2.3100344188509403E-3</v>
      </c>
      <c r="M396" s="750" t="s">
        <v>883</v>
      </c>
      <c r="N396" s="636">
        <v>1.5107999999999999</v>
      </c>
      <c r="O396" s="787">
        <f t="shared" si="43"/>
        <v>-932.69856731471555</v>
      </c>
      <c r="P396" s="731"/>
    </row>
    <row r="397" spans="1:16" s="843" customFormat="1" ht="15" customHeight="1" x14ac:dyDescent="0.25">
      <c r="A397" s="458" t="s">
        <v>1594</v>
      </c>
      <c r="B397" s="458" t="s">
        <v>2072</v>
      </c>
      <c r="C397" s="750" t="s">
        <v>77</v>
      </c>
      <c r="D397" s="479">
        <v>42234</v>
      </c>
      <c r="E397" s="458">
        <v>2.5</v>
      </c>
      <c r="F397" s="747">
        <v>1.6823999999999999</v>
      </c>
      <c r="G397" s="746" t="s">
        <v>976</v>
      </c>
      <c r="H397" s="516">
        <v>42240</v>
      </c>
      <c r="I397" s="747">
        <v>1.7083999999999999</v>
      </c>
      <c r="J397" s="786">
        <f>SUM(F397-I397)*10000</f>
        <v>-260.00000000000023</v>
      </c>
      <c r="K397" s="739">
        <f t="shared" si="42"/>
        <v>6.5741897311156396</v>
      </c>
      <c r="L397" s="748">
        <f>SUM((F397-I397)/J397*K397)*E397</f>
        <v>1.6435474327789099E-3</v>
      </c>
      <c r="M397" s="750" t="s">
        <v>883</v>
      </c>
      <c r="N397" s="636">
        <v>1.5210999999999999</v>
      </c>
      <c r="O397" s="787">
        <f t="shared" si="43"/>
        <v>-2809.2980903459143</v>
      </c>
      <c r="P397" s="731"/>
    </row>
    <row r="398" spans="1:16" s="843" customFormat="1" ht="15" customHeight="1" x14ac:dyDescent="0.25">
      <c r="A398" s="458" t="s">
        <v>1032</v>
      </c>
      <c r="B398" s="458" t="s">
        <v>2072</v>
      </c>
      <c r="C398" s="750" t="s">
        <v>77</v>
      </c>
      <c r="D398" s="479">
        <v>42235</v>
      </c>
      <c r="E398" s="458">
        <v>3.28</v>
      </c>
      <c r="F398" s="747">
        <v>1.5141</v>
      </c>
      <c r="G398" s="746" t="s">
        <v>976</v>
      </c>
      <c r="H398" s="516">
        <v>42240</v>
      </c>
      <c r="I398" s="747">
        <v>1.4830000000000001</v>
      </c>
      <c r="J398" s="786">
        <f>SUM(F398-I398)*10000</f>
        <v>310.99999999999903</v>
      </c>
      <c r="K398" s="739">
        <f t="shared" si="42"/>
        <v>10.81665765278529</v>
      </c>
      <c r="L398" s="748">
        <f>SUM((F398-I398)/J398*K398)*E398</f>
        <v>3.5478637101135748E-3</v>
      </c>
      <c r="M398" s="750" t="s">
        <v>883</v>
      </c>
      <c r="N398" s="636">
        <v>0.92449999999999999</v>
      </c>
      <c r="O398" s="787">
        <f t="shared" si="43"/>
        <v>11934.944443973158</v>
      </c>
      <c r="P398" s="514"/>
    </row>
    <row r="399" spans="1:16" s="843" customFormat="1" ht="15" customHeight="1" x14ac:dyDescent="0.25">
      <c r="A399" s="404" t="s">
        <v>1030</v>
      </c>
      <c r="B399" s="404" t="s">
        <v>2072</v>
      </c>
      <c r="C399" s="717" t="s">
        <v>52</v>
      </c>
      <c r="D399" s="495">
        <v>42236</v>
      </c>
      <c r="E399" s="404">
        <v>2.41</v>
      </c>
      <c r="F399" s="720">
        <v>0.71560000000000001</v>
      </c>
      <c r="G399" s="476" t="s">
        <v>976</v>
      </c>
      <c r="H399" s="516">
        <v>42240</v>
      </c>
      <c r="I399" s="720">
        <v>0.72899999999999998</v>
      </c>
      <c r="J399" s="786">
        <f>SUM(I399-F399)*10000</f>
        <v>133.99999999999969</v>
      </c>
      <c r="K399" s="405">
        <f t="shared" si="42"/>
        <v>15.681354869060687</v>
      </c>
      <c r="L399" s="721">
        <f>SUM((I399-F399)/J399*K399)*E399</f>
        <v>3.7792065234436255E-3</v>
      </c>
      <c r="M399" s="717" t="s">
        <v>883</v>
      </c>
      <c r="N399" s="716">
        <v>0.63770000000000004</v>
      </c>
      <c r="O399" s="787">
        <f t="shared" si="43"/>
        <v>7941.2525347568535</v>
      </c>
      <c r="P399" s="731"/>
    </row>
    <row r="400" spans="1:16" s="843" customFormat="1" ht="15" customHeight="1" x14ac:dyDescent="0.25">
      <c r="A400" s="404" t="s">
        <v>1035</v>
      </c>
      <c r="B400" s="404" t="s">
        <v>2072</v>
      </c>
      <c r="C400" s="717" t="s">
        <v>52</v>
      </c>
      <c r="D400" s="495">
        <v>42236</v>
      </c>
      <c r="E400" s="404">
        <v>2.23</v>
      </c>
      <c r="F400" s="720">
        <v>1.1173999999999999</v>
      </c>
      <c r="G400" s="476" t="s">
        <v>976</v>
      </c>
      <c r="H400" s="516">
        <v>42240</v>
      </c>
      <c r="I400" s="720">
        <v>1.1388</v>
      </c>
      <c r="J400" s="786">
        <f>SUM(I400-F400)*10000</f>
        <v>214.00000000000085</v>
      </c>
      <c r="K400" s="405">
        <f t="shared" si="42"/>
        <v>10</v>
      </c>
      <c r="L400" s="721">
        <f>SUM((I400-F400)/J400*K400)*E400</f>
        <v>2.2300000000000002E-3</v>
      </c>
      <c r="M400" s="717" t="s">
        <v>883</v>
      </c>
      <c r="N400" s="716">
        <v>1</v>
      </c>
      <c r="O400" s="787">
        <f t="shared" si="43"/>
        <v>4772.2000000000189</v>
      </c>
      <c r="P400" s="515"/>
    </row>
    <row r="401" spans="1:17" s="843" customFormat="1" ht="15" customHeight="1" x14ac:dyDescent="0.25">
      <c r="A401" s="458" t="s">
        <v>1594</v>
      </c>
      <c r="B401" s="458" t="s">
        <v>2072</v>
      </c>
      <c r="C401" s="750" t="s">
        <v>77</v>
      </c>
      <c r="D401" s="479" t="s">
        <v>2223</v>
      </c>
      <c r="E401" s="458">
        <v>4.2</v>
      </c>
      <c r="F401" s="747">
        <v>1.7425999999999999</v>
      </c>
      <c r="G401" s="746" t="s">
        <v>52</v>
      </c>
      <c r="H401" s="516">
        <v>42247</v>
      </c>
      <c r="I401" s="747">
        <v>1.7309000000000001</v>
      </c>
      <c r="J401" s="786">
        <f>SUM(F401-I401)*10000</f>
        <v>116.99999999999821</v>
      </c>
      <c r="K401" s="739">
        <f t="shared" si="42"/>
        <v>6.4670503783224467</v>
      </c>
      <c r="L401" s="748">
        <f>SUM((F401-I401)/J401*K401)*E401</f>
        <v>2.716161158895428E-3</v>
      </c>
      <c r="M401" s="750" t="s">
        <v>883</v>
      </c>
      <c r="N401" s="636">
        <v>1.5463</v>
      </c>
      <c r="O401" s="787">
        <f t="shared" si="43"/>
        <v>2055.1694728756397</v>
      </c>
      <c r="P401" s="731"/>
    </row>
    <row r="402" spans="1:17" s="843" customFormat="1" ht="15" customHeight="1" x14ac:dyDescent="0.25">
      <c r="A402" s="458" t="s">
        <v>1594</v>
      </c>
      <c r="B402" s="458" t="s">
        <v>2072</v>
      </c>
      <c r="C402" s="750" t="s">
        <v>77</v>
      </c>
      <c r="D402" s="479" t="s">
        <v>2223</v>
      </c>
      <c r="E402" s="458">
        <v>4.17</v>
      </c>
      <c r="F402" s="747">
        <v>1.7425999999999999</v>
      </c>
      <c r="G402" s="746" t="s">
        <v>52</v>
      </c>
      <c r="H402" s="516">
        <v>42247</v>
      </c>
      <c r="I402" s="747">
        <v>1.7425999999999999</v>
      </c>
      <c r="J402" s="786">
        <f>SUM(F402-I402)*10000</f>
        <v>0</v>
      </c>
      <c r="K402" s="739">
        <f t="shared" si="42"/>
        <v>6.4670503783224467</v>
      </c>
      <c r="L402" s="748" t="e">
        <f>SUM((F402-I402)/J402*K402)*E402</f>
        <v>#DIV/0!</v>
      </c>
      <c r="M402" s="750" t="s">
        <v>883</v>
      </c>
      <c r="N402" s="636">
        <v>1.5463</v>
      </c>
      <c r="O402" s="787">
        <f t="shared" si="43"/>
        <v>0</v>
      </c>
      <c r="P402" s="731">
        <f>SUM(O381:O402)</f>
        <v>47020.336944972762</v>
      </c>
      <c r="Q402" s="307" t="s">
        <v>3</v>
      </c>
    </row>
    <row r="403" spans="1:17" s="843" customFormat="1" ht="15" customHeight="1" x14ac:dyDescent="0.25">
      <c r="A403" s="404" t="s">
        <v>1057</v>
      </c>
      <c r="B403" s="404" t="s">
        <v>2067</v>
      </c>
      <c r="C403" s="717" t="s">
        <v>52</v>
      </c>
      <c r="D403" s="495">
        <v>42278</v>
      </c>
      <c r="E403" s="404">
        <v>3.54</v>
      </c>
      <c r="F403" s="720">
        <v>0.70509999999999995</v>
      </c>
      <c r="G403" s="476" t="s">
        <v>52</v>
      </c>
      <c r="H403" s="516">
        <v>42253</v>
      </c>
      <c r="I403" s="720">
        <v>0.71419999999999995</v>
      </c>
      <c r="J403" s="786">
        <f>SUM(I403-F403)*10000</f>
        <v>90.999999999999972</v>
      </c>
      <c r="K403" s="405">
        <f t="shared" si="42"/>
        <v>10</v>
      </c>
      <c r="L403" s="721">
        <f>SUM((I403-F403)/J403*K403)*E403</f>
        <v>3.5400000000000002E-3</v>
      </c>
      <c r="M403" s="717" t="s">
        <v>883</v>
      </c>
      <c r="N403" s="716">
        <v>1</v>
      </c>
      <c r="O403" s="787">
        <f t="shared" si="43"/>
        <v>3221.3999999999992</v>
      </c>
      <c r="P403" s="514"/>
      <c r="Q403" s="307" t="s">
        <v>3</v>
      </c>
    </row>
    <row r="404" spans="1:17" s="843" customFormat="1" ht="15" customHeight="1" x14ac:dyDescent="0.25">
      <c r="A404" s="458" t="s">
        <v>1057</v>
      </c>
      <c r="B404" s="458" t="s">
        <v>2066</v>
      </c>
      <c r="C404" s="750" t="s">
        <v>77</v>
      </c>
      <c r="D404" s="479">
        <v>42261</v>
      </c>
      <c r="E404" s="458">
        <v>11.05</v>
      </c>
      <c r="F404" s="747">
        <v>0.71499999999999997</v>
      </c>
      <c r="G404" s="746" t="s">
        <v>2335</v>
      </c>
      <c r="H404" s="516">
        <v>42262</v>
      </c>
      <c r="I404" s="747">
        <v>0.71499999999999997</v>
      </c>
      <c r="J404" s="786">
        <f>SUM(F404-I404)*10000</f>
        <v>0</v>
      </c>
      <c r="K404" s="739">
        <f t="shared" si="42"/>
        <v>10</v>
      </c>
      <c r="L404" s="748" t="e">
        <f>SUM((F404-I404)/J404*K404)*E404</f>
        <v>#DIV/0!</v>
      </c>
      <c r="M404" s="750" t="s">
        <v>883</v>
      </c>
      <c r="N404" s="636">
        <v>1</v>
      </c>
      <c r="O404" s="787">
        <f t="shared" si="43"/>
        <v>0</v>
      </c>
      <c r="P404" s="514"/>
    </row>
    <row r="405" spans="1:17" s="843" customFormat="1" ht="15" customHeight="1" x14ac:dyDescent="0.25">
      <c r="A405" s="404" t="s">
        <v>1030</v>
      </c>
      <c r="B405" s="404" t="s">
        <v>2067</v>
      </c>
      <c r="C405" s="717" t="s">
        <v>52</v>
      </c>
      <c r="D405" s="495">
        <v>42261</v>
      </c>
      <c r="E405" s="404">
        <v>6.9</v>
      </c>
      <c r="F405" s="720">
        <v>0.73440000000000005</v>
      </c>
      <c r="G405" s="476" t="s">
        <v>52</v>
      </c>
      <c r="H405" s="516">
        <v>42263</v>
      </c>
      <c r="I405" s="720">
        <v>0.72860000000000003</v>
      </c>
      <c r="J405" s="786">
        <f>SUM(I405-F405)*10000</f>
        <v>-58.00000000000027</v>
      </c>
      <c r="K405" s="405">
        <f t="shared" si="42"/>
        <v>15.424957581366652</v>
      </c>
      <c r="L405" s="721">
        <f>SUM((I405-F405)/J405*K405)*E405</f>
        <v>1.0643220731142992E-2</v>
      </c>
      <c r="M405" s="717" t="s">
        <v>883</v>
      </c>
      <c r="N405" s="716">
        <v>0.64829999999999999</v>
      </c>
      <c r="O405" s="787">
        <f t="shared" si="43"/>
        <v>-9521.9312418062054</v>
      </c>
      <c r="P405" s="749"/>
    </row>
    <row r="406" spans="1:17" s="843" customFormat="1" ht="15" customHeight="1" x14ac:dyDescent="0.25">
      <c r="A406" s="458" t="s">
        <v>1145</v>
      </c>
      <c r="B406" s="458" t="s">
        <v>2072</v>
      </c>
      <c r="C406" s="750" t="s">
        <v>77</v>
      </c>
      <c r="D406" s="479">
        <v>42262</v>
      </c>
      <c r="E406" s="458">
        <v>5.44</v>
      </c>
      <c r="F406" s="747">
        <v>1.5341</v>
      </c>
      <c r="G406" s="746" t="s">
        <v>52</v>
      </c>
      <c r="H406" s="516">
        <v>42263</v>
      </c>
      <c r="I406" s="747">
        <v>1.5485</v>
      </c>
      <c r="J406" s="786">
        <f>SUM(F406-I406)*10000</f>
        <v>-143.99999999999969</v>
      </c>
      <c r="K406" s="739">
        <f t="shared" si="42"/>
        <v>10</v>
      </c>
      <c r="L406" s="748">
        <f>SUM((F406-I406)/J406*K406)*E406</f>
        <v>5.4400000000000004E-3</v>
      </c>
      <c r="M406" s="750" t="s">
        <v>883</v>
      </c>
      <c r="N406" s="636">
        <v>1</v>
      </c>
      <c r="O406" s="925">
        <f t="shared" si="43"/>
        <v>-7833.5999999999831</v>
      </c>
      <c r="P406" s="515"/>
    </row>
    <row r="407" spans="1:17" s="843" customFormat="1" ht="15" customHeight="1" x14ac:dyDescent="0.25">
      <c r="A407" s="458" t="s">
        <v>1058</v>
      </c>
      <c r="B407" s="458" t="s">
        <v>2113</v>
      </c>
      <c r="C407" s="750" t="s">
        <v>77</v>
      </c>
      <c r="D407" s="479">
        <v>42165</v>
      </c>
      <c r="E407" s="458">
        <v>2.52</v>
      </c>
      <c r="F407" s="747">
        <v>1.3480000000000001</v>
      </c>
      <c r="G407" s="746" t="s">
        <v>976</v>
      </c>
      <c r="H407" s="516">
        <v>42264</v>
      </c>
      <c r="I407" s="747">
        <v>1.3402000000000001</v>
      </c>
      <c r="J407" s="786">
        <f>SUM(F407-I407)*10000</f>
        <v>78.000000000000284</v>
      </c>
      <c r="K407" s="739">
        <f t="shared" si="42"/>
        <v>7.9942441442161654</v>
      </c>
      <c r="L407" s="748">
        <f>SUM((F407-I407)/J407*K407)*E407</f>
        <v>2.0145495243424735E-3</v>
      </c>
      <c r="M407" s="750" t="s">
        <v>883</v>
      </c>
      <c r="N407" s="636">
        <v>1.2508999999999999</v>
      </c>
      <c r="O407" s="787">
        <f t="shared" si="43"/>
        <v>1256.1744575802504</v>
      </c>
      <c r="P407" s="515"/>
    </row>
    <row r="408" spans="1:17" s="843" customFormat="1" ht="15" customHeight="1" x14ac:dyDescent="0.25">
      <c r="A408" s="404" t="s">
        <v>1035</v>
      </c>
      <c r="B408" s="404" t="s">
        <v>2067</v>
      </c>
      <c r="C408" s="717" t="s">
        <v>52</v>
      </c>
      <c r="D408" s="495">
        <v>42258</v>
      </c>
      <c r="E408" s="404">
        <v>1.99</v>
      </c>
      <c r="F408" s="720">
        <v>1.1318999999999999</v>
      </c>
      <c r="G408" s="476" t="s">
        <v>52</v>
      </c>
      <c r="H408" s="516">
        <v>42265</v>
      </c>
      <c r="I408" s="720">
        <v>1.1455</v>
      </c>
      <c r="J408" s="786">
        <f>SUM(I408-F408)*10000</f>
        <v>136.00000000000057</v>
      </c>
      <c r="K408" s="405">
        <f t="shared" si="42"/>
        <v>10</v>
      </c>
      <c r="L408" s="721">
        <f>SUM((I408-F408)/J408*K408)*E408</f>
        <v>1.99E-3</v>
      </c>
      <c r="M408" s="717" t="s">
        <v>883</v>
      </c>
      <c r="N408" s="716">
        <v>1</v>
      </c>
      <c r="O408" s="787">
        <f t="shared" si="43"/>
        <v>2706.4000000000115</v>
      </c>
      <c r="P408" s="514"/>
    </row>
    <row r="409" spans="1:17" s="843" customFormat="1" ht="15" customHeight="1" x14ac:dyDescent="0.25">
      <c r="A409" s="404" t="s">
        <v>1031</v>
      </c>
      <c r="B409" s="404" t="s">
        <v>2077</v>
      </c>
      <c r="C409" s="717" t="s">
        <v>52</v>
      </c>
      <c r="D409" s="495">
        <v>42264</v>
      </c>
      <c r="E409" s="404">
        <v>5</v>
      </c>
      <c r="F409" s="720">
        <v>1.3129999999999999</v>
      </c>
      <c r="G409" s="476" t="s">
        <v>2335</v>
      </c>
      <c r="H409" s="516">
        <v>42265</v>
      </c>
      <c r="I409" s="720">
        <v>1.306</v>
      </c>
      <c r="J409" s="786">
        <f>SUM(I409-F409)*10000</f>
        <v>-69.999999999998948</v>
      </c>
      <c r="K409" s="405">
        <f t="shared" si="42"/>
        <v>7.5930144267274109</v>
      </c>
      <c r="L409" s="721">
        <f>SUM((I409-F409)/J409*K409)*E409</f>
        <v>3.7965072133637054E-3</v>
      </c>
      <c r="M409" s="717" t="s">
        <v>883</v>
      </c>
      <c r="N409" s="716">
        <v>1.3169999999999999</v>
      </c>
      <c r="O409" s="787">
        <f t="shared" si="43"/>
        <v>-2017.8853829571408</v>
      </c>
      <c r="P409" s="515"/>
    </row>
    <row r="410" spans="1:17" s="843" customFormat="1" ht="15" customHeight="1" x14ac:dyDescent="0.25">
      <c r="A410" s="404" t="s">
        <v>1035</v>
      </c>
      <c r="B410" s="404" t="s">
        <v>2067</v>
      </c>
      <c r="C410" s="717" t="s">
        <v>52</v>
      </c>
      <c r="D410" s="495">
        <v>42258</v>
      </c>
      <c r="E410" s="404">
        <v>1.99</v>
      </c>
      <c r="F410" s="720">
        <v>1.1318999999999999</v>
      </c>
      <c r="G410" s="476" t="s">
        <v>52</v>
      </c>
      <c r="H410" s="516">
        <v>42268</v>
      </c>
      <c r="I410" s="720">
        <v>1.1242000000000001</v>
      </c>
      <c r="J410" s="786">
        <f>SUM(I410-F410)*10000</f>
        <v>-76.999999999998181</v>
      </c>
      <c r="K410" s="405">
        <f t="shared" si="42"/>
        <v>10</v>
      </c>
      <c r="L410" s="721">
        <f>SUM((I410-F410)/J410*K410)*E410</f>
        <v>1.99E-3</v>
      </c>
      <c r="M410" s="717" t="s">
        <v>883</v>
      </c>
      <c r="N410" s="716">
        <v>1</v>
      </c>
      <c r="O410" s="787">
        <f t="shared" si="43"/>
        <v>-1532.2999999999638</v>
      </c>
      <c r="P410" s="515"/>
    </row>
    <row r="411" spans="1:17" s="843" customFormat="1" ht="15" customHeight="1" x14ac:dyDescent="0.25">
      <c r="A411" s="404" t="s">
        <v>1030</v>
      </c>
      <c r="B411" s="404" t="s">
        <v>3</v>
      </c>
      <c r="C411" s="717" t="s">
        <v>52</v>
      </c>
      <c r="D411" s="495">
        <v>42269</v>
      </c>
      <c r="E411" s="404">
        <v>2.4</v>
      </c>
      <c r="F411" s="720">
        <v>0.73380000000000001</v>
      </c>
      <c r="G411" s="476" t="s">
        <v>52</v>
      </c>
      <c r="H411" s="516">
        <v>42270</v>
      </c>
      <c r="I411" s="720">
        <v>0.74080000000000001</v>
      </c>
      <c r="J411" s="786">
        <f>SUM(I411-F411)*10000</f>
        <v>70.000000000000057</v>
      </c>
      <c r="K411" s="405">
        <f t="shared" si="42"/>
        <v>15.542430836182781</v>
      </c>
      <c r="L411" s="721">
        <f>SUM((I411-F411)/J411*K411)*E411</f>
        <v>3.7301834006838674E-3</v>
      </c>
      <c r="M411" s="717" t="s">
        <v>883</v>
      </c>
      <c r="N411" s="716">
        <v>0.64339999999999997</v>
      </c>
      <c r="O411" s="787">
        <f t="shared" si="43"/>
        <v>4058.3282257984288</v>
      </c>
      <c r="P411" s="749"/>
    </row>
    <row r="412" spans="1:17" s="843" customFormat="1" ht="15" customHeight="1" x14ac:dyDescent="0.25">
      <c r="A412" s="458" t="s">
        <v>1030</v>
      </c>
      <c r="B412" s="458" t="s">
        <v>2330</v>
      </c>
      <c r="C412" s="750" t="s">
        <v>77</v>
      </c>
      <c r="D412" s="479">
        <v>42244</v>
      </c>
      <c r="E412" s="458">
        <v>4.05</v>
      </c>
      <c r="F412" s="747">
        <v>0.72950000000000004</v>
      </c>
      <c r="G412" s="746" t="s">
        <v>2335</v>
      </c>
      <c r="H412" s="516">
        <v>42270</v>
      </c>
      <c r="I412" s="747">
        <v>0.73324999999999996</v>
      </c>
      <c r="J412" s="786">
        <f>SUM(F412-I412)*10000</f>
        <v>-37.499999999999204</v>
      </c>
      <c r="K412" s="739">
        <f t="shared" si="42"/>
        <v>15.401201293700909</v>
      </c>
      <c r="L412" s="748">
        <f>SUM((F412-I412)/J412*K412)*E412</f>
        <v>6.2374865239488682E-3</v>
      </c>
      <c r="M412" s="750" t="s">
        <v>883</v>
      </c>
      <c r="N412" s="636">
        <v>0.64929999999999999</v>
      </c>
      <c r="O412" s="787">
        <f t="shared" si="43"/>
        <v>-3602.4294570780467</v>
      </c>
      <c r="P412" s="749"/>
    </row>
    <row r="413" spans="1:17" s="843" customFormat="1" ht="15" customHeight="1" x14ac:dyDescent="0.25">
      <c r="A413" s="458" t="s">
        <v>1031</v>
      </c>
      <c r="B413" s="458" t="s">
        <v>2066</v>
      </c>
      <c r="C413" s="750" t="s">
        <v>77</v>
      </c>
      <c r="D413" s="479">
        <v>42261</v>
      </c>
      <c r="E413" s="458">
        <v>11.05</v>
      </c>
      <c r="F413" s="747">
        <v>1.33</v>
      </c>
      <c r="G413" s="746" t="s">
        <v>2335</v>
      </c>
      <c r="H413" s="516">
        <v>42270</v>
      </c>
      <c r="I413" s="747">
        <v>1.33</v>
      </c>
      <c r="J413" s="786">
        <f>SUM(F413-I413)*10000</f>
        <v>0</v>
      </c>
      <c r="K413" s="739">
        <f t="shared" si="42"/>
        <v>7.543184732594101</v>
      </c>
      <c r="L413" s="748" t="e">
        <f>SUM((F413-I413)/J413*K413)*E413</f>
        <v>#DIV/0!</v>
      </c>
      <c r="M413" s="750" t="s">
        <v>883</v>
      </c>
      <c r="N413" s="636">
        <v>1.3257000000000001</v>
      </c>
      <c r="O413" s="787">
        <f t="shared" si="43"/>
        <v>0</v>
      </c>
      <c r="P413" s="514"/>
    </row>
    <row r="414" spans="1:17" s="843" customFormat="1" ht="15" customHeight="1" x14ac:dyDescent="0.25">
      <c r="A414" s="404" t="s">
        <v>1058</v>
      </c>
      <c r="B414" s="404" t="s">
        <v>2067</v>
      </c>
      <c r="C414" s="717" t="s">
        <v>52</v>
      </c>
      <c r="D414" s="495">
        <v>42268</v>
      </c>
      <c r="E414" s="404">
        <v>4.3899999999999997</v>
      </c>
      <c r="F414" s="720">
        <v>1.4065000000000001</v>
      </c>
      <c r="G414" s="476" t="s">
        <v>976</v>
      </c>
      <c r="H414" s="516">
        <v>42270</v>
      </c>
      <c r="I414" s="720">
        <v>1.4297</v>
      </c>
      <c r="J414" s="786">
        <f>SUM(I414-F414)*10000</f>
        <v>231.99999999999886</v>
      </c>
      <c r="K414" s="405">
        <f t="shared" si="42"/>
        <v>8</v>
      </c>
      <c r="L414" s="721">
        <f>SUM((I414-F414)/J414*K414)*E414</f>
        <v>3.5119999999999999E-3</v>
      </c>
      <c r="M414" s="717" t="s">
        <v>883</v>
      </c>
      <c r="N414" s="716">
        <v>1.25</v>
      </c>
      <c r="O414" s="787">
        <v>7123.17</v>
      </c>
      <c r="P414" s="515"/>
    </row>
    <row r="415" spans="1:17" s="843" customFormat="1" ht="15" customHeight="1" x14ac:dyDescent="0.25">
      <c r="A415" s="458" t="s">
        <v>1057</v>
      </c>
      <c r="B415" s="458" t="s">
        <v>2072</v>
      </c>
      <c r="C415" s="750" t="s">
        <v>77</v>
      </c>
      <c r="D415" s="479">
        <v>42271</v>
      </c>
      <c r="E415" s="458">
        <v>5.3</v>
      </c>
      <c r="F415" s="747">
        <v>0.69852999999999998</v>
      </c>
      <c r="G415" s="746" t="s">
        <v>1351</v>
      </c>
      <c r="H415" s="516">
        <v>42271</v>
      </c>
      <c r="I415" s="747">
        <v>0.69633</v>
      </c>
      <c r="J415" s="786">
        <f>SUM(F415-I415)*10000</f>
        <v>21.999999999999797</v>
      </c>
      <c r="K415" s="739">
        <f t="shared" si="42"/>
        <v>10</v>
      </c>
      <c r="L415" s="748">
        <f>SUM((F415-I415)/J415*K415)*E415</f>
        <v>5.3E-3</v>
      </c>
      <c r="M415" s="750" t="s">
        <v>883</v>
      </c>
      <c r="N415" s="636">
        <v>1</v>
      </c>
      <c r="O415" s="787">
        <f t="shared" ref="O415:O446" si="44">SUM(J415*K415*E415)/N415</f>
        <v>1165.9999999999893</v>
      </c>
      <c r="P415" s="514"/>
    </row>
    <row r="416" spans="1:17" s="843" customFormat="1" ht="15" customHeight="1" x14ac:dyDescent="0.25">
      <c r="A416" s="458" t="s">
        <v>1057</v>
      </c>
      <c r="B416" s="458" t="s">
        <v>2072</v>
      </c>
      <c r="C416" s="750" t="s">
        <v>77</v>
      </c>
      <c r="D416" s="479">
        <v>42271</v>
      </c>
      <c r="E416" s="458">
        <v>5.3</v>
      </c>
      <c r="F416" s="747">
        <v>0.69852999999999998</v>
      </c>
      <c r="G416" s="746" t="s">
        <v>1351</v>
      </c>
      <c r="H416" s="516">
        <v>42271</v>
      </c>
      <c r="I416" s="747">
        <v>0.69447999999999999</v>
      </c>
      <c r="J416" s="786">
        <f>SUM(F416-I416)*10000</f>
        <v>40.499999999999979</v>
      </c>
      <c r="K416" s="739">
        <f t="shared" si="42"/>
        <v>10</v>
      </c>
      <c r="L416" s="748">
        <f>SUM((F416-I416)/J416*K416)*E416</f>
        <v>5.3E-3</v>
      </c>
      <c r="M416" s="750" t="s">
        <v>883</v>
      </c>
      <c r="N416" s="636">
        <v>1</v>
      </c>
      <c r="O416" s="787">
        <f t="shared" si="44"/>
        <v>2146.4999999999986</v>
      </c>
      <c r="P416" s="514"/>
    </row>
    <row r="417" spans="1:17" s="843" customFormat="1" ht="15" customHeight="1" x14ac:dyDescent="0.25">
      <c r="A417" s="458" t="s">
        <v>1057</v>
      </c>
      <c r="B417" s="458" t="s">
        <v>2072</v>
      </c>
      <c r="C417" s="750" t="s">
        <v>77</v>
      </c>
      <c r="D417" s="479">
        <v>42271</v>
      </c>
      <c r="E417" s="458">
        <v>5.22</v>
      </c>
      <c r="F417" s="747">
        <v>0.69852999999999998</v>
      </c>
      <c r="G417" s="746" t="s">
        <v>1351</v>
      </c>
      <c r="H417" s="516">
        <v>42271</v>
      </c>
      <c r="I417" s="747">
        <v>0.70350999999999997</v>
      </c>
      <c r="J417" s="786">
        <f>SUM(F417-I417)*10000</f>
        <v>-49.799999999999841</v>
      </c>
      <c r="K417" s="739">
        <f t="shared" si="42"/>
        <v>10</v>
      </c>
      <c r="L417" s="748">
        <f>SUM((F417-I417)/J417*K417)*E417</f>
        <v>5.2199999999999998E-3</v>
      </c>
      <c r="M417" s="750" t="s">
        <v>883</v>
      </c>
      <c r="N417" s="636">
        <v>1</v>
      </c>
      <c r="O417" s="787">
        <f t="shared" si="44"/>
        <v>-2599.5599999999918</v>
      </c>
      <c r="P417" s="514"/>
    </row>
    <row r="418" spans="1:17" s="843" customFormat="1" ht="15" customHeight="1" x14ac:dyDescent="0.25">
      <c r="A418" s="458" t="s">
        <v>1143</v>
      </c>
      <c r="B418" s="458" t="s">
        <v>2066</v>
      </c>
      <c r="C418" s="750" t="s">
        <v>77</v>
      </c>
      <c r="D418" s="479">
        <v>42262</v>
      </c>
      <c r="E418" s="458">
        <v>11.5</v>
      </c>
      <c r="F418" s="747">
        <v>0.69499999999999995</v>
      </c>
      <c r="G418" s="746" t="s">
        <v>2335</v>
      </c>
      <c r="H418" s="516">
        <v>42271</v>
      </c>
      <c r="I418" s="747">
        <v>0.67500000000000004</v>
      </c>
      <c r="J418" s="786">
        <f>SUM(F418-I418)*10000</f>
        <v>199.99999999999906</v>
      </c>
      <c r="K418" s="739">
        <f t="shared" si="42"/>
        <v>10.324179227751394</v>
      </c>
      <c r="L418" s="748">
        <f>SUM((F418-I418)/J418*K418)*E418</f>
        <v>1.1872806111914103E-2</v>
      </c>
      <c r="M418" s="750" t="s">
        <v>883</v>
      </c>
      <c r="N418" s="636">
        <v>0.96860000000000002</v>
      </c>
      <c r="O418" s="787">
        <f t="shared" si="44"/>
        <v>24515.395647148554</v>
      </c>
      <c r="P418" s="749"/>
    </row>
    <row r="419" spans="1:17" s="843" customFormat="1" ht="15" customHeight="1" x14ac:dyDescent="0.25">
      <c r="A419" s="404" t="s">
        <v>1031</v>
      </c>
      <c r="B419" s="404" t="s">
        <v>2067</v>
      </c>
      <c r="C419" s="717" t="s">
        <v>52</v>
      </c>
      <c r="D419" s="495">
        <v>42269</v>
      </c>
      <c r="E419" s="404">
        <v>11.3</v>
      </c>
      <c r="F419" s="720">
        <v>1.3293999999999999</v>
      </c>
      <c r="G419" s="476" t="s">
        <v>976</v>
      </c>
      <c r="H419" s="516">
        <v>42271</v>
      </c>
      <c r="I419" s="720">
        <v>1.3379000000000001</v>
      </c>
      <c r="J419" s="786">
        <f>SUM(I419-F419)*10000</f>
        <v>85.000000000001734</v>
      </c>
      <c r="K419" s="405">
        <f t="shared" si="42"/>
        <v>7.5443228970199927</v>
      </c>
      <c r="L419" s="721">
        <f>SUM((I419-F419)/J419*K419)*E419</f>
        <v>8.5250848736325938E-3</v>
      </c>
      <c r="M419" s="717" t="s">
        <v>883</v>
      </c>
      <c r="N419" s="716">
        <v>1.3254999999999999</v>
      </c>
      <c r="O419" s="787">
        <f t="shared" si="44"/>
        <v>5466.8594059508496</v>
      </c>
      <c r="P419" s="515"/>
    </row>
    <row r="420" spans="1:17" s="843" customFormat="1" ht="15" customHeight="1" x14ac:dyDescent="0.25">
      <c r="A420" s="458" t="s">
        <v>1145</v>
      </c>
      <c r="B420" s="458" t="s">
        <v>2072</v>
      </c>
      <c r="C420" s="750" t="s">
        <v>77</v>
      </c>
      <c r="D420" s="479">
        <v>42271</v>
      </c>
      <c r="E420" s="458">
        <v>3.8</v>
      </c>
      <c r="F420" s="747">
        <v>1.52186</v>
      </c>
      <c r="G420" s="746" t="s">
        <v>1351</v>
      </c>
      <c r="H420" s="516">
        <v>42272</v>
      </c>
      <c r="I420" s="747">
        <v>1.51959</v>
      </c>
      <c r="J420" s="786">
        <f>SUM(F420-I420)*10000</f>
        <v>22.699999999999942</v>
      </c>
      <c r="K420" s="739">
        <f t="shared" si="42"/>
        <v>10</v>
      </c>
      <c r="L420" s="748">
        <f>SUM((F420-I420)/J420*K420)*E420</f>
        <v>3.8E-3</v>
      </c>
      <c r="M420" s="750" t="s">
        <v>883</v>
      </c>
      <c r="N420" s="636">
        <v>1</v>
      </c>
      <c r="O420" s="925">
        <f t="shared" si="44"/>
        <v>862.59999999999775</v>
      </c>
      <c r="P420" s="515"/>
    </row>
    <row r="421" spans="1:17" s="843" customFormat="1" ht="15" customHeight="1" x14ac:dyDescent="0.25">
      <c r="A421" s="458" t="s">
        <v>1145</v>
      </c>
      <c r="B421" s="458" t="s">
        <v>2072</v>
      </c>
      <c r="C421" s="750" t="s">
        <v>77</v>
      </c>
      <c r="D421" s="479">
        <v>42271</v>
      </c>
      <c r="E421" s="458">
        <v>3.8</v>
      </c>
      <c r="F421" s="747">
        <v>1.52186</v>
      </c>
      <c r="G421" s="746" t="s">
        <v>1351</v>
      </c>
      <c r="H421" s="516">
        <v>42272</v>
      </c>
      <c r="I421" s="747">
        <v>1.51736</v>
      </c>
      <c r="J421" s="786">
        <f>SUM(F421-I421)*10000</f>
        <v>44.999999999999488</v>
      </c>
      <c r="K421" s="739">
        <f t="shared" si="42"/>
        <v>10</v>
      </c>
      <c r="L421" s="748">
        <f>SUM((F421-I421)/J421*K421)*E421</f>
        <v>3.8E-3</v>
      </c>
      <c r="M421" s="750" t="s">
        <v>883</v>
      </c>
      <c r="N421" s="636">
        <v>1</v>
      </c>
      <c r="O421" s="787">
        <f t="shared" si="44"/>
        <v>1709.9999999999804</v>
      </c>
      <c r="P421" s="515"/>
    </row>
    <row r="422" spans="1:17" s="843" customFormat="1" ht="15" customHeight="1" x14ac:dyDescent="0.25">
      <c r="A422" s="458" t="s">
        <v>1145</v>
      </c>
      <c r="B422" s="458" t="s">
        <v>2072</v>
      </c>
      <c r="C422" s="750" t="s">
        <v>77</v>
      </c>
      <c r="D422" s="479">
        <v>42271</v>
      </c>
      <c r="E422" s="458">
        <v>3.7</v>
      </c>
      <c r="F422" s="747">
        <v>1.52186</v>
      </c>
      <c r="G422" s="746" t="s">
        <v>1351</v>
      </c>
      <c r="H422" s="516">
        <v>42272</v>
      </c>
      <c r="I422" s="747">
        <v>1.5142599999999999</v>
      </c>
      <c r="J422" s="786">
        <f>SUM(F422-I422)*10000</f>
        <v>76.000000000000512</v>
      </c>
      <c r="K422" s="739">
        <f t="shared" si="42"/>
        <v>10</v>
      </c>
      <c r="L422" s="748">
        <f>SUM((F422-I422)/J422*K422)*E422</f>
        <v>3.7000000000000002E-3</v>
      </c>
      <c r="M422" s="750" t="s">
        <v>883</v>
      </c>
      <c r="N422" s="636">
        <v>1</v>
      </c>
      <c r="O422" s="787">
        <f t="shared" si="44"/>
        <v>2812.0000000000191</v>
      </c>
      <c r="P422" s="514"/>
    </row>
    <row r="423" spans="1:17" s="843" customFormat="1" ht="15" customHeight="1" x14ac:dyDescent="0.25">
      <c r="A423" s="458" t="s">
        <v>1145</v>
      </c>
      <c r="B423" s="458" t="s">
        <v>2072</v>
      </c>
      <c r="C423" s="750" t="s">
        <v>77</v>
      </c>
      <c r="D423" s="479">
        <v>42269</v>
      </c>
      <c r="E423" s="458">
        <v>2.58</v>
      </c>
      <c r="F423" s="747">
        <v>1.5438000000000001</v>
      </c>
      <c r="G423" s="746" t="s">
        <v>976</v>
      </c>
      <c r="H423" s="516">
        <v>42272</v>
      </c>
      <c r="I423" s="747">
        <v>1.5169999999999999</v>
      </c>
      <c r="J423" s="786">
        <f>SUM(F423-I423)*10000</f>
        <v>268.00000000000159</v>
      </c>
      <c r="K423" s="739">
        <f t="shared" si="42"/>
        <v>10</v>
      </c>
      <c r="L423" s="748">
        <f>SUM((F423-I423)/J423*K423)*E423</f>
        <v>2.5800000000000003E-3</v>
      </c>
      <c r="M423" s="750" t="s">
        <v>883</v>
      </c>
      <c r="N423" s="636">
        <v>1</v>
      </c>
      <c r="O423" s="925">
        <f t="shared" si="44"/>
        <v>6914.4000000000415</v>
      </c>
      <c r="P423" s="515"/>
    </row>
    <row r="424" spans="1:17" s="843" customFormat="1" ht="15" customHeight="1" x14ac:dyDescent="0.25">
      <c r="A424" s="404" t="s">
        <v>1031</v>
      </c>
      <c r="B424" s="404" t="s">
        <v>2067</v>
      </c>
      <c r="C424" s="717" t="s">
        <v>52</v>
      </c>
      <c r="D424" s="495">
        <v>42276</v>
      </c>
      <c r="E424" s="404">
        <v>7.28</v>
      </c>
      <c r="F424" s="720">
        <v>1.34249</v>
      </c>
      <c r="G424" s="476" t="s">
        <v>1351</v>
      </c>
      <c r="H424" s="516">
        <v>42276</v>
      </c>
      <c r="I424" s="720">
        <v>1.34352</v>
      </c>
      <c r="J424" s="786">
        <f>SUM(I424-F424)*10000</f>
        <v>10.300000000000864</v>
      </c>
      <c r="K424" s="405">
        <f t="shared" si="42"/>
        <v>7.4649148999701413</v>
      </c>
      <c r="L424" s="721">
        <f>SUM((I424-F424)/J424*K424)*E424</f>
        <v>5.4344580471782635E-3</v>
      </c>
      <c r="M424" s="717" t="s">
        <v>883</v>
      </c>
      <c r="N424" s="716">
        <v>1.3395999999999999</v>
      </c>
      <c r="O424" s="787">
        <f t="shared" si="44"/>
        <v>417.84799855136464</v>
      </c>
      <c r="P424" s="515"/>
    </row>
    <row r="425" spans="1:17" s="843" customFormat="1" ht="15" customHeight="1" x14ac:dyDescent="0.25">
      <c r="A425" s="404" t="s">
        <v>1031</v>
      </c>
      <c r="B425" s="404" t="s">
        <v>2067</v>
      </c>
      <c r="C425" s="717" t="s">
        <v>52</v>
      </c>
      <c r="D425" s="495">
        <v>42276</v>
      </c>
      <c r="E425" s="404">
        <v>7.28</v>
      </c>
      <c r="F425" s="720">
        <v>1.34249</v>
      </c>
      <c r="G425" s="476" t="s">
        <v>1351</v>
      </c>
      <c r="H425" s="516">
        <v>42276</v>
      </c>
      <c r="I425" s="720">
        <v>1.3445</v>
      </c>
      <c r="J425" s="786">
        <f>SUM(I425-F425)*10000</f>
        <v>20.100000000000673</v>
      </c>
      <c r="K425" s="405">
        <f t="shared" si="42"/>
        <v>7.4649148999701413</v>
      </c>
      <c r="L425" s="721">
        <f>SUM((I425-F425)/J425*K425)*E425</f>
        <v>5.4344580471782635E-3</v>
      </c>
      <c r="M425" s="717" t="s">
        <v>883</v>
      </c>
      <c r="N425" s="716">
        <v>1.3395999999999999</v>
      </c>
      <c r="O425" s="787">
        <f t="shared" si="44"/>
        <v>815.4121136778648</v>
      </c>
      <c r="P425" s="515"/>
    </row>
    <row r="426" spans="1:17" s="843" customFormat="1" ht="15" customHeight="1" x14ac:dyDescent="0.25">
      <c r="A426" s="404" t="s">
        <v>1031</v>
      </c>
      <c r="B426" s="404" t="s">
        <v>2067</v>
      </c>
      <c r="C426" s="717" t="s">
        <v>52</v>
      </c>
      <c r="D426" s="495">
        <v>42276</v>
      </c>
      <c r="E426" s="404">
        <v>7.28</v>
      </c>
      <c r="F426" s="720">
        <v>1.34249</v>
      </c>
      <c r="G426" s="476" t="s">
        <v>1351</v>
      </c>
      <c r="H426" s="516">
        <v>42276</v>
      </c>
      <c r="I426" s="720">
        <v>1.3458399999999999</v>
      </c>
      <c r="J426" s="786">
        <f>SUM(I426-F426)*10000</f>
        <v>33.499999999999645</v>
      </c>
      <c r="K426" s="405">
        <f t="shared" si="42"/>
        <v>7.4649148999701413</v>
      </c>
      <c r="L426" s="721">
        <f>SUM((I426-F426)/J426*K426)*E426</f>
        <v>5.4344580471782627E-3</v>
      </c>
      <c r="M426" s="717" t="s">
        <v>883</v>
      </c>
      <c r="N426" s="716">
        <v>1.3395999999999999</v>
      </c>
      <c r="O426" s="787">
        <f t="shared" si="44"/>
        <v>1359.0201894630479</v>
      </c>
      <c r="P426" s="515"/>
    </row>
    <row r="427" spans="1:17" s="843" customFormat="1" ht="15" customHeight="1" x14ac:dyDescent="0.25">
      <c r="A427" s="458" t="s">
        <v>1147</v>
      </c>
      <c r="B427" s="458" t="s">
        <v>2066</v>
      </c>
      <c r="C427" s="750" t="s">
        <v>77</v>
      </c>
      <c r="D427" s="479">
        <v>42261</v>
      </c>
      <c r="E427" s="458">
        <v>11.05</v>
      </c>
      <c r="F427" s="747">
        <v>1.131</v>
      </c>
      <c r="G427" s="746" t="s">
        <v>2335</v>
      </c>
      <c r="H427" s="516">
        <v>42276</v>
      </c>
      <c r="I427" s="747">
        <v>1.1044</v>
      </c>
      <c r="J427" s="786">
        <f>SUM(F427-I427)*10000</f>
        <v>265.99999999999955</v>
      </c>
      <c r="K427" s="739">
        <f t="shared" si="42"/>
        <v>6.329113924050632</v>
      </c>
      <c r="L427" s="748">
        <f>SUM((F427-I427)/J427*K427)*E427</f>
        <v>6.9936708860759492E-3</v>
      </c>
      <c r="M427" s="750" t="s">
        <v>883</v>
      </c>
      <c r="N427" s="636">
        <v>1.58</v>
      </c>
      <c r="O427" s="787">
        <f t="shared" si="44"/>
        <v>11774.154782887337</v>
      </c>
      <c r="P427" s="731"/>
    </row>
    <row r="428" spans="1:17" s="843" customFormat="1" ht="15" customHeight="1" x14ac:dyDescent="0.25">
      <c r="A428" s="404" t="s">
        <v>1035</v>
      </c>
      <c r="B428" s="404" t="s">
        <v>2067</v>
      </c>
      <c r="C428" s="717" t="s">
        <v>52</v>
      </c>
      <c r="D428" s="495">
        <v>42307</v>
      </c>
      <c r="E428" s="404">
        <v>5.08</v>
      </c>
      <c r="F428" s="720">
        <v>1.1271</v>
      </c>
      <c r="G428" s="476" t="s">
        <v>52</v>
      </c>
      <c r="H428" s="516">
        <v>42277</v>
      </c>
      <c r="I428" s="720">
        <v>1.1182000000000001</v>
      </c>
      <c r="J428" s="786">
        <f t="shared" ref="J428:J433" si="45">SUM(I428-F428)*10000</f>
        <v>-88.999999999999076</v>
      </c>
      <c r="K428" s="405">
        <f t="shared" si="42"/>
        <v>10</v>
      </c>
      <c r="L428" s="721">
        <f t="shared" ref="L428:L433" si="46">SUM((I428-F428)/J428*K428)*E428</f>
        <v>5.0800000000000003E-3</v>
      </c>
      <c r="M428" s="717" t="s">
        <v>883</v>
      </c>
      <c r="N428" s="716">
        <v>1</v>
      </c>
      <c r="O428" s="787">
        <f t="shared" si="44"/>
        <v>-4521.1999999999534</v>
      </c>
      <c r="P428" s="514"/>
    </row>
    <row r="429" spans="1:17" s="843" customFormat="1" ht="15" customHeight="1" x14ac:dyDescent="0.25">
      <c r="A429" s="404" t="s">
        <v>1176</v>
      </c>
      <c r="B429" s="404" t="s">
        <v>2077</v>
      </c>
      <c r="C429" s="717" t="s">
        <v>52</v>
      </c>
      <c r="D429" s="495">
        <v>42272</v>
      </c>
      <c r="E429" s="404">
        <v>6.59</v>
      </c>
      <c r="F429" s="720">
        <v>2.38</v>
      </c>
      <c r="G429" s="476" t="s">
        <v>2335</v>
      </c>
      <c r="H429" s="516">
        <v>42277</v>
      </c>
      <c r="I429" s="720">
        <v>2.3679999999999999</v>
      </c>
      <c r="J429" s="786">
        <f t="shared" si="45"/>
        <v>-120.00000000000011</v>
      </c>
      <c r="K429" s="405">
        <f t="shared" si="42"/>
        <v>6.3560668658234292</v>
      </c>
      <c r="L429" s="721">
        <f t="shared" si="46"/>
        <v>4.1886480645776398E-3</v>
      </c>
      <c r="M429" s="717" t="s">
        <v>883</v>
      </c>
      <c r="N429" s="716">
        <v>1.5732999999999999</v>
      </c>
      <c r="O429" s="925">
        <f t="shared" si="44"/>
        <v>-3194.7992611028876</v>
      </c>
      <c r="P429" s="515"/>
    </row>
    <row r="430" spans="1:17" s="843" customFormat="1" ht="15" customHeight="1" x14ac:dyDescent="0.25">
      <c r="A430" s="404" t="s">
        <v>2327</v>
      </c>
      <c r="B430" s="404" t="s">
        <v>2077</v>
      </c>
      <c r="C430" s="717" t="s">
        <v>52</v>
      </c>
      <c r="D430" s="495">
        <v>42272</v>
      </c>
      <c r="E430" s="404">
        <v>11.3</v>
      </c>
      <c r="F430" s="720">
        <v>1.5185</v>
      </c>
      <c r="G430" s="476" t="s">
        <v>2335</v>
      </c>
      <c r="H430" s="516">
        <v>42277</v>
      </c>
      <c r="I430" s="720">
        <v>1.5115000000000001</v>
      </c>
      <c r="J430" s="786">
        <f t="shared" si="45"/>
        <v>-69.999999999998948</v>
      </c>
      <c r="K430" s="405">
        <f t="shared" si="42"/>
        <v>10</v>
      </c>
      <c r="L430" s="721">
        <f t="shared" si="46"/>
        <v>1.1300000000000001E-2</v>
      </c>
      <c r="M430" s="717" t="s">
        <v>883</v>
      </c>
      <c r="N430" s="716">
        <v>1</v>
      </c>
      <c r="O430" s="787">
        <f t="shared" si="44"/>
        <v>-7909.9999999998827</v>
      </c>
      <c r="P430" s="514">
        <f>SUM(O403:O430)</f>
        <v>35591.957478113669</v>
      </c>
      <c r="Q430" s="307" t="s">
        <v>3</v>
      </c>
    </row>
    <row r="431" spans="1:17" s="843" customFormat="1" ht="15" customHeight="1" x14ac:dyDescent="0.25">
      <c r="A431" s="404" t="s">
        <v>1031</v>
      </c>
      <c r="B431" s="404" t="s">
        <v>2067</v>
      </c>
      <c r="C431" s="717" t="s">
        <v>52</v>
      </c>
      <c r="D431" s="495">
        <v>42277</v>
      </c>
      <c r="E431" s="404">
        <v>5.24</v>
      </c>
      <c r="F431" s="720">
        <v>1.3417399999999999</v>
      </c>
      <c r="G431" s="476" t="s">
        <v>1351</v>
      </c>
      <c r="H431" s="516">
        <v>42278</v>
      </c>
      <c r="I431" s="720">
        <v>1.3437699999999999</v>
      </c>
      <c r="J431" s="786">
        <f t="shared" si="45"/>
        <v>20.299999999999763</v>
      </c>
      <c r="K431" s="405">
        <f t="shared" si="42"/>
        <v>7.5108907916478902</v>
      </c>
      <c r="L431" s="721">
        <f t="shared" si="46"/>
        <v>3.9357067748234942E-3</v>
      </c>
      <c r="M431" s="717" t="s">
        <v>883</v>
      </c>
      <c r="N431" s="716">
        <v>1.3313999999999999</v>
      </c>
      <c r="O431" s="787">
        <f t="shared" si="44"/>
        <v>600.08147460504745</v>
      </c>
      <c r="P431" s="515"/>
    </row>
    <row r="432" spans="1:17" s="843" customFormat="1" ht="15" customHeight="1" x14ac:dyDescent="0.25">
      <c r="A432" s="404" t="s">
        <v>1031</v>
      </c>
      <c r="B432" s="404" t="s">
        <v>2067</v>
      </c>
      <c r="C432" s="717" t="s">
        <v>52</v>
      </c>
      <c r="D432" s="495">
        <v>42277</v>
      </c>
      <c r="E432" s="404">
        <v>5.24</v>
      </c>
      <c r="F432" s="720">
        <v>1.3417399999999999</v>
      </c>
      <c r="G432" s="476" t="s">
        <v>1351</v>
      </c>
      <c r="H432" s="516">
        <v>42278</v>
      </c>
      <c r="I432" s="720">
        <v>1.3450599999999999</v>
      </c>
      <c r="J432" s="786">
        <f t="shared" si="45"/>
        <v>33.199999999999896</v>
      </c>
      <c r="K432" s="405">
        <f t="shared" si="42"/>
        <v>7.5108907916478902</v>
      </c>
      <c r="L432" s="721">
        <f t="shared" si="46"/>
        <v>3.9357067748234942E-3</v>
      </c>
      <c r="M432" s="717" t="s">
        <v>883</v>
      </c>
      <c r="N432" s="716">
        <v>1.3313999999999999</v>
      </c>
      <c r="O432" s="787">
        <f t="shared" si="44"/>
        <v>981.41403728511057</v>
      </c>
      <c r="P432" s="515"/>
    </row>
    <row r="433" spans="1:16" s="843" customFormat="1" ht="15" customHeight="1" x14ac:dyDescent="0.25">
      <c r="A433" s="404" t="s">
        <v>1031</v>
      </c>
      <c r="B433" s="404" t="s">
        <v>2067</v>
      </c>
      <c r="C433" s="717" t="s">
        <v>52</v>
      </c>
      <c r="D433" s="495">
        <v>42277</v>
      </c>
      <c r="E433" s="404">
        <v>5.24</v>
      </c>
      <c r="F433" s="720">
        <v>1.3417399999999999</v>
      </c>
      <c r="G433" s="476" t="s">
        <v>1351</v>
      </c>
      <c r="H433" s="516">
        <v>42278</v>
      </c>
      <c r="I433" s="720">
        <v>1.3399000000000001</v>
      </c>
      <c r="J433" s="786">
        <f t="shared" si="45"/>
        <v>-18.399999999998418</v>
      </c>
      <c r="K433" s="405">
        <f t="shared" si="42"/>
        <v>7.5108907916478902</v>
      </c>
      <c r="L433" s="721">
        <f t="shared" si="46"/>
        <v>3.9357067748234942E-3</v>
      </c>
      <c r="M433" s="717" t="s">
        <v>883</v>
      </c>
      <c r="N433" s="716">
        <v>1.3313999999999999</v>
      </c>
      <c r="O433" s="787">
        <f t="shared" si="44"/>
        <v>-543.91621343507643</v>
      </c>
      <c r="P433" s="515"/>
    </row>
    <row r="434" spans="1:16" s="843" customFormat="1" ht="15" customHeight="1" x14ac:dyDescent="0.25">
      <c r="A434" s="458" t="s">
        <v>1057</v>
      </c>
      <c r="B434" s="458" t="s">
        <v>2072</v>
      </c>
      <c r="C434" s="750" t="s">
        <v>77</v>
      </c>
      <c r="D434" s="479">
        <v>42269</v>
      </c>
      <c r="E434" s="458">
        <v>5.38</v>
      </c>
      <c r="F434" s="747">
        <v>0.71130000000000004</v>
      </c>
      <c r="G434" s="746" t="s">
        <v>976</v>
      </c>
      <c r="H434" s="516">
        <v>42278</v>
      </c>
      <c r="I434" s="747">
        <v>0.70440000000000003</v>
      </c>
      <c r="J434" s="786">
        <f>SUM(F434-I434)*10000</f>
        <v>69.000000000000171</v>
      </c>
      <c r="K434" s="739">
        <f t="shared" si="42"/>
        <v>10</v>
      </c>
      <c r="L434" s="748">
        <f>SUM((F434-I434)/J434*K434)*E434</f>
        <v>5.3800000000000002E-3</v>
      </c>
      <c r="M434" s="750" t="s">
        <v>883</v>
      </c>
      <c r="N434" s="636">
        <v>1</v>
      </c>
      <c r="O434" s="787">
        <f t="shared" si="44"/>
        <v>3712.2000000000089</v>
      </c>
      <c r="P434" s="514"/>
    </row>
    <row r="435" spans="1:16" s="843" customFormat="1" ht="15" customHeight="1" x14ac:dyDescent="0.25">
      <c r="A435" s="458" t="s">
        <v>1031</v>
      </c>
      <c r="B435" s="458" t="s">
        <v>2067</v>
      </c>
      <c r="C435" s="750" t="s">
        <v>77</v>
      </c>
      <c r="D435" s="479">
        <v>42282</v>
      </c>
      <c r="E435" s="458">
        <v>7</v>
      </c>
      <c r="F435" s="747">
        <v>1.3090900000000001</v>
      </c>
      <c r="G435" s="746" t="s">
        <v>1351</v>
      </c>
      <c r="H435" s="516">
        <v>42282</v>
      </c>
      <c r="I435" s="747">
        <v>1.3086</v>
      </c>
      <c r="J435" s="786">
        <f>SUM(F435-I435)*10000</f>
        <v>4.9000000000010147</v>
      </c>
      <c r="K435" s="739">
        <f t="shared" si="42"/>
        <v>7.6028282521097852</v>
      </c>
      <c r="L435" s="748">
        <f>SUM((F435-I435)/J435*K435)*E435</f>
        <v>5.32197977647685E-3</v>
      </c>
      <c r="M435" s="750" t="s">
        <v>883</v>
      </c>
      <c r="N435" s="636">
        <v>1.3152999999999999</v>
      </c>
      <c r="O435" s="787">
        <f t="shared" si="44"/>
        <v>198.26428118864112</v>
      </c>
      <c r="P435" s="515"/>
    </row>
    <row r="436" spans="1:16" s="843" customFormat="1" ht="15" customHeight="1" x14ac:dyDescent="0.25">
      <c r="A436" s="404" t="s">
        <v>1147</v>
      </c>
      <c r="B436" s="404" t="s">
        <v>2077</v>
      </c>
      <c r="C436" s="717" t="s">
        <v>52</v>
      </c>
      <c r="D436" s="495">
        <v>42278</v>
      </c>
      <c r="E436" s="404">
        <v>14.16</v>
      </c>
      <c r="F436" s="720">
        <v>1.0940000000000001</v>
      </c>
      <c r="G436" s="476" t="s">
        <v>2335</v>
      </c>
      <c r="H436" s="516">
        <v>42282</v>
      </c>
      <c r="I436" s="720">
        <v>1.0880000000000001</v>
      </c>
      <c r="J436" s="786">
        <f>SUM(I436-F436)*10000</f>
        <v>-60.000000000000057</v>
      </c>
      <c r="K436" s="405">
        <f t="shared" si="42"/>
        <v>6.398362019323053</v>
      </c>
      <c r="L436" s="721">
        <f>SUM((I436-F436)/J436*K436)*E436</f>
        <v>9.0600806193614422E-3</v>
      </c>
      <c r="M436" s="717" t="s">
        <v>883</v>
      </c>
      <c r="N436" s="716">
        <v>1.5629</v>
      </c>
      <c r="O436" s="787">
        <f t="shared" si="44"/>
        <v>-3478.1805436156319</v>
      </c>
      <c r="P436" s="731"/>
    </row>
    <row r="437" spans="1:16" s="843" customFormat="1" ht="15" customHeight="1" x14ac:dyDescent="0.25">
      <c r="A437" s="458" t="s">
        <v>1031</v>
      </c>
      <c r="B437" s="458" t="s">
        <v>2067</v>
      </c>
      <c r="C437" s="750" t="s">
        <v>77</v>
      </c>
      <c r="D437" s="479">
        <v>42282</v>
      </c>
      <c r="E437" s="458">
        <v>7</v>
      </c>
      <c r="F437" s="747">
        <v>1.3090900000000001</v>
      </c>
      <c r="G437" s="746" t="s">
        <v>1351</v>
      </c>
      <c r="H437" s="516">
        <v>42283</v>
      </c>
      <c r="I437" s="747">
        <v>1.3036700000000001</v>
      </c>
      <c r="J437" s="786">
        <f>SUM(F437-I437)*10000</f>
        <v>54.199999999999804</v>
      </c>
      <c r="K437" s="739">
        <f t="shared" si="42"/>
        <v>7.6028282521097852</v>
      </c>
      <c r="L437" s="748">
        <f>SUM((F437-I437)/J437*K437)*E437</f>
        <v>5.32197977647685E-3</v>
      </c>
      <c r="M437" s="750" t="s">
        <v>883</v>
      </c>
      <c r="N437" s="636">
        <v>1.3152999999999999</v>
      </c>
      <c r="O437" s="787">
        <f t="shared" si="44"/>
        <v>2193.0457225351192</v>
      </c>
      <c r="P437" s="515"/>
    </row>
    <row r="438" spans="1:16" s="843" customFormat="1" ht="15" customHeight="1" x14ac:dyDescent="0.25">
      <c r="A438" s="458" t="s">
        <v>1031</v>
      </c>
      <c r="B438" s="458" t="s">
        <v>2067</v>
      </c>
      <c r="C438" s="750" t="s">
        <v>77</v>
      </c>
      <c r="D438" s="479">
        <v>42282</v>
      </c>
      <c r="E438" s="458">
        <v>7</v>
      </c>
      <c r="F438" s="747">
        <v>1.3090900000000001</v>
      </c>
      <c r="G438" s="746" t="s">
        <v>1351</v>
      </c>
      <c r="H438" s="516">
        <v>42283</v>
      </c>
      <c r="I438" s="747">
        <v>1.30593</v>
      </c>
      <c r="J438" s="786">
        <f>SUM(F438-I438)*10000</f>
        <v>31.600000000000517</v>
      </c>
      <c r="K438" s="739">
        <f t="shared" si="42"/>
        <v>7.6028282521097852</v>
      </c>
      <c r="L438" s="748">
        <f>SUM((F438-I438)/J438*K438)*E438</f>
        <v>5.32197977647685E-3</v>
      </c>
      <c r="M438" s="750" t="s">
        <v>883</v>
      </c>
      <c r="N438" s="636">
        <v>1.3152999999999999</v>
      </c>
      <c r="O438" s="787">
        <f t="shared" si="44"/>
        <v>1278.6023031754823</v>
      </c>
      <c r="P438" s="515"/>
    </row>
    <row r="439" spans="1:16" s="843" customFormat="1" ht="15" customHeight="1" x14ac:dyDescent="0.25">
      <c r="A439" s="458" t="s">
        <v>1031</v>
      </c>
      <c r="B439" s="458" t="s">
        <v>2072</v>
      </c>
      <c r="C439" s="750" t="s">
        <v>77</v>
      </c>
      <c r="D439" s="479">
        <v>42278</v>
      </c>
      <c r="E439" s="458">
        <v>4.47</v>
      </c>
      <c r="F439" s="747">
        <v>1.323</v>
      </c>
      <c r="G439" s="746" t="s">
        <v>976</v>
      </c>
      <c r="H439" s="516">
        <v>42283</v>
      </c>
      <c r="I439" s="747">
        <v>1.3086</v>
      </c>
      <c r="J439" s="786">
        <f>SUM(F439-I439)*10000</f>
        <v>143.99999999999969</v>
      </c>
      <c r="K439" s="739">
        <f t="shared" si="42"/>
        <v>7.5357950263752835</v>
      </c>
      <c r="L439" s="748">
        <f>SUM((F439-I439)/J439*K439)*E439</f>
        <v>3.3685003767897513E-3</v>
      </c>
      <c r="M439" s="750" t="s">
        <v>883</v>
      </c>
      <c r="N439" s="636">
        <v>1.327</v>
      </c>
      <c r="O439" s="787">
        <f t="shared" si="44"/>
        <v>3655.3432875487806</v>
      </c>
      <c r="P439" s="514"/>
    </row>
    <row r="440" spans="1:16" s="843" customFormat="1" ht="15" customHeight="1" x14ac:dyDescent="0.25">
      <c r="A440" s="404" t="s">
        <v>1030</v>
      </c>
      <c r="B440" s="404" t="s">
        <v>2067</v>
      </c>
      <c r="C440" s="717" t="s">
        <v>52</v>
      </c>
      <c r="D440" s="495">
        <v>42269</v>
      </c>
      <c r="E440" s="404">
        <v>2.39</v>
      </c>
      <c r="F440" s="720">
        <v>0.73380000000000001</v>
      </c>
      <c r="G440" s="476" t="s">
        <v>52</v>
      </c>
      <c r="H440" s="516">
        <v>42284</v>
      </c>
      <c r="I440" s="720">
        <v>0.73509999999999998</v>
      </c>
      <c r="J440" s="786">
        <f>SUM(I440-F440)*10000</f>
        <v>12.999999999999678</v>
      </c>
      <c r="K440" s="405">
        <f t="shared" ref="K440:K503" si="47">SUM(100000/N440)/10000</f>
        <v>15.542430836182781</v>
      </c>
      <c r="L440" s="721">
        <f>SUM((I440-F440)/J440*K440)*E440</f>
        <v>3.7146409698476852E-3</v>
      </c>
      <c r="M440" s="717" t="s">
        <v>883</v>
      </c>
      <c r="N440" s="716">
        <v>0.64339999999999997</v>
      </c>
      <c r="O440" s="787">
        <f t="shared" si="44"/>
        <v>750.5491546163928</v>
      </c>
      <c r="P440" s="731"/>
    </row>
    <row r="441" spans="1:16" s="843" customFormat="1" ht="15" customHeight="1" x14ac:dyDescent="0.25">
      <c r="A441" s="404" t="s">
        <v>1057</v>
      </c>
      <c r="B441" s="404" t="s">
        <v>2067</v>
      </c>
      <c r="C441" s="717" t="s">
        <v>52</v>
      </c>
      <c r="D441" s="495">
        <v>42278</v>
      </c>
      <c r="E441" s="404">
        <v>3.54</v>
      </c>
      <c r="F441" s="720">
        <v>0.70509999999999995</v>
      </c>
      <c r="G441" s="476" t="s">
        <v>52</v>
      </c>
      <c r="H441" s="516">
        <v>42284</v>
      </c>
      <c r="I441" s="720">
        <v>0.72289999999999999</v>
      </c>
      <c r="J441" s="786">
        <f>SUM(I441-F441)*10000</f>
        <v>178.00000000000037</v>
      </c>
      <c r="K441" s="405">
        <f t="shared" si="47"/>
        <v>10</v>
      </c>
      <c r="L441" s="721">
        <f>SUM((I441-F441)/J441*K441)*E441</f>
        <v>3.5400000000000002E-3</v>
      </c>
      <c r="M441" s="717" t="s">
        <v>883</v>
      </c>
      <c r="N441" s="716">
        <v>1</v>
      </c>
      <c r="O441" s="787">
        <f t="shared" si="44"/>
        <v>6301.2000000000126</v>
      </c>
      <c r="P441" s="514"/>
    </row>
    <row r="442" spans="1:16" s="843" customFormat="1" ht="15" customHeight="1" x14ac:dyDescent="0.25">
      <c r="A442" s="404" t="s">
        <v>1139</v>
      </c>
      <c r="B442" s="404" t="s">
        <v>2252</v>
      </c>
      <c r="C442" s="717" t="s">
        <v>52</v>
      </c>
      <c r="D442" s="495">
        <v>42282</v>
      </c>
      <c r="E442" s="404">
        <v>8.39</v>
      </c>
      <c r="F442" s="720">
        <v>1.472</v>
      </c>
      <c r="G442" s="476" t="s">
        <v>2335</v>
      </c>
      <c r="H442" s="516">
        <v>42284</v>
      </c>
      <c r="I442" s="720">
        <v>1.4670000000000001</v>
      </c>
      <c r="J442" s="786">
        <f>SUM(I442-F442)*10000</f>
        <v>-49.999999999998934</v>
      </c>
      <c r="K442" s="405">
        <f t="shared" si="47"/>
        <v>7.6028282521097852</v>
      </c>
      <c r="L442" s="721">
        <f>SUM((I442-F442)/J442*K442)*E442</f>
        <v>6.3787729035201107E-3</v>
      </c>
      <c r="M442" s="717" t="s">
        <v>883</v>
      </c>
      <c r="N442" s="716">
        <v>1.3152999999999999</v>
      </c>
      <c r="O442" s="787">
        <f t="shared" si="44"/>
        <v>-2424.8357422337012</v>
      </c>
      <c r="P442" s="731"/>
    </row>
    <row r="443" spans="1:16" s="843" customFormat="1" ht="15" customHeight="1" x14ac:dyDescent="0.25">
      <c r="A443" s="458" t="s">
        <v>1031</v>
      </c>
      <c r="B443" s="458" t="s">
        <v>2072</v>
      </c>
      <c r="C443" s="750" t="s">
        <v>77</v>
      </c>
      <c r="D443" s="479">
        <v>42278</v>
      </c>
      <c r="E443" s="458">
        <v>4.4720000000000004</v>
      </c>
      <c r="F443" s="747">
        <v>1.323</v>
      </c>
      <c r="G443" s="746" t="s">
        <v>976</v>
      </c>
      <c r="H443" s="516">
        <v>42284</v>
      </c>
      <c r="I443" s="747">
        <v>1.3025</v>
      </c>
      <c r="J443" s="786">
        <f>SUM(F443-I443)*10000</f>
        <v>204.99999999999963</v>
      </c>
      <c r="K443" s="739">
        <f t="shared" si="47"/>
        <v>7.5357950263752835</v>
      </c>
      <c r="L443" s="748">
        <f>SUM((F443-I443)/J443*K443)*E443</f>
        <v>3.3700075357950272E-3</v>
      </c>
      <c r="M443" s="750" t="s">
        <v>883</v>
      </c>
      <c r="N443" s="636">
        <v>1.327</v>
      </c>
      <c r="O443" s="787">
        <f t="shared" si="44"/>
        <v>5206.115635553725</v>
      </c>
      <c r="P443" s="515"/>
    </row>
    <row r="444" spans="1:16" s="843" customFormat="1" ht="15" customHeight="1" x14ac:dyDescent="0.25">
      <c r="A444" s="404" t="s">
        <v>1057</v>
      </c>
      <c r="B444" s="404" t="s">
        <v>2067</v>
      </c>
      <c r="C444" s="717" t="s">
        <v>52</v>
      </c>
      <c r="D444" s="495">
        <v>42285</v>
      </c>
      <c r="E444" s="404">
        <v>7</v>
      </c>
      <c r="F444" s="720">
        <v>0.72345999999999999</v>
      </c>
      <c r="G444" s="476" t="s">
        <v>1351</v>
      </c>
      <c r="H444" s="516">
        <v>42285</v>
      </c>
      <c r="I444" s="720">
        <v>0.72543000000000002</v>
      </c>
      <c r="J444" s="786">
        <f>SUM(I444-F444)*10000</f>
        <v>19.700000000000273</v>
      </c>
      <c r="K444" s="405">
        <f t="shared" si="47"/>
        <v>10</v>
      </c>
      <c r="L444" s="721">
        <f>SUM((I444-F444)/J444*K444)*E444</f>
        <v>7.0000000000000001E-3</v>
      </c>
      <c r="M444" s="717" t="s">
        <v>883</v>
      </c>
      <c r="N444" s="716">
        <v>1</v>
      </c>
      <c r="O444" s="787">
        <f t="shared" si="44"/>
        <v>1379.0000000000191</v>
      </c>
      <c r="P444" s="514"/>
    </row>
    <row r="445" spans="1:16" s="843" customFormat="1" ht="15" customHeight="1" x14ac:dyDescent="0.25">
      <c r="A445" s="404" t="s">
        <v>1057</v>
      </c>
      <c r="B445" s="404" t="s">
        <v>2067</v>
      </c>
      <c r="C445" s="717" t="s">
        <v>52</v>
      </c>
      <c r="D445" s="495">
        <v>42285</v>
      </c>
      <c r="E445" s="404">
        <v>7</v>
      </c>
      <c r="F445" s="720">
        <v>0.72345999999999999</v>
      </c>
      <c r="G445" s="476" t="s">
        <v>1351</v>
      </c>
      <c r="H445" s="516">
        <v>42285</v>
      </c>
      <c r="I445" s="720">
        <v>0.72633999999999999</v>
      </c>
      <c r="J445" s="786">
        <f>SUM(I445-F445)*10000</f>
        <v>28.799999999999937</v>
      </c>
      <c r="K445" s="405">
        <f t="shared" si="47"/>
        <v>10</v>
      </c>
      <c r="L445" s="721">
        <f>SUM((I445-F445)/J445*K445)*E445</f>
        <v>7.0000000000000001E-3</v>
      </c>
      <c r="M445" s="717" t="s">
        <v>883</v>
      </c>
      <c r="N445" s="716">
        <v>1</v>
      </c>
      <c r="O445" s="787">
        <f t="shared" si="44"/>
        <v>2015.9999999999957</v>
      </c>
      <c r="P445" s="514"/>
    </row>
    <row r="446" spans="1:16" s="843" customFormat="1" ht="15" customHeight="1" x14ac:dyDescent="0.25">
      <c r="A446" s="458" t="s">
        <v>1035</v>
      </c>
      <c r="B446" s="458" t="s">
        <v>2072</v>
      </c>
      <c r="C446" s="750" t="s">
        <v>77</v>
      </c>
      <c r="D446" s="479">
        <v>42268</v>
      </c>
      <c r="E446" s="458">
        <v>3.03</v>
      </c>
      <c r="F446" s="747">
        <v>1.1205000000000001</v>
      </c>
      <c r="G446" s="746" t="s">
        <v>976</v>
      </c>
      <c r="H446" s="516">
        <v>42285</v>
      </c>
      <c r="I446" s="747">
        <v>1.137</v>
      </c>
      <c r="J446" s="786">
        <f>SUM(F446-I446)*10000</f>
        <v>-164.9999999999996</v>
      </c>
      <c r="K446" s="739">
        <f t="shared" si="47"/>
        <v>10</v>
      </c>
      <c r="L446" s="748">
        <f>SUM((F446-I446)/J446*K446)*E446</f>
        <v>3.0299999999999997E-3</v>
      </c>
      <c r="M446" s="750" t="s">
        <v>883</v>
      </c>
      <c r="N446" s="636">
        <v>1</v>
      </c>
      <c r="O446" s="787">
        <f t="shared" si="44"/>
        <v>-4999.4999999999873</v>
      </c>
      <c r="P446" s="514"/>
    </row>
    <row r="447" spans="1:16" s="843" customFormat="1" ht="15" customHeight="1" x14ac:dyDescent="0.25">
      <c r="A447" s="404" t="s">
        <v>1057</v>
      </c>
      <c r="B447" s="404" t="s">
        <v>2067</v>
      </c>
      <c r="C447" s="717" t="s">
        <v>52</v>
      </c>
      <c r="D447" s="495">
        <v>42285</v>
      </c>
      <c r="E447" s="404">
        <v>7</v>
      </c>
      <c r="F447" s="720">
        <v>0.72345999999999999</v>
      </c>
      <c r="G447" s="476" t="s">
        <v>1351</v>
      </c>
      <c r="H447" s="516">
        <v>42286</v>
      </c>
      <c r="I447" s="720">
        <v>0.72870000000000001</v>
      </c>
      <c r="J447" s="786">
        <f>SUM(I447-F447)*10000</f>
        <v>52.400000000000226</v>
      </c>
      <c r="K447" s="405">
        <f t="shared" si="47"/>
        <v>10</v>
      </c>
      <c r="L447" s="721">
        <f>SUM((I447-F447)/J447*K447)*E447</f>
        <v>7.0000000000000001E-3</v>
      </c>
      <c r="M447" s="717" t="s">
        <v>883</v>
      </c>
      <c r="N447" s="716">
        <v>1</v>
      </c>
      <c r="O447" s="787">
        <f t="shared" ref="O447:O478" si="48">SUM(J447*K447*E447)/N447</f>
        <v>3668.0000000000159</v>
      </c>
      <c r="P447" s="514"/>
    </row>
    <row r="448" spans="1:16" s="843" customFormat="1" ht="15" customHeight="1" x14ac:dyDescent="0.25">
      <c r="A448" s="458" t="s">
        <v>1146</v>
      </c>
      <c r="B448" s="458" t="s">
        <v>2072</v>
      </c>
      <c r="C448" s="750" t="s">
        <v>77</v>
      </c>
      <c r="D448" s="479">
        <v>42276</v>
      </c>
      <c r="E448" s="458">
        <v>2.84</v>
      </c>
      <c r="F448" s="747">
        <v>0.97019999999999995</v>
      </c>
      <c r="G448" s="746" t="s">
        <v>52</v>
      </c>
      <c r="H448" s="516">
        <v>42286</v>
      </c>
      <c r="I448" s="747">
        <v>0.96030000000000004</v>
      </c>
      <c r="J448" s="786">
        <f>SUM(F448-I448)*10000</f>
        <v>98.999999999999091</v>
      </c>
      <c r="K448" s="739">
        <f t="shared" si="47"/>
        <v>10.51635292880429</v>
      </c>
      <c r="L448" s="748">
        <f>SUM((F448-I448)/J448*K448)*E448</f>
        <v>2.9866442317804183E-3</v>
      </c>
      <c r="M448" s="750" t="s">
        <v>883</v>
      </c>
      <c r="N448" s="636">
        <v>0.95089999999999997</v>
      </c>
      <c r="O448" s="787">
        <f t="shared" si="48"/>
        <v>3109.4518766038354</v>
      </c>
      <c r="P448" s="514"/>
    </row>
    <row r="449" spans="1:16" s="843" customFormat="1" ht="15" customHeight="1" x14ac:dyDescent="0.25">
      <c r="A449" s="458" t="s">
        <v>1144</v>
      </c>
      <c r="B449" s="458" t="s">
        <v>2072</v>
      </c>
      <c r="C449" s="750" t="s">
        <v>77</v>
      </c>
      <c r="D449" s="479">
        <v>42278</v>
      </c>
      <c r="E449" s="458">
        <v>1.57</v>
      </c>
      <c r="F449" s="747">
        <v>2.1486000000000001</v>
      </c>
      <c r="G449" s="746" t="s">
        <v>976</v>
      </c>
      <c r="H449" s="516">
        <v>42286</v>
      </c>
      <c r="I449" s="747">
        <v>2.0891999999999999</v>
      </c>
      <c r="J449" s="786">
        <f>SUM(F449-I449)*10000</f>
        <v>594.00000000000114</v>
      </c>
      <c r="K449" s="739">
        <f t="shared" si="47"/>
        <v>7.1073205401563611</v>
      </c>
      <c r="L449" s="748">
        <f>SUM((F449-I449)/J449*K449)*E449</f>
        <v>1.1158493248045486E-3</v>
      </c>
      <c r="M449" s="750" t="s">
        <v>883</v>
      </c>
      <c r="N449" s="636">
        <v>1.407</v>
      </c>
      <c r="O449" s="787">
        <f t="shared" si="48"/>
        <v>4710.8351025863767</v>
      </c>
      <c r="P449" s="514"/>
    </row>
    <row r="450" spans="1:16" s="843" customFormat="1" ht="15" customHeight="1" x14ac:dyDescent="0.25">
      <c r="A450" s="404" t="s">
        <v>1155</v>
      </c>
      <c r="B450" s="404" t="s">
        <v>2067</v>
      </c>
      <c r="C450" s="717" t="s">
        <v>52</v>
      </c>
      <c r="D450" s="495">
        <v>42282</v>
      </c>
      <c r="E450" s="404">
        <v>3.62</v>
      </c>
      <c r="F450" s="720">
        <v>85.31</v>
      </c>
      <c r="G450" s="476" t="s">
        <v>976</v>
      </c>
      <c r="H450" s="516">
        <v>42286</v>
      </c>
      <c r="I450" s="720">
        <v>87.54</v>
      </c>
      <c r="J450" s="786">
        <f>SUM(I450-F450)*100</f>
        <v>223.0000000000004</v>
      </c>
      <c r="K450" s="405">
        <f t="shared" si="47"/>
        <v>10</v>
      </c>
      <c r="L450" s="721">
        <f>SUM((I450-F450)/J450*K450)*E450</f>
        <v>0.36200000000000004</v>
      </c>
      <c r="M450" s="717" t="s">
        <v>883</v>
      </c>
      <c r="N450" s="716">
        <v>1</v>
      </c>
      <c r="O450" s="787">
        <f t="shared" si="48"/>
        <v>8072.6000000000149</v>
      </c>
      <c r="P450" s="731"/>
    </row>
    <row r="451" spans="1:16" s="843" customFormat="1" ht="15" customHeight="1" x14ac:dyDescent="0.25">
      <c r="A451" s="404" t="s">
        <v>2328</v>
      </c>
      <c r="B451" s="404" t="s">
        <v>2067</v>
      </c>
      <c r="C451" s="717" t="s">
        <v>52</v>
      </c>
      <c r="D451" s="495">
        <v>42289</v>
      </c>
      <c r="E451" s="404">
        <v>5.0599999999999996</v>
      </c>
      <c r="F451" s="720">
        <v>0.7349</v>
      </c>
      <c r="G451" s="476" t="s">
        <v>1351</v>
      </c>
      <c r="H451" s="516">
        <v>42289</v>
      </c>
      <c r="I451" s="720">
        <v>0.73701000000000005</v>
      </c>
      <c r="J451" s="786">
        <f>SUM(I451-F451)*10000</f>
        <v>21.100000000000563</v>
      </c>
      <c r="K451" s="405">
        <f t="shared" si="47"/>
        <v>10</v>
      </c>
      <c r="L451" s="721">
        <f>SUM((I451-F451)/J451*K451)*E451</f>
        <v>5.0599999999999994E-3</v>
      </c>
      <c r="M451" s="717" t="s">
        <v>883</v>
      </c>
      <c r="N451" s="716">
        <v>1</v>
      </c>
      <c r="O451" s="787">
        <f t="shared" si="48"/>
        <v>1067.6600000000285</v>
      </c>
      <c r="P451" s="514"/>
    </row>
    <row r="452" spans="1:16" s="843" customFormat="1" ht="15" customHeight="1" x14ac:dyDescent="0.25">
      <c r="A452" s="404" t="s">
        <v>2328</v>
      </c>
      <c r="B452" s="404" t="s">
        <v>2067</v>
      </c>
      <c r="C452" s="717" t="s">
        <v>52</v>
      </c>
      <c r="D452" s="495">
        <v>42289</v>
      </c>
      <c r="E452" s="404">
        <v>5.0599999999999996</v>
      </c>
      <c r="F452" s="720">
        <v>0.7349</v>
      </c>
      <c r="G452" s="476" t="s">
        <v>1351</v>
      </c>
      <c r="H452" s="516">
        <v>42290</v>
      </c>
      <c r="I452" s="720">
        <v>0.73821999999999999</v>
      </c>
      <c r="J452" s="786">
        <f>SUM(I452-F452)*10000</f>
        <v>33.199999999999896</v>
      </c>
      <c r="K452" s="405">
        <f t="shared" si="47"/>
        <v>10</v>
      </c>
      <c r="L452" s="721">
        <f>SUM((I452-F452)/J452*K452)*E452</f>
        <v>5.0599999999999994E-3</v>
      </c>
      <c r="M452" s="717" t="s">
        <v>883</v>
      </c>
      <c r="N452" s="716">
        <v>1</v>
      </c>
      <c r="O452" s="787">
        <f t="shared" si="48"/>
        <v>1679.9199999999946</v>
      </c>
      <c r="P452" s="749"/>
    </row>
    <row r="453" spans="1:16" s="843" customFormat="1" ht="15" customHeight="1" x14ac:dyDescent="0.25">
      <c r="A453" s="404" t="s">
        <v>2328</v>
      </c>
      <c r="B453" s="404" t="s">
        <v>2067</v>
      </c>
      <c r="C453" s="717" t="s">
        <v>52</v>
      </c>
      <c r="D453" s="495">
        <v>42289</v>
      </c>
      <c r="E453" s="404">
        <v>5.0599999999999996</v>
      </c>
      <c r="F453" s="720">
        <v>0.7349</v>
      </c>
      <c r="G453" s="476" t="s">
        <v>1351</v>
      </c>
      <c r="H453" s="516">
        <v>42290</v>
      </c>
      <c r="I453" s="720">
        <v>0.7349</v>
      </c>
      <c r="J453" s="786">
        <f>SUM(I453-F453)*10000</f>
        <v>0</v>
      </c>
      <c r="K453" s="405">
        <f t="shared" si="47"/>
        <v>10</v>
      </c>
      <c r="L453" s="721" t="e">
        <f>SUM((I453-F453)/J453*K453)*E453</f>
        <v>#DIV/0!</v>
      </c>
      <c r="M453" s="717" t="s">
        <v>883</v>
      </c>
      <c r="N453" s="716">
        <v>1</v>
      </c>
      <c r="O453" s="787">
        <f t="shared" si="48"/>
        <v>0</v>
      </c>
      <c r="P453" s="731"/>
    </row>
    <row r="454" spans="1:16" s="843" customFormat="1" ht="15" customHeight="1" x14ac:dyDescent="0.25">
      <c r="A454" s="458" t="s">
        <v>1146</v>
      </c>
      <c r="B454" s="458" t="s">
        <v>2072</v>
      </c>
      <c r="C454" s="750" t="s">
        <v>77</v>
      </c>
      <c r="D454" s="479">
        <v>42276</v>
      </c>
      <c r="E454" s="458">
        <v>2.83</v>
      </c>
      <c r="F454" s="747">
        <v>0.97019999999999995</v>
      </c>
      <c r="G454" s="746" t="s">
        <v>52</v>
      </c>
      <c r="H454" s="516">
        <v>42290</v>
      </c>
      <c r="I454" s="747">
        <v>0.96389999999999998</v>
      </c>
      <c r="J454" s="786">
        <f>SUM(F454-I454)*10000</f>
        <v>62.999999999999723</v>
      </c>
      <c r="K454" s="739">
        <f t="shared" si="47"/>
        <v>10.51635292880429</v>
      </c>
      <c r="L454" s="748">
        <f>SUM((F454-I454)/J454*K454)*E454</f>
        <v>2.9761278788516146E-3</v>
      </c>
      <c r="M454" s="750" t="s">
        <v>883</v>
      </c>
      <c r="N454" s="636">
        <v>0.95089999999999997</v>
      </c>
      <c r="O454" s="787">
        <f t="shared" si="48"/>
        <v>1971.7747015211996</v>
      </c>
      <c r="P454" s="514"/>
    </row>
    <row r="455" spans="1:16" s="843" customFormat="1" ht="15" customHeight="1" x14ac:dyDescent="0.25">
      <c r="A455" s="404" t="s">
        <v>1030</v>
      </c>
      <c r="B455" s="404" t="s">
        <v>2067</v>
      </c>
      <c r="C455" s="717" t="s">
        <v>52</v>
      </c>
      <c r="D455" s="495">
        <v>42286</v>
      </c>
      <c r="E455" s="404">
        <v>3.35</v>
      </c>
      <c r="F455" s="720">
        <v>0.74070000000000003</v>
      </c>
      <c r="G455" s="476" t="s">
        <v>52</v>
      </c>
      <c r="H455" s="516">
        <v>42290</v>
      </c>
      <c r="I455" s="720">
        <v>0.74739999999999995</v>
      </c>
      <c r="J455" s="786">
        <f>SUM(I455-F455)*10000</f>
        <v>66.999999999999289</v>
      </c>
      <c r="K455" s="405">
        <f t="shared" si="47"/>
        <v>15.349194167306216</v>
      </c>
      <c r="L455" s="721">
        <f>SUM((I455-F455)/J455*K455)*E455</f>
        <v>5.1419800460475815E-3</v>
      </c>
      <c r="M455" s="717" t="s">
        <v>883</v>
      </c>
      <c r="N455" s="716">
        <v>0.65149999999999997</v>
      </c>
      <c r="O455" s="787">
        <f t="shared" si="48"/>
        <v>5287.9917587902437</v>
      </c>
      <c r="P455" s="731"/>
    </row>
    <row r="456" spans="1:16" s="843" customFormat="1" ht="15" customHeight="1" x14ac:dyDescent="0.25">
      <c r="A456" s="404" t="s">
        <v>1030</v>
      </c>
      <c r="B456" s="404" t="s">
        <v>2067</v>
      </c>
      <c r="C456" s="717" t="s">
        <v>52</v>
      </c>
      <c r="D456" s="495">
        <v>42286</v>
      </c>
      <c r="E456" s="404">
        <v>3.34</v>
      </c>
      <c r="F456" s="720">
        <v>0.74070000000000003</v>
      </c>
      <c r="G456" s="476" t="s">
        <v>52</v>
      </c>
      <c r="H456" s="516">
        <v>42290</v>
      </c>
      <c r="I456" s="720">
        <v>0.74350000000000005</v>
      </c>
      <c r="J456" s="786">
        <f>SUM(I456-F456)*10000</f>
        <v>28.000000000000249</v>
      </c>
      <c r="K456" s="405">
        <f t="shared" si="47"/>
        <v>15.349194167306216</v>
      </c>
      <c r="L456" s="721">
        <f>SUM((I456-F456)/J456*K456)*E456</f>
        <v>5.1266308518802756E-3</v>
      </c>
      <c r="M456" s="717" t="s">
        <v>883</v>
      </c>
      <c r="N456" s="716">
        <v>0.65149999999999997</v>
      </c>
      <c r="O456" s="787">
        <f t="shared" si="48"/>
        <v>2203.3102663491791</v>
      </c>
      <c r="P456" s="749"/>
    </row>
    <row r="457" spans="1:16" s="843" customFormat="1" ht="15" customHeight="1" x14ac:dyDescent="0.25">
      <c r="A457" s="458" t="s">
        <v>1030</v>
      </c>
      <c r="B457" s="458" t="s">
        <v>2066</v>
      </c>
      <c r="C457" s="750" t="s">
        <v>77</v>
      </c>
      <c r="D457" s="479">
        <v>42272</v>
      </c>
      <c r="E457" s="458">
        <v>5.94</v>
      </c>
      <c r="F457" s="747">
        <v>0.74080000000000001</v>
      </c>
      <c r="G457" s="746" t="s">
        <v>2335</v>
      </c>
      <c r="H457" s="516">
        <v>42290</v>
      </c>
      <c r="I457" s="747">
        <v>0.74680000000000002</v>
      </c>
      <c r="J457" s="786">
        <f>SUM(F457-I457)*10000</f>
        <v>-60.000000000000057</v>
      </c>
      <c r="K457" s="739">
        <f t="shared" si="47"/>
        <v>15.172204521316948</v>
      </c>
      <c r="L457" s="748">
        <f>SUM((F457-I457)/J457*K457)*E457</f>
        <v>9.0122894856622671E-3</v>
      </c>
      <c r="M457" s="750" t="s">
        <v>883</v>
      </c>
      <c r="N457" s="636">
        <v>0.65910000000000002</v>
      </c>
      <c r="O457" s="787">
        <f t="shared" si="48"/>
        <v>-8204.1779569069422</v>
      </c>
      <c r="P457" s="749"/>
    </row>
    <row r="458" spans="1:16" s="843" customFormat="1" ht="15" customHeight="1" x14ac:dyDescent="0.25">
      <c r="A458" s="404" t="s">
        <v>1032</v>
      </c>
      <c r="B458" s="404" t="s">
        <v>2077</v>
      </c>
      <c r="C458" s="717" t="s">
        <v>52</v>
      </c>
      <c r="D458" s="495">
        <v>42278</v>
      </c>
      <c r="E458" s="404">
        <v>8.49</v>
      </c>
      <c r="F458" s="720">
        <v>1.4681999999999999</v>
      </c>
      <c r="G458" s="476" t="s">
        <v>2335</v>
      </c>
      <c r="H458" s="516">
        <v>42290</v>
      </c>
      <c r="I458" s="720">
        <v>1.4683999999999999</v>
      </c>
      <c r="J458" s="786">
        <f>SUM(I458-F458)*10000</f>
        <v>1.9999999999997797</v>
      </c>
      <c r="K458" s="405">
        <f t="shared" si="47"/>
        <v>11.053387863380127</v>
      </c>
      <c r="L458" s="721">
        <f t="shared" ref="L458:L463" si="49">SUM((I458-F458)/J458*K458)*E458</f>
        <v>9.3843262960097273E-3</v>
      </c>
      <c r="M458" s="717" t="s">
        <v>883</v>
      </c>
      <c r="N458" s="716">
        <v>0.90469999999999995</v>
      </c>
      <c r="O458" s="787">
        <f t="shared" si="48"/>
        <v>207.45719677260297</v>
      </c>
      <c r="P458" s="515"/>
    </row>
    <row r="459" spans="1:16" s="843" customFormat="1" ht="15" customHeight="1" x14ac:dyDescent="0.25">
      <c r="A459" s="404" t="s">
        <v>1145</v>
      </c>
      <c r="B459" s="404" t="s">
        <v>2252</v>
      </c>
      <c r="C459" s="717" t="s">
        <v>52</v>
      </c>
      <c r="D459" s="495">
        <v>42282</v>
      </c>
      <c r="E459" s="404">
        <v>8.39</v>
      </c>
      <c r="F459" s="720">
        <v>1.5145999999999999</v>
      </c>
      <c r="G459" s="476" t="s">
        <v>2335</v>
      </c>
      <c r="H459" s="516">
        <v>42290</v>
      </c>
      <c r="I459" s="720">
        <v>1.5294000000000001</v>
      </c>
      <c r="J459" s="786">
        <f>SUM(I459-F459)*10000</f>
        <v>148.00000000000148</v>
      </c>
      <c r="K459" s="405">
        <f t="shared" si="47"/>
        <v>10</v>
      </c>
      <c r="L459" s="721">
        <f t="shared" si="49"/>
        <v>8.3899999999999999E-3</v>
      </c>
      <c r="M459" s="717" t="s">
        <v>883</v>
      </c>
      <c r="N459" s="716">
        <v>1</v>
      </c>
      <c r="O459" s="787">
        <f t="shared" si="48"/>
        <v>12417.200000000124</v>
      </c>
      <c r="P459" s="514"/>
    </row>
    <row r="460" spans="1:16" s="843" customFormat="1" ht="15" customHeight="1" x14ac:dyDescent="0.25">
      <c r="A460" s="404" t="s">
        <v>1031</v>
      </c>
      <c r="B460" s="404" t="s">
        <v>2067</v>
      </c>
      <c r="C460" s="717" t="s">
        <v>52</v>
      </c>
      <c r="D460" s="495">
        <v>42289</v>
      </c>
      <c r="E460" s="404">
        <v>6.07</v>
      </c>
      <c r="F460" s="720">
        <v>1.3038000000000001</v>
      </c>
      <c r="G460" s="476" t="s">
        <v>52</v>
      </c>
      <c r="H460" s="516">
        <v>42292</v>
      </c>
      <c r="I460" s="720">
        <v>1.2887</v>
      </c>
      <c r="J460" s="786">
        <f>SUM(I460-F460)*10000</f>
        <v>-151.00000000000114</v>
      </c>
      <c r="K460" s="405">
        <f t="shared" si="47"/>
        <v>7.7154540544711052</v>
      </c>
      <c r="L460" s="721">
        <f t="shared" si="49"/>
        <v>4.6832806110639605E-3</v>
      </c>
      <c r="M460" s="717" t="s">
        <v>883</v>
      </c>
      <c r="N460" s="716">
        <v>1.2961</v>
      </c>
      <c r="O460" s="787">
        <f t="shared" si="48"/>
        <v>-5456.1790932078038</v>
      </c>
      <c r="P460" s="515"/>
    </row>
    <row r="461" spans="1:16" s="843" customFormat="1" ht="15" customHeight="1" x14ac:dyDescent="0.25">
      <c r="A461" s="404" t="s">
        <v>1155</v>
      </c>
      <c r="B461" s="404" t="s">
        <v>2274</v>
      </c>
      <c r="C461" s="717" t="s">
        <v>52</v>
      </c>
      <c r="D461" s="495">
        <v>42297</v>
      </c>
      <c r="E461" s="404">
        <v>4.0199999999999996</v>
      </c>
      <c r="F461" s="720">
        <v>86.6</v>
      </c>
      <c r="G461" s="476" t="s">
        <v>2335</v>
      </c>
      <c r="H461" s="516">
        <v>42292</v>
      </c>
      <c r="I461" s="720">
        <v>87.004999999999995</v>
      </c>
      <c r="J461" s="786">
        <f>SUM(I461-F461)*100</f>
        <v>40.500000000000114</v>
      </c>
      <c r="K461" s="405">
        <f t="shared" si="47"/>
        <v>10</v>
      </c>
      <c r="L461" s="721">
        <f t="shared" si="49"/>
        <v>0.40199999999999997</v>
      </c>
      <c r="M461" s="717" t="s">
        <v>883</v>
      </c>
      <c r="N461" s="716">
        <v>1</v>
      </c>
      <c r="O461" s="787">
        <f t="shared" si="48"/>
        <v>1628.1000000000045</v>
      </c>
      <c r="P461" s="749" t="s">
        <v>2332</v>
      </c>
    </row>
    <row r="462" spans="1:16" s="843" customFormat="1" ht="15" customHeight="1" x14ac:dyDescent="0.25">
      <c r="A462" s="404" t="s">
        <v>1031</v>
      </c>
      <c r="B462" s="404" t="s">
        <v>2067</v>
      </c>
      <c r="C462" s="717" t="s">
        <v>52</v>
      </c>
      <c r="D462" s="495">
        <v>42289</v>
      </c>
      <c r="E462" s="404">
        <v>5.33</v>
      </c>
      <c r="F462" s="720">
        <v>1.3067</v>
      </c>
      <c r="G462" s="476" t="s">
        <v>976</v>
      </c>
      <c r="H462" s="516">
        <v>42292</v>
      </c>
      <c r="I462" s="720">
        <v>1.2895000000000001</v>
      </c>
      <c r="J462" s="786">
        <f>SUM(I462-F462)*10000</f>
        <v>-171.99999999999881</v>
      </c>
      <c r="K462" s="405">
        <f t="shared" si="47"/>
        <v>7.7154540544711052</v>
      </c>
      <c r="L462" s="721">
        <f t="shared" si="49"/>
        <v>4.1123370110330995E-3</v>
      </c>
      <c r="M462" s="717" t="s">
        <v>883</v>
      </c>
      <c r="N462" s="716">
        <v>1.2961</v>
      </c>
      <c r="O462" s="787">
        <f t="shared" si="48"/>
        <v>-5457.3101296017912</v>
      </c>
      <c r="P462" s="515"/>
    </row>
    <row r="463" spans="1:16" s="843" customFormat="1" ht="15" customHeight="1" x14ac:dyDescent="0.25">
      <c r="A463" s="404" t="s">
        <v>1155</v>
      </c>
      <c r="B463" s="404" t="s">
        <v>2274</v>
      </c>
      <c r="C463" s="717" t="s">
        <v>52</v>
      </c>
      <c r="D463" s="495">
        <v>42297</v>
      </c>
      <c r="E463" s="404">
        <v>4.0199999999999996</v>
      </c>
      <c r="F463" s="720">
        <v>86.6</v>
      </c>
      <c r="G463" s="476" t="s">
        <v>2335</v>
      </c>
      <c r="H463" s="516">
        <v>42298</v>
      </c>
      <c r="I463" s="720">
        <v>86.6</v>
      </c>
      <c r="J463" s="786">
        <f>SUM(I463-F463)*100</f>
        <v>0</v>
      </c>
      <c r="K463" s="405">
        <f t="shared" si="47"/>
        <v>10</v>
      </c>
      <c r="L463" s="721" t="e">
        <f t="shared" si="49"/>
        <v>#DIV/0!</v>
      </c>
      <c r="M463" s="717" t="s">
        <v>883</v>
      </c>
      <c r="N463" s="716">
        <v>1</v>
      </c>
      <c r="O463" s="787">
        <f t="shared" si="48"/>
        <v>0</v>
      </c>
      <c r="P463" s="749"/>
    </row>
    <row r="464" spans="1:16" s="843" customFormat="1" ht="15" customHeight="1" x14ac:dyDescent="0.25">
      <c r="A464" s="458" t="s">
        <v>1035</v>
      </c>
      <c r="B464" s="458" t="s">
        <v>2072</v>
      </c>
      <c r="C464" s="750" t="s">
        <v>77</v>
      </c>
      <c r="D464" s="479">
        <v>42299</v>
      </c>
      <c r="E464" s="458">
        <v>6.41</v>
      </c>
      <c r="F464" s="747">
        <v>1.1103499999999999</v>
      </c>
      <c r="G464" s="746" t="s">
        <v>1351</v>
      </c>
      <c r="H464" s="516">
        <v>42299</v>
      </c>
      <c r="I464" s="747">
        <v>1.1073999999999999</v>
      </c>
      <c r="J464" s="786">
        <f>SUM(F464-I464)*10000</f>
        <v>29.500000000000082</v>
      </c>
      <c r="K464" s="739">
        <f t="shared" si="47"/>
        <v>10</v>
      </c>
      <c r="L464" s="748">
        <f>SUM((F464-I464)/J464*K464)*E464</f>
        <v>6.4099999999999999E-3</v>
      </c>
      <c r="M464" s="750" t="s">
        <v>883</v>
      </c>
      <c r="N464" s="636">
        <v>1</v>
      </c>
      <c r="O464" s="787">
        <f t="shared" si="48"/>
        <v>1890.950000000005</v>
      </c>
      <c r="P464" s="514"/>
    </row>
    <row r="465" spans="1:16" s="843" customFormat="1" ht="15" customHeight="1" x14ac:dyDescent="0.25">
      <c r="A465" s="458" t="s">
        <v>1145</v>
      </c>
      <c r="B465" s="458" t="s">
        <v>2072</v>
      </c>
      <c r="C465" s="750" t="s">
        <v>77</v>
      </c>
      <c r="D465" s="479">
        <v>42299</v>
      </c>
      <c r="E465" s="458">
        <v>4.99</v>
      </c>
      <c r="F465" s="747">
        <v>1.54097</v>
      </c>
      <c r="G465" s="746" t="s">
        <v>1351</v>
      </c>
      <c r="H465" s="516">
        <v>42299</v>
      </c>
      <c r="I465" s="747">
        <v>1.5388900000000001</v>
      </c>
      <c r="J465" s="786">
        <f>SUM(F465-I465)*10000</f>
        <v>20.799999999998597</v>
      </c>
      <c r="K465" s="739">
        <f t="shared" si="47"/>
        <v>10</v>
      </c>
      <c r="L465" s="748">
        <f>SUM((F465-I465)/J465*K465)*E465</f>
        <v>4.9900000000000005E-3</v>
      </c>
      <c r="M465" s="750" t="s">
        <v>883</v>
      </c>
      <c r="N465" s="636">
        <v>1</v>
      </c>
      <c r="O465" s="787">
        <f t="shared" si="48"/>
        <v>1037.91999999993</v>
      </c>
      <c r="P465" s="514"/>
    </row>
    <row r="466" spans="1:16" s="843" customFormat="1" ht="15" customHeight="1" x14ac:dyDescent="0.25">
      <c r="A466" s="458" t="s">
        <v>1145</v>
      </c>
      <c r="B466" s="458" t="s">
        <v>2072</v>
      </c>
      <c r="C466" s="750" t="s">
        <v>77</v>
      </c>
      <c r="D466" s="479">
        <v>42299</v>
      </c>
      <c r="E466" s="458">
        <v>4.99</v>
      </c>
      <c r="F466" s="747">
        <v>1.54097</v>
      </c>
      <c r="G466" s="746" t="s">
        <v>1351</v>
      </c>
      <c r="H466" s="516">
        <v>42299</v>
      </c>
      <c r="I466" s="747">
        <v>1.53833</v>
      </c>
      <c r="J466" s="786">
        <f>SUM(F466-I466)*10000</f>
        <v>26.399999999999757</v>
      </c>
      <c r="K466" s="739">
        <f t="shared" si="47"/>
        <v>10</v>
      </c>
      <c r="L466" s="748">
        <f>SUM((F466-I466)/J466*K466)*E466</f>
        <v>4.9900000000000005E-3</v>
      </c>
      <c r="M466" s="750" t="s">
        <v>883</v>
      </c>
      <c r="N466" s="636">
        <v>1</v>
      </c>
      <c r="O466" s="787">
        <f t="shared" si="48"/>
        <v>1317.3599999999878</v>
      </c>
      <c r="P466" s="514"/>
    </row>
    <row r="467" spans="1:16" s="843" customFormat="1" ht="15" customHeight="1" x14ac:dyDescent="0.25">
      <c r="A467" s="458" t="s">
        <v>1145</v>
      </c>
      <c r="B467" s="458" t="s">
        <v>2072</v>
      </c>
      <c r="C467" s="750" t="s">
        <v>77</v>
      </c>
      <c r="D467" s="479">
        <v>42299</v>
      </c>
      <c r="E467" s="458">
        <v>4.99</v>
      </c>
      <c r="F467" s="747">
        <v>1.54097</v>
      </c>
      <c r="G467" s="746" t="s">
        <v>1351</v>
      </c>
      <c r="H467" s="516">
        <v>42299</v>
      </c>
      <c r="I467" s="747">
        <v>1.5376000000000001</v>
      </c>
      <c r="J467" s="786">
        <f>SUM(F467-I467)*10000</f>
        <v>33.699999999998731</v>
      </c>
      <c r="K467" s="739">
        <f t="shared" si="47"/>
        <v>10</v>
      </c>
      <c r="L467" s="748">
        <f>SUM((F467-I467)/J467*K467)*E467</f>
        <v>4.9900000000000005E-3</v>
      </c>
      <c r="M467" s="750" t="s">
        <v>883</v>
      </c>
      <c r="N467" s="636">
        <v>1</v>
      </c>
      <c r="O467" s="787">
        <f t="shared" si="48"/>
        <v>1681.6299999999369</v>
      </c>
      <c r="P467" s="514"/>
    </row>
    <row r="468" spans="1:16" s="843" customFormat="1" ht="15" customHeight="1" x14ac:dyDescent="0.25">
      <c r="A468" s="458" t="s">
        <v>1274</v>
      </c>
      <c r="B468" s="458" t="s">
        <v>2072</v>
      </c>
      <c r="C468" s="750" t="s">
        <v>77</v>
      </c>
      <c r="D468" s="479">
        <v>42278</v>
      </c>
      <c r="E468" s="458">
        <v>3.86</v>
      </c>
      <c r="F468" s="747">
        <v>119.06100000000001</v>
      </c>
      <c r="G468" s="746" t="s">
        <v>52</v>
      </c>
      <c r="H468" s="516">
        <v>42299</v>
      </c>
      <c r="I468" s="747">
        <v>120.169</v>
      </c>
      <c r="J468" s="786">
        <f>SUM(F468-I468)*100</f>
        <v>-110.79999999999899</v>
      </c>
      <c r="K468" s="739">
        <f t="shared" si="47"/>
        <v>10</v>
      </c>
      <c r="L468" s="748">
        <f>SUM((F468-I468)/J468*K468)*E468</f>
        <v>0.38600000000000001</v>
      </c>
      <c r="M468" s="750" t="s">
        <v>883</v>
      </c>
      <c r="N468" s="636">
        <v>1</v>
      </c>
      <c r="O468" s="787">
        <f t="shared" si="48"/>
        <v>-4276.879999999961</v>
      </c>
      <c r="P468" s="514"/>
    </row>
    <row r="469" spans="1:16" s="843" customFormat="1" ht="15" customHeight="1" x14ac:dyDescent="0.25">
      <c r="A469" s="404" t="s">
        <v>1030</v>
      </c>
      <c r="B469" s="404" t="s">
        <v>2067</v>
      </c>
      <c r="C469" s="717" t="s">
        <v>52</v>
      </c>
      <c r="D469" s="495">
        <v>42298</v>
      </c>
      <c r="E469" s="404">
        <v>7.65</v>
      </c>
      <c r="F469" s="720">
        <v>0.73099999999999998</v>
      </c>
      <c r="G469" s="476" t="s">
        <v>52</v>
      </c>
      <c r="H469" s="516">
        <v>42299</v>
      </c>
      <c r="I469" s="720">
        <v>0.73240000000000005</v>
      </c>
      <c r="J469" s="786">
        <f>SUM(I469-F469)*10000</f>
        <v>14.000000000000679</v>
      </c>
      <c r="K469" s="405">
        <f t="shared" si="47"/>
        <v>15.446400988569664</v>
      </c>
      <c r="L469" s="721">
        <f>SUM((I469-F469)/J469*K469)*E469</f>
        <v>1.1816496756255795E-2</v>
      </c>
      <c r="M469" s="717" t="s">
        <v>883</v>
      </c>
      <c r="N469" s="716">
        <v>0.64739999999999998</v>
      </c>
      <c r="O469" s="787">
        <f t="shared" si="48"/>
        <v>2555.3128604817598</v>
      </c>
      <c r="P469" s="749"/>
    </row>
    <row r="470" spans="1:16" s="843" customFormat="1" ht="15" customHeight="1" x14ac:dyDescent="0.25">
      <c r="A470" s="404" t="s">
        <v>1139</v>
      </c>
      <c r="B470" s="404" t="s">
        <v>2067</v>
      </c>
      <c r="C470" s="717" t="s">
        <v>52</v>
      </c>
      <c r="D470" s="495">
        <v>42285</v>
      </c>
      <c r="E470" s="404">
        <v>5.1100000000000003</v>
      </c>
      <c r="F470" s="720">
        <v>1.4702999999999999</v>
      </c>
      <c r="G470" s="476" t="s">
        <v>976</v>
      </c>
      <c r="H470" s="516">
        <v>42299</v>
      </c>
      <c r="I470" s="720">
        <v>1.4550000000000001</v>
      </c>
      <c r="J470" s="786">
        <f>SUM(I470-F470)*10000</f>
        <v>-152.99999999999869</v>
      </c>
      <c r="K470" s="405">
        <f t="shared" si="47"/>
        <v>7.6587271195527293</v>
      </c>
      <c r="L470" s="721">
        <f>SUM((I470-F470)/J470*K470)*E470</f>
        <v>3.9136095580914448E-3</v>
      </c>
      <c r="M470" s="717" t="s">
        <v>883</v>
      </c>
      <c r="N470" s="716">
        <v>1.3057000000000001</v>
      </c>
      <c r="O470" s="787">
        <f t="shared" si="48"/>
        <v>-4585.9099516580063</v>
      </c>
      <c r="P470" s="749"/>
    </row>
    <row r="471" spans="1:16" s="843" customFormat="1" ht="15" customHeight="1" x14ac:dyDescent="0.25">
      <c r="A471" s="458" t="s">
        <v>1035</v>
      </c>
      <c r="B471" s="458" t="s">
        <v>2072</v>
      </c>
      <c r="C471" s="750" t="s">
        <v>77</v>
      </c>
      <c r="D471" s="479">
        <v>42299</v>
      </c>
      <c r="E471" s="458">
        <v>8.34</v>
      </c>
      <c r="F471" s="747">
        <v>1.1298999999999999</v>
      </c>
      <c r="G471" s="746" t="s">
        <v>976</v>
      </c>
      <c r="H471" s="516">
        <v>42299</v>
      </c>
      <c r="I471" s="747">
        <v>1.1128</v>
      </c>
      <c r="J471" s="786">
        <f>SUM(F471-I471)*10000</f>
        <v>170.99999999999892</v>
      </c>
      <c r="K471" s="739">
        <f t="shared" si="47"/>
        <v>10</v>
      </c>
      <c r="L471" s="748">
        <f>SUM((F471-I471)/J471*K471)*E471</f>
        <v>8.3400000000000002E-3</v>
      </c>
      <c r="M471" s="750" t="s">
        <v>883</v>
      </c>
      <c r="N471" s="636">
        <v>1</v>
      </c>
      <c r="O471" s="787">
        <f t="shared" si="48"/>
        <v>14261.399999999909</v>
      </c>
      <c r="P471" s="514"/>
    </row>
    <row r="472" spans="1:16" s="843" customFormat="1" ht="15" customHeight="1" x14ac:dyDescent="0.25">
      <c r="A472" s="458" t="s">
        <v>1035</v>
      </c>
      <c r="B472" s="458" t="s">
        <v>2072</v>
      </c>
      <c r="C472" s="750" t="s">
        <v>77</v>
      </c>
      <c r="D472" s="479">
        <v>42299</v>
      </c>
      <c r="E472" s="458">
        <v>6.4</v>
      </c>
      <c r="F472" s="747">
        <v>1.1103499999999999</v>
      </c>
      <c r="G472" s="746" t="s">
        <v>1351</v>
      </c>
      <c r="H472" s="516">
        <v>42300</v>
      </c>
      <c r="I472" s="747">
        <v>1.10528</v>
      </c>
      <c r="J472" s="786">
        <f>SUM(F472-I472)*10000</f>
        <v>50.699999999999079</v>
      </c>
      <c r="K472" s="739">
        <f t="shared" si="47"/>
        <v>10</v>
      </c>
      <c r="L472" s="748">
        <f>SUM((F472-I472)/J472*K472)*E472</f>
        <v>6.4000000000000003E-3</v>
      </c>
      <c r="M472" s="750" t="s">
        <v>883</v>
      </c>
      <c r="N472" s="636">
        <v>1</v>
      </c>
      <c r="O472" s="787">
        <f t="shared" si="48"/>
        <v>3244.7999999999411</v>
      </c>
      <c r="P472" s="514"/>
    </row>
    <row r="473" spans="1:16" s="843" customFormat="1" ht="15" customHeight="1" x14ac:dyDescent="0.25">
      <c r="A473" s="458" t="s">
        <v>1035</v>
      </c>
      <c r="B473" s="458" t="s">
        <v>2072</v>
      </c>
      <c r="C473" s="750" t="s">
        <v>77</v>
      </c>
      <c r="D473" s="479">
        <v>42299</v>
      </c>
      <c r="E473" s="458">
        <v>6.4</v>
      </c>
      <c r="F473" s="747">
        <v>1.1103499999999999</v>
      </c>
      <c r="G473" s="746" t="s">
        <v>1351</v>
      </c>
      <c r="H473" s="516">
        <v>42300</v>
      </c>
      <c r="I473" s="747">
        <v>1.10117</v>
      </c>
      <c r="J473" s="786">
        <f>SUM(F473-I473)*10000</f>
        <v>91.799999999999656</v>
      </c>
      <c r="K473" s="739">
        <f t="shared" si="47"/>
        <v>10</v>
      </c>
      <c r="L473" s="748">
        <f>SUM((F473-I473)/J473*K473)*E473</f>
        <v>6.4000000000000003E-3</v>
      </c>
      <c r="M473" s="750" t="s">
        <v>883</v>
      </c>
      <c r="N473" s="636">
        <v>1</v>
      </c>
      <c r="O473" s="787">
        <f t="shared" si="48"/>
        <v>5875.1999999999789</v>
      </c>
      <c r="P473" s="514"/>
    </row>
    <row r="474" spans="1:16" s="843" customFormat="1" ht="15" customHeight="1" x14ac:dyDescent="0.25">
      <c r="A474" s="404" t="s">
        <v>1139</v>
      </c>
      <c r="B474" s="404" t="s">
        <v>2077</v>
      </c>
      <c r="C474" s="717" t="s">
        <v>52</v>
      </c>
      <c r="D474" s="495">
        <v>42299</v>
      </c>
      <c r="E474" s="404">
        <v>11.04</v>
      </c>
      <c r="F474" s="720">
        <v>1.4610000000000001</v>
      </c>
      <c r="G474" s="476" t="s">
        <v>2335</v>
      </c>
      <c r="H474" s="516">
        <v>42300</v>
      </c>
      <c r="I474" s="720">
        <v>1.4530000000000001</v>
      </c>
      <c r="J474" s="786">
        <f>SUM(I474-F474)*10000</f>
        <v>-80.000000000000071</v>
      </c>
      <c r="K474" s="405">
        <f t="shared" si="47"/>
        <v>7.6115086010047195</v>
      </c>
      <c r="L474" s="721">
        <f>SUM((I474-F474)/J474*K474)*E474</f>
        <v>8.403105495509211E-3</v>
      </c>
      <c r="M474" s="717" t="s">
        <v>883</v>
      </c>
      <c r="N474" s="716">
        <v>1.3138000000000001</v>
      </c>
      <c r="O474" s="787">
        <f t="shared" si="48"/>
        <v>-5116.8247803374734</v>
      </c>
      <c r="P474" s="731"/>
    </row>
    <row r="475" spans="1:16" s="843" customFormat="1" ht="15" customHeight="1" x14ac:dyDescent="0.25">
      <c r="A475" s="404" t="s">
        <v>1035</v>
      </c>
      <c r="B475" s="404" t="s">
        <v>2077</v>
      </c>
      <c r="C475" s="717" t="s">
        <v>52</v>
      </c>
      <c r="D475" s="495">
        <v>42299</v>
      </c>
      <c r="E475" s="404">
        <v>11.04</v>
      </c>
      <c r="F475" s="720">
        <v>1.1120000000000001</v>
      </c>
      <c r="G475" s="476" t="s">
        <v>2335</v>
      </c>
      <c r="H475" s="516">
        <v>42300</v>
      </c>
      <c r="I475" s="720">
        <v>1.1040000000000001</v>
      </c>
      <c r="J475" s="786">
        <f>SUM(I475-F475)*10000</f>
        <v>-80.000000000000071</v>
      </c>
      <c r="K475" s="405">
        <f t="shared" si="47"/>
        <v>10</v>
      </c>
      <c r="L475" s="721">
        <f>SUM((I475-F475)/J475*K475)*E475</f>
        <v>1.1039999999999999E-2</v>
      </c>
      <c r="M475" s="717" t="s">
        <v>883</v>
      </c>
      <c r="N475" s="716">
        <v>1</v>
      </c>
      <c r="O475" s="787">
        <f t="shared" si="48"/>
        <v>-8832.0000000000073</v>
      </c>
      <c r="P475" s="514"/>
    </row>
    <row r="476" spans="1:16" s="843" customFormat="1" ht="15" customHeight="1" x14ac:dyDescent="0.25">
      <c r="A476" s="404" t="s">
        <v>1176</v>
      </c>
      <c r="B476" s="404" t="s">
        <v>2067</v>
      </c>
      <c r="C476" s="717" t="s">
        <v>52</v>
      </c>
      <c r="D476" s="495">
        <v>42298</v>
      </c>
      <c r="E476" s="404">
        <v>1.66</v>
      </c>
      <c r="F476" s="720">
        <v>2.2970999999999999</v>
      </c>
      <c r="G476" s="476" t="s">
        <v>976</v>
      </c>
      <c r="H476" s="516">
        <v>42300</v>
      </c>
      <c r="I476" s="720">
        <v>2.2439</v>
      </c>
      <c r="J476" s="786">
        <f>SUM(I476-F476)*10000</f>
        <v>-531.99999999999909</v>
      </c>
      <c r="K476" s="405">
        <f t="shared" si="47"/>
        <v>6.7060085836909868</v>
      </c>
      <c r="L476" s="721">
        <f>SUM((I476-F476)/J476*K476)*E476</f>
        <v>1.1131974248927037E-3</v>
      </c>
      <c r="M476" s="717" t="s">
        <v>883</v>
      </c>
      <c r="N476" s="716">
        <v>1.4912000000000001</v>
      </c>
      <c r="O476" s="925">
        <f t="shared" si="48"/>
        <v>-3971.4393109101215</v>
      </c>
      <c r="P476" s="515"/>
    </row>
    <row r="477" spans="1:16" s="843" customFormat="1" ht="15" customHeight="1" x14ac:dyDescent="0.25">
      <c r="A477" s="404" t="s">
        <v>1274</v>
      </c>
      <c r="B477" s="404" t="s">
        <v>2067</v>
      </c>
      <c r="C477" s="717" t="s">
        <v>52</v>
      </c>
      <c r="D477" s="495">
        <v>42298</v>
      </c>
      <c r="E477" s="404">
        <v>9.01</v>
      </c>
      <c r="F477" s="720">
        <v>119.62</v>
      </c>
      <c r="G477" s="476" t="s">
        <v>976</v>
      </c>
      <c r="H477" s="516">
        <v>42300</v>
      </c>
      <c r="I477" s="720">
        <v>121.005</v>
      </c>
      <c r="J477" s="786">
        <f>SUM(I477-F477)*100</f>
        <v>138.49999999999909</v>
      </c>
      <c r="K477" s="405">
        <f t="shared" si="47"/>
        <v>10</v>
      </c>
      <c r="L477" s="721">
        <f>SUM((I477-F477)/J477*K477)*E477</f>
        <v>0.90100000000000002</v>
      </c>
      <c r="M477" s="717" t="s">
        <v>883</v>
      </c>
      <c r="N477" s="716">
        <v>1</v>
      </c>
      <c r="O477" s="787">
        <f t="shared" si="48"/>
        <v>12478.849999999919</v>
      </c>
      <c r="P477" s="514"/>
    </row>
    <row r="478" spans="1:16" s="843" customFormat="1" ht="15" customHeight="1" x14ac:dyDescent="0.25">
      <c r="A478" s="458" t="s">
        <v>1035</v>
      </c>
      <c r="B478" s="458" t="s">
        <v>2284</v>
      </c>
      <c r="C478" s="750" t="s">
        <v>77</v>
      </c>
      <c r="D478" s="479">
        <v>42305</v>
      </c>
      <c r="E478" s="458">
        <v>5.88</v>
      </c>
      <c r="F478" s="747">
        <v>1.0991200000000001</v>
      </c>
      <c r="G478" s="746" t="s">
        <v>1351</v>
      </c>
      <c r="H478" s="516">
        <v>42305</v>
      </c>
      <c r="I478" s="747">
        <v>1.09704</v>
      </c>
      <c r="J478" s="786">
        <f>SUM(F478-I478)*10000</f>
        <v>20.800000000000818</v>
      </c>
      <c r="K478" s="739">
        <f t="shared" si="47"/>
        <v>10</v>
      </c>
      <c r="L478" s="748">
        <f>SUM((F478-I478)/J478*K478)*E478</f>
        <v>5.8799999999999998E-3</v>
      </c>
      <c r="M478" s="750" t="s">
        <v>883</v>
      </c>
      <c r="N478" s="636">
        <v>1</v>
      </c>
      <c r="O478" s="787">
        <f t="shared" si="48"/>
        <v>1223.0400000000482</v>
      </c>
      <c r="P478" s="514"/>
    </row>
    <row r="479" spans="1:16" s="843" customFormat="1" ht="15" customHeight="1" x14ac:dyDescent="0.25">
      <c r="A479" s="458" t="s">
        <v>1035</v>
      </c>
      <c r="B479" s="458" t="s">
        <v>2284</v>
      </c>
      <c r="C479" s="750" t="s">
        <v>77</v>
      </c>
      <c r="D479" s="479">
        <v>42305</v>
      </c>
      <c r="E479" s="458">
        <v>5.88</v>
      </c>
      <c r="F479" s="747">
        <v>1.0991200000000001</v>
      </c>
      <c r="G479" s="746" t="s">
        <v>1351</v>
      </c>
      <c r="H479" s="516">
        <v>42305</v>
      </c>
      <c r="I479" s="747">
        <v>1.09588</v>
      </c>
      <c r="J479" s="786">
        <f>SUM(F479-I479)*10000</f>
        <v>32.400000000001313</v>
      </c>
      <c r="K479" s="739">
        <f t="shared" si="47"/>
        <v>10</v>
      </c>
      <c r="L479" s="748">
        <f>SUM((F479-I479)/J479*K479)*E479</f>
        <v>5.8799999999999998E-3</v>
      </c>
      <c r="M479" s="750" t="s">
        <v>883</v>
      </c>
      <c r="N479" s="636">
        <v>1</v>
      </c>
      <c r="O479" s="787">
        <f t="shared" ref="O479:O510" si="50">SUM(J479*K479*E479)/N479</f>
        <v>1905.1200000000772</v>
      </c>
      <c r="P479" s="514"/>
    </row>
    <row r="480" spans="1:16" s="843" customFormat="1" ht="15" customHeight="1" x14ac:dyDescent="0.25">
      <c r="A480" s="458" t="s">
        <v>1035</v>
      </c>
      <c r="B480" s="458" t="s">
        <v>2284</v>
      </c>
      <c r="C480" s="750" t="s">
        <v>77</v>
      </c>
      <c r="D480" s="479">
        <v>42305</v>
      </c>
      <c r="E480" s="458">
        <v>5.88</v>
      </c>
      <c r="F480" s="747">
        <v>1.0991200000000001</v>
      </c>
      <c r="G480" s="746" t="s">
        <v>1351</v>
      </c>
      <c r="H480" s="516">
        <v>42305</v>
      </c>
      <c r="I480" s="747">
        <v>1.0940700000000001</v>
      </c>
      <c r="J480" s="786">
        <f>SUM(F480-I480)*10000</f>
        <v>50.499999999999986</v>
      </c>
      <c r="K480" s="739">
        <f t="shared" si="47"/>
        <v>10</v>
      </c>
      <c r="L480" s="748">
        <f>SUM((F480-I480)/J480*K480)*E480</f>
        <v>5.8799999999999998E-3</v>
      </c>
      <c r="M480" s="750" t="s">
        <v>883</v>
      </c>
      <c r="N480" s="636">
        <v>1</v>
      </c>
      <c r="O480" s="787">
        <f t="shared" si="50"/>
        <v>2969.3999999999992</v>
      </c>
      <c r="P480" s="514"/>
    </row>
    <row r="481" spans="1:17" s="843" customFormat="1" ht="15" customHeight="1" x14ac:dyDescent="0.25">
      <c r="A481" s="404" t="s">
        <v>1035</v>
      </c>
      <c r="B481" s="404" t="s">
        <v>2077</v>
      </c>
      <c r="C481" s="717" t="s">
        <v>52</v>
      </c>
      <c r="D481" s="495">
        <v>42300</v>
      </c>
      <c r="E481" s="404">
        <v>11.04</v>
      </c>
      <c r="F481" s="720">
        <v>1.1000000000000001</v>
      </c>
      <c r="G481" s="476" t="s">
        <v>2335</v>
      </c>
      <c r="H481" s="516">
        <v>42305</v>
      </c>
      <c r="I481" s="720">
        <v>1.0920000000000001</v>
      </c>
      <c r="J481" s="786">
        <f>SUM(I481-F481)*10000</f>
        <v>-80.000000000000071</v>
      </c>
      <c r="K481" s="405">
        <f t="shared" si="47"/>
        <v>10</v>
      </c>
      <c r="L481" s="721">
        <f>SUM((I481-F481)/J481*K481)*E481</f>
        <v>1.1039999999999999E-2</v>
      </c>
      <c r="M481" s="717" t="s">
        <v>883</v>
      </c>
      <c r="N481" s="716">
        <v>1</v>
      </c>
      <c r="O481" s="787">
        <f t="shared" si="50"/>
        <v>-8832.0000000000073</v>
      </c>
      <c r="P481" s="514"/>
    </row>
    <row r="482" spans="1:17" s="843" customFormat="1" ht="15" customHeight="1" x14ac:dyDescent="0.25">
      <c r="A482" s="404" t="s">
        <v>1166</v>
      </c>
      <c r="B482" s="404" t="s">
        <v>2077</v>
      </c>
      <c r="C482" s="717" t="s">
        <v>52</v>
      </c>
      <c r="D482" s="495">
        <v>42304</v>
      </c>
      <c r="E482" s="404">
        <v>11</v>
      </c>
      <c r="F482" s="720">
        <v>122.3</v>
      </c>
      <c r="G482" s="476" t="s">
        <v>2335</v>
      </c>
      <c r="H482" s="516">
        <v>42305</v>
      </c>
      <c r="I482" s="720">
        <v>121.6</v>
      </c>
      <c r="J482" s="786">
        <f>SUM(I482-F482)*100</f>
        <v>-70.000000000000284</v>
      </c>
      <c r="K482" s="405">
        <f t="shared" si="47"/>
        <v>10</v>
      </c>
      <c r="L482" s="721">
        <f>SUM((I482-F482)/J482*K482)*E482</f>
        <v>1.1000000000000001</v>
      </c>
      <c r="M482" s="717" t="s">
        <v>883</v>
      </c>
      <c r="N482" s="716">
        <v>1</v>
      </c>
      <c r="O482" s="787">
        <f t="shared" si="50"/>
        <v>-7700.0000000000309</v>
      </c>
      <c r="P482" s="749"/>
    </row>
    <row r="483" spans="1:17" s="843" customFormat="1" ht="15" customHeight="1" x14ac:dyDescent="0.25">
      <c r="A483" s="404" t="s">
        <v>1141</v>
      </c>
      <c r="B483" s="404" t="s">
        <v>2067</v>
      </c>
      <c r="C483" s="717" t="s">
        <v>52</v>
      </c>
      <c r="D483" s="495">
        <v>41570</v>
      </c>
      <c r="E483" s="404">
        <v>6.76</v>
      </c>
      <c r="F483" s="720">
        <v>0.95079999999999998</v>
      </c>
      <c r="G483" s="476" t="s">
        <v>976</v>
      </c>
      <c r="H483" s="516">
        <v>42305</v>
      </c>
      <c r="I483" s="720">
        <v>0.93700000000000006</v>
      </c>
      <c r="J483" s="786">
        <f>SUM(I483-F483)*10000</f>
        <v>-137.99999999999923</v>
      </c>
      <c r="K483" s="405">
        <f t="shared" si="47"/>
        <v>9.6329833349388299</v>
      </c>
      <c r="L483" s="721">
        <f>SUM((I483-F483)/J483*K483)*E483</f>
        <v>6.5118967344186488E-3</v>
      </c>
      <c r="M483" s="717" t="s">
        <v>883</v>
      </c>
      <c r="N483" s="716">
        <v>1.0381</v>
      </c>
      <c r="O483" s="787">
        <f t="shared" si="50"/>
        <v>-8656.6009955665977</v>
      </c>
      <c r="P483" s="731"/>
    </row>
    <row r="484" spans="1:17" s="843" customFormat="1" ht="15" customHeight="1" x14ac:dyDescent="0.25">
      <c r="A484" s="458" t="s">
        <v>1030</v>
      </c>
      <c r="B484" s="458" t="s">
        <v>2284</v>
      </c>
      <c r="C484" s="750" t="s">
        <v>77</v>
      </c>
      <c r="D484" s="479">
        <v>42305</v>
      </c>
      <c r="E484" s="458">
        <v>5.79</v>
      </c>
      <c r="F484" s="747">
        <v>0.71619999999999995</v>
      </c>
      <c r="G484" s="746" t="s">
        <v>976</v>
      </c>
      <c r="H484" s="516">
        <v>42306</v>
      </c>
      <c r="I484" s="747">
        <v>0.72319999999999995</v>
      </c>
      <c r="J484" s="786">
        <f>SUM(F484-I484)*10000</f>
        <v>-70.000000000000057</v>
      </c>
      <c r="K484" s="739">
        <f t="shared" si="47"/>
        <v>15.302218821729152</v>
      </c>
      <c r="L484" s="748">
        <f>SUM((F484-I484)/J484*K484)*E484</f>
        <v>8.8599846977811796E-3</v>
      </c>
      <c r="M484" s="750" t="s">
        <v>883</v>
      </c>
      <c r="N484" s="636">
        <v>0.65349999999999997</v>
      </c>
      <c r="O484" s="787">
        <f t="shared" si="50"/>
        <v>-9490.4197221833674</v>
      </c>
      <c r="P484" s="749"/>
    </row>
    <row r="485" spans="1:17" s="843" customFormat="1" ht="15" customHeight="1" x14ac:dyDescent="0.25">
      <c r="A485" s="458" t="s">
        <v>1594</v>
      </c>
      <c r="B485" s="458" t="s">
        <v>2284</v>
      </c>
      <c r="C485" s="750" t="s">
        <v>77</v>
      </c>
      <c r="D485" s="479">
        <v>42305</v>
      </c>
      <c r="E485" s="458">
        <v>4.4000000000000004</v>
      </c>
      <c r="F485" s="747">
        <v>1.6120000000000001</v>
      </c>
      <c r="G485" s="746" t="s">
        <v>976</v>
      </c>
      <c r="H485" s="516">
        <v>42306</v>
      </c>
      <c r="I485" s="747">
        <v>1.6436999999999999</v>
      </c>
      <c r="J485" s="786">
        <f>SUM(F485-I485)*10000</f>
        <v>-316.99999999999841</v>
      </c>
      <c r="K485" s="739">
        <f t="shared" si="47"/>
        <v>6.4670503783224467</v>
      </c>
      <c r="L485" s="748">
        <f>SUM((F485-I485)/J485*K485)*E485</f>
        <v>2.8455021664618766E-3</v>
      </c>
      <c r="M485" s="750" t="s">
        <v>883</v>
      </c>
      <c r="N485" s="636">
        <v>1.5463</v>
      </c>
      <c r="O485" s="787">
        <f t="shared" si="50"/>
        <v>-5833.4358582966452</v>
      </c>
      <c r="P485" s="749"/>
    </row>
    <row r="486" spans="1:17" s="843" customFormat="1" ht="15" customHeight="1" x14ac:dyDescent="0.25">
      <c r="A486" s="404" t="s">
        <v>1117</v>
      </c>
      <c r="B486" s="404" t="s">
        <v>2284</v>
      </c>
      <c r="C486" s="717" t="s">
        <v>52</v>
      </c>
      <c r="D486" s="495">
        <v>42306</v>
      </c>
      <c r="E486" s="404">
        <v>9.5</v>
      </c>
      <c r="F486" s="720">
        <v>1.5528999999999999</v>
      </c>
      <c r="G486" s="476" t="s">
        <v>2334</v>
      </c>
      <c r="H486" s="516">
        <v>42307</v>
      </c>
      <c r="I486" s="720">
        <v>1.5479000000000001</v>
      </c>
      <c r="J486" s="786">
        <f>SUM(I486-F486)*10000</f>
        <v>-49.999999999998934</v>
      </c>
      <c r="K486" s="405">
        <f t="shared" si="47"/>
        <v>7.074136955291455</v>
      </c>
      <c r="L486" s="721">
        <f>SUM((I486-F486)/J486*K486)*E486</f>
        <v>6.7204301075268827E-3</v>
      </c>
      <c r="M486" s="717" t="s">
        <v>883</v>
      </c>
      <c r="N486" s="716">
        <v>1.4136</v>
      </c>
      <c r="O486" s="787">
        <f t="shared" si="50"/>
        <v>-2377.0621489554114</v>
      </c>
      <c r="P486" s="749"/>
    </row>
    <row r="487" spans="1:17" s="843" customFormat="1" ht="15" customHeight="1" x14ac:dyDescent="0.25">
      <c r="A487" s="458" t="s">
        <v>1155</v>
      </c>
      <c r="B487" s="458" t="s">
        <v>2284</v>
      </c>
      <c r="C487" s="750" t="s">
        <v>77</v>
      </c>
      <c r="D487" s="479">
        <v>42307</v>
      </c>
      <c r="E487" s="458">
        <v>9.5</v>
      </c>
      <c r="F487" s="747">
        <v>85.51</v>
      </c>
      <c r="G487" s="746" t="s">
        <v>2334</v>
      </c>
      <c r="H487" s="516">
        <v>42307</v>
      </c>
      <c r="I487" s="747">
        <v>85.97</v>
      </c>
      <c r="J487" s="786">
        <f>SUM(F487-I487)*100</f>
        <v>-45.999999999999375</v>
      </c>
      <c r="K487" s="739">
        <f t="shared" si="47"/>
        <v>10</v>
      </c>
      <c r="L487" s="748">
        <f t="shared" ref="L487:L493" si="51">SUM((F487-I487)/J487*K487)*E487</f>
        <v>0.95000000000000007</v>
      </c>
      <c r="M487" s="750" t="s">
        <v>883</v>
      </c>
      <c r="N487" s="636">
        <v>1</v>
      </c>
      <c r="O487" s="787">
        <f t="shared" si="50"/>
        <v>-4369.9999999999409</v>
      </c>
      <c r="P487" s="514">
        <f>SUM(O431:O487)</f>
        <v>20130.427212704955</v>
      </c>
      <c r="Q487" s="307" t="s">
        <v>3</v>
      </c>
    </row>
    <row r="488" spans="1:17" s="843" customFormat="1" ht="15" customHeight="1" x14ac:dyDescent="0.25">
      <c r="A488" s="458" t="s">
        <v>1173</v>
      </c>
      <c r="B488" s="458" t="s">
        <v>2284</v>
      </c>
      <c r="C488" s="750" t="s">
        <v>77</v>
      </c>
      <c r="D488" s="479">
        <v>42311</v>
      </c>
      <c r="E488" s="458">
        <v>23.14</v>
      </c>
      <c r="F488" s="747">
        <v>2.0158</v>
      </c>
      <c r="G488" s="746" t="s">
        <v>2334</v>
      </c>
      <c r="H488" s="516">
        <v>42312</v>
      </c>
      <c r="I488" s="747">
        <v>2.0188999999999999</v>
      </c>
      <c r="J488" s="786">
        <f t="shared" ref="J488:J493" si="52">SUM(F488-I488)*10000</f>
        <v>-30.999999999998806</v>
      </c>
      <c r="K488" s="739">
        <f t="shared" si="47"/>
        <v>7.5329566854990579</v>
      </c>
      <c r="L488" s="748">
        <f t="shared" si="51"/>
        <v>1.7431261770244823E-2</v>
      </c>
      <c r="M488" s="750" t="s">
        <v>883</v>
      </c>
      <c r="N488" s="636">
        <v>1.3274999999999999</v>
      </c>
      <c r="O488" s="787">
        <f t="shared" si="50"/>
        <v>-4070.5771365541896</v>
      </c>
      <c r="P488" s="515"/>
    </row>
    <row r="489" spans="1:17" s="843" customFormat="1" ht="15" customHeight="1" x14ac:dyDescent="0.25">
      <c r="A489" s="458" t="s">
        <v>1035</v>
      </c>
      <c r="B489" s="458" t="s">
        <v>2284</v>
      </c>
      <c r="C489" s="750" t="s">
        <v>77</v>
      </c>
      <c r="D489" s="479">
        <v>42314</v>
      </c>
      <c r="E489" s="458">
        <v>6.24</v>
      </c>
      <c r="F489" s="747">
        <v>1.083</v>
      </c>
      <c r="G489" s="746" t="s">
        <v>1351</v>
      </c>
      <c r="H489" s="516">
        <v>42314</v>
      </c>
      <c r="I489" s="747">
        <v>1.0807</v>
      </c>
      <c r="J489" s="786">
        <f t="shared" si="52"/>
        <v>22.999999999999687</v>
      </c>
      <c r="K489" s="739">
        <f t="shared" si="47"/>
        <v>10</v>
      </c>
      <c r="L489" s="748">
        <f t="shared" si="51"/>
        <v>6.2400000000000008E-3</v>
      </c>
      <c r="M489" s="750" t="s">
        <v>883</v>
      </c>
      <c r="N489" s="636">
        <v>1</v>
      </c>
      <c r="O489" s="787">
        <f t="shared" si="50"/>
        <v>1435.1999999999805</v>
      </c>
      <c r="P489" s="514"/>
    </row>
    <row r="490" spans="1:17" s="843" customFormat="1" ht="15" customHeight="1" x14ac:dyDescent="0.25">
      <c r="A490" s="458" t="s">
        <v>1035</v>
      </c>
      <c r="B490" s="458" t="s">
        <v>2284</v>
      </c>
      <c r="C490" s="750" t="s">
        <v>77</v>
      </c>
      <c r="D490" s="479">
        <v>42314</v>
      </c>
      <c r="E490" s="458">
        <v>6.24</v>
      </c>
      <c r="F490" s="747">
        <v>1.083</v>
      </c>
      <c r="G490" s="746" t="s">
        <v>1351</v>
      </c>
      <c r="H490" s="516">
        <v>42314</v>
      </c>
      <c r="I490" s="747">
        <v>1.0794299999999999</v>
      </c>
      <c r="J490" s="786">
        <f t="shared" si="52"/>
        <v>35.700000000000728</v>
      </c>
      <c r="K490" s="739">
        <f t="shared" si="47"/>
        <v>10</v>
      </c>
      <c r="L490" s="748">
        <f t="shared" si="51"/>
        <v>6.2400000000000008E-3</v>
      </c>
      <c r="M490" s="750" t="s">
        <v>883</v>
      </c>
      <c r="N490" s="636">
        <v>1</v>
      </c>
      <c r="O490" s="787">
        <f t="shared" si="50"/>
        <v>2227.6800000000453</v>
      </c>
      <c r="P490" s="514"/>
    </row>
    <row r="491" spans="1:17" s="843" customFormat="1" ht="15" customHeight="1" x14ac:dyDescent="0.25">
      <c r="A491" s="458" t="s">
        <v>1035</v>
      </c>
      <c r="B491" s="458" t="s">
        <v>2284</v>
      </c>
      <c r="C491" s="750" t="s">
        <v>77</v>
      </c>
      <c r="D491" s="479">
        <v>42314</v>
      </c>
      <c r="E491" s="458">
        <v>6.24</v>
      </c>
      <c r="F491" s="747">
        <v>1.083</v>
      </c>
      <c r="G491" s="746" t="s">
        <v>1351</v>
      </c>
      <c r="H491" s="516">
        <v>42314</v>
      </c>
      <c r="I491" s="747">
        <v>1.0773200000000001</v>
      </c>
      <c r="J491" s="786">
        <f t="shared" si="52"/>
        <v>56.799999999999073</v>
      </c>
      <c r="K491" s="739">
        <f t="shared" si="47"/>
        <v>10</v>
      </c>
      <c r="L491" s="748">
        <f t="shared" si="51"/>
        <v>6.2400000000000008E-3</v>
      </c>
      <c r="M491" s="750" t="s">
        <v>883</v>
      </c>
      <c r="N491" s="636">
        <v>1</v>
      </c>
      <c r="O491" s="787">
        <f t="shared" si="50"/>
        <v>3544.319999999942</v>
      </c>
      <c r="P491" s="515"/>
    </row>
    <row r="492" spans="1:17" s="843" customFormat="1" ht="15" customHeight="1" x14ac:dyDescent="0.25">
      <c r="A492" s="458" t="s">
        <v>1172</v>
      </c>
      <c r="B492" s="458" t="s">
        <v>2284</v>
      </c>
      <c r="C492" s="750" t="s">
        <v>77</v>
      </c>
      <c r="D492" s="479">
        <v>42311</v>
      </c>
      <c r="E492" s="458">
        <v>25.84</v>
      </c>
      <c r="F492" s="747">
        <v>0.67230000000000001</v>
      </c>
      <c r="G492" s="746" t="s">
        <v>2334</v>
      </c>
      <c r="H492" s="516">
        <v>42314</v>
      </c>
      <c r="I492" s="747">
        <v>0.65769999999999995</v>
      </c>
      <c r="J492" s="786">
        <f t="shared" si="52"/>
        <v>146.00000000000057</v>
      </c>
      <c r="K492" s="739">
        <f t="shared" si="47"/>
        <v>10</v>
      </c>
      <c r="L492" s="748">
        <f t="shared" si="51"/>
        <v>2.5840000000000002E-2</v>
      </c>
      <c r="M492" s="750" t="s">
        <v>883</v>
      </c>
      <c r="N492" s="636">
        <v>1</v>
      </c>
      <c r="O492" s="787">
        <f t="shared" si="50"/>
        <v>37726.400000000147</v>
      </c>
      <c r="P492" s="514"/>
    </row>
    <row r="493" spans="1:17" s="843" customFormat="1" ht="15" customHeight="1" x14ac:dyDescent="0.25">
      <c r="A493" s="458" t="s">
        <v>1057</v>
      </c>
      <c r="B493" s="458" t="s">
        <v>2284</v>
      </c>
      <c r="C493" s="750" t="s">
        <v>77</v>
      </c>
      <c r="D493" s="479">
        <v>42314</v>
      </c>
      <c r="E493" s="458">
        <v>7.64</v>
      </c>
      <c r="F493" s="747">
        <v>0.71099999999999997</v>
      </c>
      <c r="G493" s="746" t="s">
        <v>52</v>
      </c>
      <c r="H493" s="516">
        <v>42314</v>
      </c>
      <c r="I493" s="747">
        <v>0.70279999999999998</v>
      </c>
      <c r="J493" s="786">
        <f t="shared" si="52"/>
        <v>81.999999999999858</v>
      </c>
      <c r="K493" s="739">
        <f t="shared" si="47"/>
        <v>10</v>
      </c>
      <c r="L493" s="748">
        <f t="shared" si="51"/>
        <v>7.6400000000000001E-3</v>
      </c>
      <c r="M493" s="750" t="s">
        <v>883</v>
      </c>
      <c r="N493" s="636">
        <v>1</v>
      </c>
      <c r="O493" s="787">
        <f t="shared" si="50"/>
        <v>6264.7999999999893</v>
      </c>
      <c r="P493" s="514"/>
    </row>
    <row r="494" spans="1:17" s="843" customFormat="1" ht="15" customHeight="1" x14ac:dyDescent="0.25">
      <c r="A494" s="404" t="s">
        <v>1057</v>
      </c>
      <c r="B494" s="404" t="s">
        <v>2285</v>
      </c>
      <c r="C494" s="717" t="s">
        <v>52</v>
      </c>
      <c r="D494" s="495">
        <v>42314</v>
      </c>
      <c r="E494" s="404">
        <v>12.67</v>
      </c>
      <c r="F494" s="720">
        <v>0.71</v>
      </c>
      <c r="G494" s="476" t="s">
        <v>2335</v>
      </c>
      <c r="H494" s="516">
        <v>42314</v>
      </c>
      <c r="I494" s="720">
        <v>0.70299999999999996</v>
      </c>
      <c r="J494" s="786">
        <f>SUM(I494-F494)*10000</f>
        <v>-70.000000000000057</v>
      </c>
      <c r="K494" s="405">
        <f t="shared" si="47"/>
        <v>10</v>
      </c>
      <c r="L494" s="721">
        <f>SUM((I494-F494)/J494*K494)*E494</f>
        <v>1.2670000000000001E-2</v>
      </c>
      <c r="M494" s="717" t="s">
        <v>883</v>
      </c>
      <c r="N494" s="716">
        <v>1</v>
      </c>
      <c r="O494" s="787">
        <f t="shared" si="50"/>
        <v>-8869.0000000000073</v>
      </c>
      <c r="P494" s="514"/>
    </row>
    <row r="495" spans="1:17" s="843" customFormat="1" ht="15" customHeight="1" x14ac:dyDescent="0.25">
      <c r="A495" s="458" t="s">
        <v>1035</v>
      </c>
      <c r="B495" s="458" t="s">
        <v>2284</v>
      </c>
      <c r="C495" s="750" t="s">
        <v>77</v>
      </c>
      <c r="D495" s="479">
        <v>42305</v>
      </c>
      <c r="E495" s="458">
        <v>7.86</v>
      </c>
      <c r="F495" s="747">
        <v>1.0960000000000001</v>
      </c>
      <c r="G495" s="746" t="s">
        <v>976</v>
      </c>
      <c r="H495" s="516">
        <v>42314</v>
      </c>
      <c r="I495" s="747">
        <v>1.0809</v>
      </c>
      <c r="J495" s="786">
        <f>SUM(F495-I495)*10000</f>
        <v>151.00000000000114</v>
      </c>
      <c r="K495" s="739">
        <f t="shared" si="47"/>
        <v>10</v>
      </c>
      <c r="L495" s="748">
        <f t="shared" ref="L495:L500" si="53">SUM((F495-I495)/J495*K495)*E495</f>
        <v>7.8600000000000007E-3</v>
      </c>
      <c r="M495" s="750" t="s">
        <v>883</v>
      </c>
      <c r="N495" s="636">
        <v>1</v>
      </c>
      <c r="O495" s="787">
        <f t="shared" si="50"/>
        <v>11868.600000000089</v>
      </c>
      <c r="P495" s="515"/>
    </row>
    <row r="496" spans="1:17" s="843" customFormat="1" ht="15" customHeight="1" x14ac:dyDescent="0.25">
      <c r="A496" s="458" t="s">
        <v>1030</v>
      </c>
      <c r="B496" s="458" t="s">
        <v>2284</v>
      </c>
      <c r="C496" s="750" t="s">
        <v>77</v>
      </c>
      <c r="D496" s="479">
        <v>42307</v>
      </c>
      <c r="E496" s="458">
        <v>5.77</v>
      </c>
      <c r="F496" s="747">
        <v>0.71430000000000005</v>
      </c>
      <c r="G496" s="746" t="s">
        <v>976</v>
      </c>
      <c r="H496" s="516">
        <v>42314</v>
      </c>
      <c r="I496" s="747">
        <v>0.71919999999999995</v>
      </c>
      <c r="J496" s="786">
        <f>SUM(F496-I496)*10000</f>
        <v>-48.999999999999048</v>
      </c>
      <c r="K496" s="739">
        <f t="shared" si="47"/>
        <v>15.130882130428203</v>
      </c>
      <c r="L496" s="748">
        <f t="shared" si="53"/>
        <v>8.7305189892570717E-3</v>
      </c>
      <c r="M496" s="750" t="s">
        <v>883</v>
      </c>
      <c r="N496" s="636">
        <v>0.66090000000000004</v>
      </c>
      <c r="O496" s="787">
        <f t="shared" si="50"/>
        <v>-6472.9222344316577</v>
      </c>
      <c r="P496" s="749"/>
    </row>
    <row r="497" spans="1:16" s="843" customFormat="1" ht="15" customHeight="1" x14ac:dyDescent="0.25">
      <c r="A497" s="458" t="s">
        <v>1273</v>
      </c>
      <c r="B497" s="458" t="s">
        <v>2284</v>
      </c>
      <c r="C497" s="750" t="s">
        <v>77</v>
      </c>
      <c r="D497" s="479">
        <v>42312</v>
      </c>
      <c r="E497" s="458">
        <v>25.7</v>
      </c>
      <c r="F497" s="747">
        <v>132.51</v>
      </c>
      <c r="G497" s="746" t="s">
        <v>2334</v>
      </c>
      <c r="H497" s="516">
        <v>42317</v>
      </c>
      <c r="I497" s="747">
        <v>132.93</v>
      </c>
      <c r="J497" s="786">
        <f>SUM(F497-I497)*100</f>
        <v>-42.000000000001592</v>
      </c>
      <c r="K497" s="739">
        <f t="shared" si="47"/>
        <v>10</v>
      </c>
      <c r="L497" s="748">
        <f t="shared" si="53"/>
        <v>2.5700000000000003</v>
      </c>
      <c r="M497" s="750" t="s">
        <v>883</v>
      </c>
      <c r="N497" s="636">
        <v>1</v>
      </c>
      <c r="O497" s="787">
        <f t="shared" si="50"/>
        <v>-10794.000000000409</v>
      </c>
      <c r="P497" s="749"/>
    </row>
    <row r="498" spans="1:16" s="843" customFormat="1" ht="15" customHeight="1" x14ac:dyDescent="0.25">
      <c r="A498" s="458" t="s">
        <v>1035</v>
      </c>
      <c r="B498" s="458" t="s">
        <v>2284</v>
      </c>
      <c r="C498" s="750" t="s">
        <v>77</v>
      </c>
      <c r="D498" s="479">
        <v>42318</v>
      </c>
      <c r="E498" s="458">
        <v>4.42</v>
      </c>
      <c r="F498" s="747">
        <v>1.06958</v>
      </c>
      <c r="G498" s="746" t="s">
        <v>1351</v>
      </c>
      <c r="H498" s="516">
        <v>42318</v>
      </c>
      <c r="I498" s="747">
        <v>1.06755</v>
      </c>
      <c r="J498" s="786">
        <f>SUM(F498-I498)*10000</f>
        <v>20.299999999999763</v>
      </c>
      <c r="K498" s="739">
        <f t="shared" si="47"/>
        <v>10</v>
      </c>
      <c r="L498" s="748">
        <f t="shared" si="53"/>
        <v>4.4200000000000003E-3</v>
      </c>
      <c r="M498" s="750" t="s">
        <v>883</v>
      </c>
      <c r="N498" s="636">
        <v>1</v>
      </c>
      <c r="O498" s="787">
        <f t="shared" si="50"/>
        <v>897.25999999998942</v>
      </c>
      <c r="P498" s="514"/>
    </row>
    <row r="499" spans="1:16" s="843" customFormat="1" ht="15" customHeight="1" x14ac:dyDescent="0.25">
      <c r="A499" s="458" t="s">
        <v>1155</v>
      </c>
      <c r="B499" s="458" t="s">
        <v>2284</v>
      </c>
      <c r="C499" s="750" t="s">
        <v>77</v>
      </c>
      <c r="D499" s="479">
        <v>42318</v>
      </c>
      <c r="E499" s="458">
        <v>25.1</v>
      </c>
      <c r="F499" s="747">
        <v>86.55</v>
      </c>
      <c r="G499" s="746" t="s">
        <v>2334</v>
      </c>
      <c r="H499" s="516">
        <v>42319</v>
      </c>
      <c r="I499" s="747">
        <v>86.91</v>
      </c>
      <c r="J499" s="786">
        <f>SUM(F499-I499)*100</f>
        <v>-35.999999999999943</v>
      </c>
      <c r="K499" s="739">
        <f t="shared" si="47"/>
        <v>10</v>
      </c>
      <c r="L499" s="748">
        <f t="shared" si="53"/>
        <v>2.5100000000000002</v>
      </c>
      <c r="M499" s="750" t="s">
        <v>883</v>
      </c>
      <c r="N499" s="636">
        <v>1</v>
      </c>
      <c r="O499" s="787">
        <f t="shared" si="50"/>
        <v>-9035.9999999999854</v>
      </c>
      <c r="P499" s="749"/>
    </row>
    <row r="500" spans="1:16" s="843" customFormat="1" ht="15" customHeight="1" x14ac:dyDescent="0.25">
      <c r="A500" s="458" t="s">
        <v>1057</v>
      </c>
      <c r="B500" s="458" t="s">
        <v>2284</v>
      </c>
      <c r="C500" s="750" t="s">
        <v>77</v>
      </c>
      <c r="D500" s="479">
        <v>42314</v>
      </c>
      <c r="E500" s="458">
        <v>7.64</v>
      </c>
      <c r="F500" s="747">
        <v>0.71099999999999997</v>
      </c>
      <c r="G500" s="746" t="s">
        <v>52</v>
      </c>
      <c r="H500" s="516">
        <v>42319</v>
      </c>
      <c r="I500" s="747">
        <v>0.70709999999999995</v>
      </c>
      <c r="J500" s="786">
        <f>SUM(F500-I500)*10000</f>
        <v>39.000000000000142</v>
      </c>
      <c r="K500" s="739">
        <f t="shared" si="47"/>
        <v>10</v>
      </c>
      <c r="L500" s="748">
        <f t="shared" si="53"/>
        <v>7.6400000000000001E-3</v>
      </c>
      <c r="M500" s="750" t="s">
        <v>883</v>
      </c>
      <c r="N500" s="636">
        <v>1</v>
      </c>
      <c r="O500" s="787">
        <f t="shared" si="50"/>
        <v>2979.6000000000108</v>
      </c>
      <c r="P500" s="514"/>
    </row>
    <row r="501" spans="1:16" s="843" customFormat="1" ht="15" customHeight="1" x14ac:dyDescent="0.25">
      <c r="A501" s="404" t="s">
        <v>1031</v>
      </c>
      <c r="B501" s="404" t="s">
        <v>2284</v>
      </c>
      <c r="C501" s="717" t="s">
        <v>52</v>
      </c>
      <c r="D501" s="495">
        <v>42314</v>
      </c>
      <c r="E501" s="404">
        <v>3.21</v>
      </c>
      <c r="F501" s="720">
        <v>1.3213999999999999</v>
      </c>
      <c r="G501" s="476" t="s">
        <v>52</v>
      </c>
      <c r="H501" s="516">
        <v>42319</v>
      </c>
      <c r="I501" s="720">
        <v>1.333</v>
      </c>
      <c r="J501" s="786">
        <f>SUM(I501-F501)*10000</f>
        <v>116.00000000000054</v>
      </c>
      <c r="K501" s="405">
        <f t="shared" si="47"/>
        <v>7.5930144267274109</v>
      </c>
      <c r="L501" s="721">
        <f>SUM((I501-F501)/J501*K501)*E501</f>
        <v>2.4373576309794989E-3</v>
      </c>
      <c r="M501" s="717" t="s">
        <v>883</v>
      </c>
      <c r="N501" s="716">
        <v>1.3169999999999999</v>
      </c>
      <c r="O501" s="787">
        <f t="shared" si="50"/>
        <v>2146.7994319941017</v>
      </c>
      <c r="P501" s="514"/>
    </row>
    <row r="502" spans="1:16" s="843" customFormat="1" ht="15" customHeight="1" x14ac:dyDescent="0.25">
      <c r="A502" s="404" t="s">
        <v>1031</v>
      </c>
      <c r="B502" s="404" t="s">
        <v>2284</v>
      </c>
      <c r="C502" s="717" t="s">
        <v>52</v>
      </c>
      <c r="D502" s="495">
        <v>42314</v>
      </c>
      <c r="E502" s="404">
        <v>3.21</v>
      </c>
      <c r="F502" s="720">
        <v>1.3213999999999999</v>
      </c>
      <c r="G502" s="476" t="s">
        <v>52</v>
      </c>
      <c r="H502" s="516">
        <v>42319</v>
      </c>
      <c r="I502" s="720">
        <v>1.3230999999999999</v>
      </c>
      <c r="J502" s="786">
        <f>SUM(I502-F502)*10000</f>
        <v>17.000000000000348</v>
      </c>
      <c r="K502" s="405">
        <f t="shared" si="47"/>
        <v>7.5930144267274109</v>
      </c>
      <c r="L502" s="721">
        <f>SUM((I502-F502)/J502*K502)*E502</f>
        <v>2.4373576309794989E-3</v>
      </c>
      <c r="M502" s="717" t="s">
        <v>883</v>
      </c>
      <c r="N502" s="716">
        <v>1.3169999999999999</v>
      </c>
      <c r="O502" s="787">
        <f t="shared" si="50"/>
        <v>314.61715813707161</v>
      </c>
      <c r="P502" s="514"/>
    </row>
    <row r="503" spans="1:16" s="843" customFormat="1" ht="15" customHeight="1" x14ac:dyDescent="0.25">
      <c r="A503" s="458" t="s">
        <v>1035</v>
      </c>
      <c r="B503" s="458" t="s">
        <v>2284</v>
      </c>
      <c r="C503" s="750" t="s">
        <v>77</v>
      </c>
      <c r="D503" s="479">
        <v>42318</v>
      </c>
      <c r="E503" s="458">
        <v>4.42</v>
      </c>
      <c r="F503" s="747">
        <v>1.06958</v>
      </c>
      <c r="G503" s="746" t="s">
        <v>1351</v>
      </c>
      <c r="H503" s="516">
        <v>42320</v>
      </c>
      <c r="I503" s="747">
        <v>1.0813999999999999</v>
      </c>
      <c r="J503" s="786">
        <f>SUM(F503-I503)*10000</f>
        <v>-118.19999999999942</v>
      </c>
      <c r="K503" s="739">
        <f t="shared" si="47"/>
        <v>10</v>
      </c>
      <c r="L503" s="748">
        <f>SUM((F503-I503)/J503*K503)*E503</f>
        <v>4.4200000000000003E-3</v>
      </c>
      <c r="M503" s="750" t="s">
        <v>883</v>
      </c>
      <c r="N503" s="636">
        <v>1</v>
      </c>
      <c r="O503" s="787">
        <f t="shared" si="50"/>
        <v>-5224.4399999999741</v>
      </c>
      <c r="P503" s="514"/>
    </row>
    <row r="504" spans="1:16" s="843" customFormat="1" ht="15" customHeight="1" x14ac:dyDescent="0.25">
      <c r="A504" s="458" t="s">
        <v>1035</v>
      </c>
      <c r="B504" s="458" t="s">
        <v>2284</v>
      </c>
      <c r="C504" s="750" t="s">
        <v>77</v>
      </c>
      <c r="D504" s="479">
        <v>42318</v>
      </c>
      <c r="E504" s="458">
        <v>4.42</v>
      </c>
      <c r="F504" s="747">
        <v>1.06958</v>
      </c>
      <c r="G504" s="746" t="s">
        <v>1351</v>
      </c>
      <c r="H504" s="516">
        <v>42320</v>
      </c>
      <c r="I504" s="747">
        <v>1.0813999999999999</v>
      </c>
      <c r="J504" s="786">
        <f>SUM(F504-I504)*10000</f>
        <v>-118.19999999999942</v>
      </c>
      <c r="K504" s="739">
        <f t="shared" ref="K504:K533" si="54">SUM(100000/N504)/10000</f>
        <v>10</v>
      </c>
      <c r="L504" s="748">
        <f>SUM((F504-I504)/J504*K504)*E504</f>
        <v>4.4200000000000003E-3</v>
      </c>
      <c r="M504" s="750" t="s">
        <v>883</v>
      </c>
      <c r="N504" s="636">
        <v>1</v>
      </c>
      <c r="O504" s="787">
        <f t="shared" si="50"/>
        <v>-5224.4399999999741</v>
      </c>
      <c r="P504" s="515"/>
    </row>
    <row r="505" spans="1:16" s="843" customFormat="1" ht="15" customHeight="1" x14ac:dyDescent="0.25">
      <c r="A505" s="404" t="s">
        <v>1031</v>
      </c>
      <c r="B505" s="404" t="s">
        <v>2284</v>
      </c>
      <c r="C505" s="717" t="s">
        <v>52</v>
      </c>
      <c r="D505" s="495">
        <v>42320</v>
      </c>
      <c r="E505" s="404">
        <v>15.01</v>
      </c>
      <c r="F505" s="720">
        <v>1.33022</v>
      </c>
      <c r="G505" s="476" t="s">
        <v>1351</v>
      </c>
      <c r="H505" s="516">
        <v>42320</v>
      </c>
      <c r="I505" s="720">
        <v>1.3323199999999999</v>
      </c>
      <c r="J505" s="786">
        <f>SUM(I505-F505)*10000</f>
        <v>20.999999999999908</v>
      </c>
      <c r="K505" s="405">
        <f t="shared" si="54"/>
        <v>7.5409094336777009</v>
      </c>
      <c r="L505" s="721">
        <f>SUM((I505-F505)/J505*K505)*E505</f>
        <v>1.1318905059950229E-2</v>
      </c>
      <c r="M505" s="717" t="s">
        <v>883</v>
      </c>
      <c r="N505" s="716">
        <v>1.3261000000000001</v>
      </c>
      <c r="O505" s="787">
        <f t="shared" si="50"/>
        <v>1792.4515968550922</v>
      </c>
      <c r="P505" s="515"/>
    </row>
    <row r="506" spans="1:16" s="843" customFormat="1" ht="15" customHeight="1" x14ac:dyDescent="0.25">
      <c r="A506" s="404" t="s">
        <v>1031</v>
      </c>
      <c r="B506" s="404" t="s">
        <v>2284</v>
      </c>
      <c r="C506" s="717" t="s">
        <v>52</v>
      </c>
      <c r="D506" s="495">
        <v>42320</v>
      </c>
      <c r="E506" s="404">
        <v>12.01</v>
      </c>
      <c r="F506" s="720">
        <v>1.33022</v>
      </c>
      <c r="G506" s="476" t="s">
        <v>1351</v>
      </c>
      <c r="H506" s="516">
        <v>42320</v>
      </c>
      <c r="I506" s="720">
        <v>1.3328</v>
      </c>
      <c r="J506" s="786">
        <f>SUM(I506-F506)*10000</f>
        <v>25.800000000000267</v>
      </c>
      <c r="K506" s="405">
        <f t="shared" si="54"/>
        <v>7.5409094336777009</v>
      </c>
      <c r="L506" s="721">
        <f>SUM((I506-F506)/J506*K506)*E506</f>
        <v>9.0566322298469178E-3</v>
      </c>
      <c r="M506" s="717" t="s">
        <v>883</v>
      </c>
      <c r="N506" s="716">
        <v>1.3261000000000001</v>
      </c>
      <c r="O506" s="787">
        <f t="shared" si="50"/>
        <v>1762.0172802205934</v>
      </c>
      <c r="P506" s="515"/>
    </row>
    <row r="507" spans="1:16" s="843" customFormat="1" ht="15" customHeight="1" x14ac:dyDescent="0.25">
      <c r="A507" s="404" t="s">
        <v>1031</v>
      </c>
      <c r="B507" s="404" t="s">
        <v>2284</v>
      </c>
      <c r="C507" s="717" t="s">
        <v>52</v>
      </c>
      <c r="D507" s="495">
        <v>42320</v>
      </c>
      <c r="E507" s="404">
        <v>15</v>
      </c>
      <c r="F507" s="720">
        <v>1.33022</v>
      </c>
      <c r="G507" s="476" t="s">
        <v>1351</v>
      </c>
      <c r="H507" s="516">
        <v>42320</v>
      </c>
      <c r="I507" s="720">
        <v>1.33396</v>
      </c>
      <c r="J507" s="786">
        <f>SUM(I507-F507)*10000</f>
        <v>37.400000000000766</v>
      </c>
      <c r="K507" s="405">
        <f t="shared" si="54"/>
        <v>7.5409094336777009</v>
      </c>
      <c r="L507" s="721">
        <f>SUM((I507-F507)/J507*K507)*E507</f>
        <v>1.1311364150516551E-2</v>
      </c>
      <c r="M507" s="717" t="s">
        <v>883</v>
      </c>
      <c r="N507" s="716">
        <v>1.3261000000000001</v>
      </c>
      <c r="O507" s="787">
        <f t="shared" si="50"/>
        <v>3190.1441763768016</v>
      </c>
      <c r="P507" s="515"/>
    </row>
    <row r="508" spans="1:16" s="843" customFormat="1" ht="15" customHeight="1" x14ac:dyDescent="0.25">
      <c r="A508" s="458" t="s">
        <v>1147</v>
      </c>
      <c r="B508" s="458" t="s">
        <v>2284</v>
      </c>
      <c r="C508" s="750" t="s">
        <v>77</v>
      </c>
      <c r="D508" s="479">
        <v>42318</v>
      </c>
      <c r="E508" s="458">
        <v>21</v>
      </c>
      <c r="F508" s="747">
        <v>1.0769</v>
      </c>
      <c r="G508" s="746" t="s">
        <v>2334</v>
      </c>
      <c r="H508" s="516">
        <v>42320</v>
      </c>
      <c r="I508" s="747">
        <v>1.0814999999999999</v>
      </c>
      <c r="J508" s="786">
        <f>SUM(F508-I508)*10000</f>
        <v>-45.999999999999375</v>
      </c>
      <c r="K508" s="739">
        <f t="shared" si="54"/>
        <v>6.5342394145321485</v>
      </c>
      <c r="L508" s="748">
        <f>SUM((F508-I508)/J508*K508)*E508</f>
        <v>1.3721902770517512E-2</v>
      </c>
      <c r="M508" s="750" t="s">
        <v>883</v>
      </c>
      <c r="N508" s="636">
        <v>1.5304</v>
      </c>
      <c r="O508" s="787">
        <f t="shared" si="50"/>
        <v>-4124.4611045726406</v>
      </c>
      <c r="P508" s="731"/>
    </row>
    <row r="509" spans="1:16" s="843" customFormat="1" ht="15" customHeight="1" x14ac:dyDescent="0.25">
      <c r="A509" s="404" t="s">
        <v>1273</v>
      </c>
      <c r="B509" s="404" t="s">
        <v>2285</v>
      </c>
      <c r="C509" s="717" t="s">
        <v>52</v>
      </c>
      <c r="D509" s="495">
        <v>42305</v>
      </c>
      <c r="E509" s="404">
        <v>9.35</v>
      </c>
      <c r="F509" s="720">
        <v>132.5</v>
      </c>
      <c r="G509" s="476" t="s">
        <v>2335</v>
      </c>
      <c r="H509" s="516">
        <v>42325</v>
      </c>
      <c r="I509" s="720">
        <v>131.5</v>
      </c>
      <c r="J509" s="786">
        <f>SUM(I509-F509)*100</f>
        <v>-100</v>
      </c>
      <c r="K509" s="405">
        <f t="shared" si="54"/>
        <v>10</v>
      </c>
      <c r="L509" s="721">
        <f>SUM((I509-F509)/J509*K509)*E509</f>
        <v>0.93500000000000005</v>
      </c>
      <c r="M509" s="717" t="s">
        <v>883</v>
      </c>
      <c r="N509" s="716">
        <v>1</v>
      </c>
      <c r="O509" s="787">
        <f t="shared" si="50"/>
        <v>-9350</v>
      </c>
      <c r="P509" s="749"/>
    </row>
    <row r="510" spans="1:16" s="843" customFormat="1" ht="15" customHeight="1" x14ac:dyDescent="0.25">
      <c r="A510" s="458" t="s">
        <v>1150</v>
      </c>
      <c r="B510" s="458" t="s">
        <v>2284</v>
      </c>
      <c r="C510" s="750" t="s">
        <v>77</v>
      </c>
      <c r="D510" s="479">
        <v>42321</v>
      </c>
      <c r="E510" s="458">
        <v>15.71</v>
      </c>
      <c r="F510" s="747">
        <v>186.52</v>
      </c>
      <c r="G510" s="746" t="s">
        <v>2335</v>
      </c>
      <c r="H510" s="516">
        <v>42325</v>
      </c>
      <c r="I510" s="747">
        <v>187.09</v>
      </c>
      <c r="J510" s="786">
        <f>SUM(F510-I510)*100</f>
        <v>-56.999999999999318</v>
      </c>
      <c r="K510" s="739">
        <f t="shared" si="54"/>
        <v>10</v>
      </c>
      <c r="L510" s="748">
        <f>SUM((F510-I510)/J510*K510)*E510</f>
        <v>1.5710000000000002</v>
      </c>
      <c r="M510" s="750" t="s">
        <v>883</v>
      </c>
      <c r="N510" s="636">
        <v>1</v>
      </c>
      <c r="O510" s="787">
        <f t="shared" si="50"/>
        <v>-8954.6999999998934</v>
      </c>
      <c r="P510" s="514"/>
    </row>
    <row r="511" spans="1:16" s="843" customFormat="1" ht="15" customHeight="1" x14ac:dyDescent="0.25">
      <c r="A511" s="404" t="s">
        <v>1031</v>
      </c>
      <c r="B511" s="404" t="s">
        <v>2284</v>
      </c>
      <c r="C511" s="717" t="s">
        <v>52</v>
      </c>
      <c r="D511" s="495">
        <v>42325</v>
      </c>
      <c r="E511" s="404">
        <v>12</v>
      </c>
      <c r="F511" s="720">
        <v>1.33511</v>
      </c>
      <c r="G511" s="476" t="s">
        <v>1351</v>
      </c>
      <c r="H511" s="516">
        <v>42326</v>
      </c>
      <c r="I511" s="747">
        <v>1.3371200000000001</v>
      </c>
      <c r="J511" s="786">
        <f>SUM(I511-F511)*10000</f>
        <v>20.100000000000673</v>
      </c>
      <c r="K511" s="405">
        <f t="shared" si="54"/>
        <v>7.5204933443633895</v>
      </c>
      <c r="L511" s="721">
        <f>SUM((I511-F511)/J511*K511)*E511</f>
        <v>9.0245920132360664E-3</v>
      </c>
      <c r="M511" s="717" t="s">
        <v>883</v>
      </c>
      <c r="N511" s="716">
        <v>1.3297000000000001</v>
      </c>
      <c r="O511" s="787">
        <f t="shared" ref="O511:O542" si="55">SUM(J511*K511*E511)/N511</f>
        <v>1364.1746218398964</v>
      </c>
      <c r="P511" s="514"/>
    </row>
    <row r="512" spans="1:16" s="843" customFormat="1" ht="15" customHeight="1" x14ac:dyDescent="0.25">
      <c r="A512" s="404" t="s">
        <v>1031</v>
      </c>
      <c r="B512" s="404" t="s">
        <v>2284</v>
      </c>
      <c r="C512" s="717" t="s">
        <v>52</v>
      </c>
      <c r="D512" s="495">
        <v>42325</v>
      </c>
      <c r="E512" s="404">
        <v>12</v>
      </c>
      <c r="F512" s="720">
        <v>1.33511</v>
      </c>
      <c r="G512" s="476" t="s">
        <v>1351</v>
      </c>
      <c r="H512" s="516">
        <v>42326</v>
      </c>
      <c r="I512" s="747">
        <v>1.3311500000000001</v>
      </c>
      <c r="J512" s="786">
        <f>SUM(I512-F512)*10000</f>
        <v>-39.599999999999639</v>
      </c>
      <c r="K512" s="405">
        <f t="shared" si="54"/>
        <v>7.5204933443633895</v>
      </c>
      <c r="L512" s="721">
        <f>SUM((I512-F512)/J512*K512)*E512</f>
        <v>9.0245920132360664E-3</v>
      </c>
      <c r="M512" s="717" t="s">
        <v>883</v>
      </c>
      <c r="N512" s="716">
        <v>1.3297000000000001</v>
      </c>
      <c r="O512" s="787">
        <f t="shared" si="55"/>
        <v>-2687.6276131769946</v>
      </c>
      <c r="P512" s="514"/>
    </row>
    <row r="513" spans="1:16" s="843" customFormat="1" ht="15" customHeight="1" x14ac:dyDescent="0.25">
      <c r="A513" s="458" t="s">
        <v>1035</v>
      </c>
      <c r="B513" s="458" t="s">
        <v>2284</v>
      </c>
      <c r="C513" s="750" t="s">
        <v>77</v>
      </c>
      <c r="D513" s="479">
        <v>42325</v>
      </c>
      <c r="E513" s="458">
        <v>16.96</v>
      </c>
      <c r="F513" s="747">
        <v>1.0637000000000001</v>
      </c>
      <c r="G513" s="746" t="s">
        <v>52</v>
      </c>
      <c r="H513" s="516">
        <v>42326</v>
      </c>
      <c r="I513" s="747">
        <v>1.0688200000000001</v>
      </c>
      <c r="J513" s="786">
        <f>SUM(F513-I513)*10000</f>
        <v>-51.200000000000131</v>
      </c>
      <c r="K513" s="739">
        <f t="shared" si="54"/>
        <v>10</v>
      </c>
      <c r="L513" s="748">
        <f t="shared" ref="L513:L518" si="56">SUM((F513-I513)/J513*K513)*E513</f>
        <v>1.6960000000000003E-2</v>
      </c>
      <c r="M513" s="750" t="s">
        <v>883</v>
      </c>
      <c r="N513" s="636">
        <v>1</v>
      </c>
      <c r="O513" s="787">
        <f t="shared" si="55"/>
        <v>-8683.5200000000241</v>
      </c>
      <c r="P513" s="515"/>
    </row>
    <row r="514" spans="1:16" s="843" customFormat="1" ht="15" customHeight="1" x14ac:dyDescent="0.25">
      <c r="A514" s="458" t="s">
        <v>1057</v>
      </c>
      <c r="B514" s="458" t="s">
        <v>2284</v>
      </c>
      <c r="C514" s="750" t="s">
        <v>77</v>
      </c>
      <c r="D514" s="479">
        <v>42305</v>
      </c>
      <c r="E514" s="458">
        <v>7.25</v>
      </c>
      <c r="F514" s="747">
        <v>0.71409999999999996</v>
      </c>
      <c r="G514" s="746" t="s">
        <v>976</v>
      </c>
      <c r="H514" s="516">
        <v>42327</v>
      </c>
      <c r="I514" s="747">
        <v>0.71809999999999996</v>
      </c>
      <c r="J514" s="786">
        <f>SUM(F514-I514)*10000</f>
        <v>-40.000000000000036</v>
      </c>
      <c r="K514" s="739">
        <f t="shared" si="54"/>
        <v>10</v>
      </c>
      <c r="L514" s="748">
        <f t="shared" si="56"/>
        <v>7.2500000000000004E-3</v>
      </c>
      <c r="M514" s="750" t="s">
        <v>883</v>
      </c>
      <c r="N514" s="636">
        <v>1</v>
      </c>
      <c r="O514" s="787">
        <f t="shared" si="55"/>
        <v>-2900.0000000000023</v>
      </c>
      <c r="P514" s="731"/>
    </row>
    <row r="515" spans="1:16" s="843" customFormat="1" ht="15" customHeight="1" x14ac:dyDescent="0.25">
      <c r="A515" s="458" t="s">
        <v>1273</v>
      </c>
      <c r="B515" s="458" t="s">
        <v>2284</v>
      </c>
      <c r="C515" s="750" t="s">
        <v>77</v>
      </c>
      <c r="D515" s="479">
        <v>42314</v>
      </c>
      <c r="E515" s="458">
        <v>3.86</v>
      </c>
      <c r="F515" s="747">
        <v>131.58799999999999</v>
      </c>
      <c r="G515" s="746" t="s">
        <v>52</v>
      </c>
      <c r="H515" s="516">
        <v>42331</v>
      </c>
      <c r="I515" s="747">
        <v>130.536</v>
      </c>
      <c r="J515" s="786">
        <f>SUM(F515-I515)*100</f>
        <v>105.19999999999925</v>
      </c>
      <c r="K515" s="739">
        <f t="shared" si="54"/>
        <v>10</v>
      </c>
      <c r="L515" s="748">
        <f t="shared" si="56"/>
        <v>0.38600000000000001</v>
      </c>
      <c r="M515" s="750" t="s">
        <v>883</v>
      </c>
      <c r="N515" s="636">
        <v>1</v>
      </c>
      <c r="O515" s="787">
        <f t="shared" si="55"/>
        <v>4060.7199999999707</v>
      </c>
      <c r="P515" s="749"/>
    </row>
    <row r="516" spans="1:16" s="843" customFormat="1" ht="15" customHeight="1" x14ac:dyDescent="0.25">
      <c r="A516" s="458" t="s">
        <v>1145</v>
      </c>
      <c r="B516" s="458" t="s">
        <v>2284</v>
      </c>
      <c r="C516" s="750" t="s">
        <v>77</v>
      </c>
      <c r="D516" s="479">
        <v>42332</v>
      </c>
      <c r="E516" s="458">
        <v>9.4499999999999993</v>
      </c>
      <c r="F516" s="747">
        <v>1.5101599999999999</v>
      </c>
      <c r="G516" s="746" t="s">
        <v>1351</v>
      </c>
      <c r="H516" s="516">
        <v>42332</v>
      </c>
      <c r="I516" s="747">
        <v>1.50804</v>
      </c>
      <c r="J516" s="786">
        <f>SUM(F516-I516)*10000</f>
        <v>21.199999999998997</v>
      </c>
      <c r="K516" s="739">
        <f t="shared" si="54"/>
        <v>10</v>
      </c>
      <c r="L516" s="748">
        <f t="shared" si="56"/>
        <v>9.4500000000000001E-3</v>
      </c>
      <c r="M516" s="750" t="s">
        <v>883</v>
      </c>
      <c r="N516" s="636">
        <v>1</v>
      </c>
      <c r="O516" s="787">
        <f t="shared" si="55"/>
        <v>2003.399999999905</v>
      </c>
      <c r="P516" s="514"/>
    </row>
    <row r="517" spans="1:16" s="843" customFormat="1" ht="15" customHeight="1" x14ac:dyDescent="0.25">
      <c r="A517" s="458" t="s">
        <v>1145</v>
      </c>
      <c r="B517" s="458" t="s">
        <v>2284</v>
      </c>
      <c r="C517" s="750" t="s">
        <v>77</v>
      </c>
      <c r="D517" s="479">
        <v>42332</v>
      </c>
      <c r="E517" s="458">
        <v>9.44</v>
      </c>
      <c r="F517" s="747">
        <v>1.5101599999999999</v>
      </c>
      <c r="G517" s="746" t="s">
        <v>1351</v>
      </c>
      <c r="H517" s="516">
        <v>42332</v>
      </c>
      <c r="I517" s="747">
        <v>1.5078199999999999</v>
      </c>
      <c r="J517" s="786">
        <f>SUM(F517-I517)*10000</f>
        <v>23.400000000000087</v>
      </c>
      <c r="K517" s="739">
        <f t="shared" si="54"/>
        <v>10</v>
      </c>
      <c r="L517" s="748">
        <f t="shared" si="56"/>
        <v>9.4400000000000005E-3</v>
      </c>
      <c r="M517" s="750" t="s">
        <v>883</v>
      </c>
      <c r="N517" s="636">
        <v>1</v>
      </c>
      <c r="O517" s="787">
        <f t="shared" si="55"/>
        <v>2208.9600000000082</v>
      </c>
      <c r="P517" s="514"/>
    </row>
    <row r="518" spans="1:16" s="843" customFormat="1" ht="15" customHeight="1" x14ac:dyDescent="0.25">
      <c r="A518" s="458" t="s">
        <v>1145</v>
      </c>
      <c r="B518" s="458" t="s">
        <v>2284</v>
      </c>
      <c r="C518" s="750" t="s">
        <v>77</v>
      </c>
      <c r="D518" s="479">
        <v>42332</v>
      </c>
      <c r="E518" s="458">
        <v>9.44</v>
      </c>
      <c r="F518" s="747">
        <v>1.5101599999999999</v>
      </c>
      <c r="G518" s="746" t="s">
        <v>1351</v>
      </c>
      <c r="H518" s="516">
        <v>42332</v>
      </c>
      <c r="I518" s="747">
        <v>1.5068600000000001</v>
      </c>
      <c r="J518" s="786">
        <f>SUM(F518-I518)*10000</f>
        <v>32.999999999998586</v>
      </c>
      <c r="K518" s="739">
        <f t="shared" si="54"/>
        <v>10</v>
      </c>
      <c r="L518" s="748">
        <f t="shared" si="56"/>
        <v>9.4400000000000005E-3</v>
      </c>
      <c r="M518" s="750" t="s">
        <v>883</v>
      </c>
      <c r="N518" s="636">
        <v>1</v>
      </c>
      <c r="O518" s="787">
        <f t="shared" si="55"/>
        <v>3115.1999999998661</v>
      </c>
      <c r="P518" s="514"/>
    </row>
    <row r="519" spans="1:16" s="843" customFormat="1" ht="15" customHeight="1" x14ac:dyDescent="0.25">
      <c r="A519" s="404" t="s">
        <v>1274</v>
      </c>
      <c r="B519" s="404" t="s">
        <v>2284</v>
      </c>
      <c r="C519" s="717" t="s">
        <v>52</v>
      </c>
      <c r="D519" s="495">
        <v>42327</v>
      </c>
      <c r="E519" s="404">
        <v>7.71</v>
      </c>
      <c r="F519" s="720">
        <v>123.187</v>
      </c>
      <c r="G519" s="476" t="s">
        <v>52</v>
      </c>
      <c r="H519" s="516">
        <v>42332</v>
      </c>
      <c r="I519" s="720">
        <v>122.604</v>
      </c>
      <c r="J519" s="786">
        <f>SUM(I519-F519)*100</f>
        <v>-58.299999999999841</v>
      </c>
      <c r="K519" s="405">
        <f t="shared" si="54"/>
        <v>10</v>
      </c>
      <c r="L519" s="721">
        <f>SUM((I519-F519)/J519*K519)*E519</f>
        <v>0.77100000000000002</v>
      </c>
      <c r="M519" s="717" t="s">
        <v>883</v>
      </c>
      <c r="N519" s="716">
        <v>1</v>
      </c>
      <c r="O519" s="787">
        <f t="shared" si="55"/>
        <v>-4494.9299999999876</v>
      </c>
      <c r="P519" s="514"/>
    </row>
    <row r="520" spans="1:16" s="843" customFormat="1" ht="15" customHeight="1" x14ac:dyDescent="0.25">
      <c r="A520" s="624" t="s">
        <v>1274</v>
      </c>
      <c r="B520" s="624" t="s">
        <v>2284</v>
      </c>
      <c r="C520" s="916" t="s">
        <v>77</v>
      </c>
      <c r="D520" s="917">
        <v>42332</v>
      </c>
      <c r="E520" s="624">
        <v>37.049999999999997</v>
      </c>
      <c r="F520" s="918">
        <v>122.65</v>
      </c>
      <c r="G520" s="746" t="s">
        <v>2334</v>
      </c>
      <c r="H520" s="920">
        <v>42333</v>
      </c>
      <c r="I520" s="918">
        <v>122.223</v>
      </c>
      <c r="J520" s="921">
        <f>SUM(F520-I520)*100</f>
        <v>42.700000000000671</v>
      </c>
      <c r="K520" s="922">
        <f t="shared" si="54"/>
        <v>10</v>
      </c>
      <c r="L520" s="923">
        <f>SUM((F520-I520)/J520*K520)*E520</f>
        <v>3.7050000000000001</v>
      </c>
      <c r="M520" s="916" t="s">
        <v>883</v>
      </c>
      <c r="N520" s="924">
        <v>1</v>
      </c>
      <c r="O520" s="925">
        <f t="shared" si="55"/>
        <v>15820.350000000248</v>
      </c>
      <c r="P520" s="514"/>
    </row>
    <row r="521" spans="1:16" s="843" customFormat="1" ht="15" customHeight="1" x14ac:dyDescent="0.25">
      <c r="A521" s="458" t="s">
        <v>1032</v>
      </c>
      <c r="B521" s="458" t="s">
        <v>2285</v>
      </c>
      <c r="C521" s="750" t="s">
        <v>77</v>
      </c>
      <c r="D521" s="479">
        <v>42325</v>
      </c>
      <c r="E521" s="458">
        <v>12.98</v>
      </c>
      <c r="F521" s="747">
        <v>1.5485</v>
      </c>
      <c r="G521" s="746" t="s">
        <v>2335</v>
      </c>
      <c r="H521" s="855">
        <v>42333</v>
      </c>
      <c r="I521" s="747">
        <v>1.5449999999999999</v>
      </c>
      <c r="J521" s="786">
        <f>SUM(F521-I521)*10000</f>
        <v>35.000000000000583</v>
      </c>
      <c r="K521" s="739">
        <f t="shared" si="54"/>
        <v>11.00594320933304</v>
      </c>
      <c r="L521" s="748">
        <f>SUM((F521-I521)/J521*K521)*E521</f>
        <v>1.4285714285714289E-2</v>
      </c>
      <c r="M521" s="750" t="s">
        <v>883</v>
      </c>
      <c r="N521" s="636">
        <v>0.90859999999999996</v>
      </c>
      <c r="O521" s="787">
        <f t="shared" si="55"/>
        <v>5502.9716046666126</v>
      </c>
      <c r="P521" s="514"/>
    </row>
    <row r="522" spans="1:16" s="843" customFormat="1" ht="15" customHeight="1" x14ac:dyDescent="0.25">
      <c r="A522" s="458" t="s">
        <v>1032</v>
      </c>
      <c r="B522" s="458" t="s">
        <v>2285</v>
      </c>
      <c r="C522" s="750" t="s">
        <v>77</v>
      </c>
      <c r="D522" s="479">
        <v>42325</v>
      </c>
      <c r="E522" s="458">
        <v>12.48</v>
      </c>
      <c r="F522" s="747">
        <v>1.55</v>
      </c>
      <c r="G522" s="746" t="s">
        <v>2335</v>
      </c>
      <c r="H522" s="855">
        <v>42333</v>
      </c>
      <c r="I522" s="747">
        <v>1.5449999999999999</v>
      </c>
      <c r="J522" s="786">
        <f>SUM(F522-I522)*10000</f>
        <v>50.000000000001151</v>
      </c>
      <c r="K522" s="739">
        <f t="shared" si="54"/>
        <v>11.00594320933304</v>
      </c>
      <c r="L522" s="748">
        <f>SUM((F522-I522)/J522*K522)*E522</f>
        <v>1.3735417125247637E-2</v>
      </c>
      <c r="M522" s="750" t="s">
        <v>883</v>
      </c>
      <c r="N522" s="636">
        <v>0.90859999999999996</v>
      </c>
      <c r="O522" s="787">
        <f t="shared" si="55"/>
        <v>7558.5610418489714</v>
      </c>
      <c r="P522" s="514"/>
    </row>
    <row r="523" spans="1:16" s="843" customFormat="1" ht="15" customHeight="1" x14ac:dyDescent="0.25">
      <c r="A523" s="404" t="s">
        <v>1594</v>
      </c>
      <c r="B523" s="404" t="s">
        <v>2285</v>
      </c>
      <c r="C523" s="717" t="s">
        <v>52</v>
      </c>
      <c r="D523" s="495">
        <v>42328</v>
      </c>
      <c r="E523" s="404">
        <v>12.98</v>
      </c>
      <c r="F523" s="720">
        <v>1.625</v>
      </c>
      <c r="G523" s="476" t="s">
        <v>2335</v>
      </c>
      <c r="H523" s="855">
        <v>42333</v>
      </c>
      <c r="I523" s="720">
        <v>1.615</v>
      </c>
      <c r="J523" s="786">
        <f>SUM(I523-F523)*10000</f>
        <v>-100.00000000000009</v>
      </c>
      <c r="K523" s="405">
        <f t="shared" si="54"/>
        <v>6.4670503783224467</v>
      </c>
      <c r="L523" s="721">
        <f>SUM((I523-F523)/J523*K523)*E523</f>
        <v>8.3942313910625368E-3</v>
      </c>
      <c r="M523" s="717" t="s">
        <v>883</v>
      </c>
      <c r="N523" s="716">
        <v>1.5463</v>
      </c>
      <c r="O523" s="787">
        <f t="shared" si="55"/>
        <v>-5428.591729329718</v>
      </c>
      <c r="P523" s="749"/>
    </row>
    <row r="524" spans="1:16" s="843" customFormat="1" ht="15" customHeight="1" x14ac:dyDescent="0.25">
      <c r="A524" s="601" t="s">
        <v>1146</v>
      </c>
      <c r="B524" s="601" t="s">
        <v>2284</v>
      </c>
      <c r="C524" s="926" t="s">
        <v>52</v>
      </c>
      <c r="D524" s="704">
        <v>42333</v>
      </c>
      <c r="E524" s="601">
        <v>3.61</v>
      </c>
      <c r="F524" s="927">
        <v>1.0248999999999999</v>
      </c>
      <c r="G524" s="476" t="s">
        <v>52</v>
      </c>
      <c r="H524" s="920">
        <v>42335</v>
      </c>
      <c r="I524" s="927">
        <v>1.0325</v>
      </c>
      <c r="J524" s="921">
        <f>SUM(I524-F524)*10000</f>
        <v>76.000000000000512</v>
      </c>
      <c r="K524" s="929">
        <f t="shared" si="54"/>
        <v>10.379904504878555</v>
      </c>
      <c r="L524" s="930">
        <f>SUM((I524-F524)/J524*K524)*E524</f>
        <v>3.7471455262611583E-3</v>
      </c>
      <c r="M524" s="926" t="s">
        <v>883</v>
      </c>
      <c r="N524" s="931">
        <v>0.96340000000000003</v>
      </c>
      <c r="O524" s="925">
        <f t="shared" si="55"/>
        <v>2956.020967364022</v>
      </c>
      <c r="P524" s="514"/>
    </row>
    <row r="525" spans="1:16" s="843" customFormat="1" ht="15" customHeight="1" x14ac:dyDescent="0.25">
      <c r="A525" s="624" t="s">
        <v>1035</v>
      </c>
      <c r="B525" s="624" t="s">
        <v>2284</v>
      </c>
      <c r="C525" s="916" t="s">
        <v>77</v>
      </c>
      <c r="D525" s="917">
        <v>42333</v>
      </c>
      <c r="E525" s="624">
        <v>7.28</v>
      </c>
      <c r="F525" s="918">
        <v>1.05813</v>
      </c>
      <c r="G525" s="746" t="s">
        <v>1351</v>
      </c>
      <c r="H525" s="569">
        <v>42338</v>
      </c>
      <c r="I525" s="918">
        <v>1.05569</v>
      </c>
      <c r="J525" s="921">
        <f>SUM(F525-I525)*10000</f>
        <v>24.399999999999977</v>
      </c>
      <c r="K525" s="922">
        <f t="shared" si="54"/>
        <v>10</v>
      </c>
      <c r="L525" s="923">
        <f>SUM((F525-I525)/J525*K525)*E525</f>
        <v>7.28E-3</v>
      </c>
      <c r="M525" s="916" t="s">
        <v>883</v>
      </c>
      <c r="N525" s="924">
        <v>1</v>
      </c>
      <c r="O525" s="925">
        <f t="shared" si="55"/>
        <v>1776.3199999999983</v>
      </c>
      <c r="P525" s="515"/>
    </row>
    <row r="526" spans="1:16" s="843" customFormat="1" ht="15" customHeight="1" x14ac:dyDescent="0.25">
      <c r="A526" s="601" t="s">
        <v>2329</v>
      </c>
      <c r="B526" s="601" t="s">
        <v>2284</v>
      </c>
      <c r="C526" s="926" t="s">
        <v>52</v>
      </c>
      <c r="D526" s="704">
        <v>42333</v>
      </c>
      <c r="E526" s="601">
        <v>24.73</v>
      </c>
      <c r="F526" s="927">
        <v>0.73719999999999997</v>
      </c>
      <c r="G526" s="476" t="s">
        <v>2334</v>
      </c>
      <c r="H526" s="920">
        <v>42338</v>
      </c>
      <c r="I526" s="927">
        <v>0.74029999999999996</v>
      </c>
      <c r="J526" s="921">
        <f>SUM(I526-F526)*10000</f>
        <v>30.999999999999915</v>
      </c>
      <c r="K526" s="929">
        <f t="shared" si="54"/>
        <v>10.168802115110839</v>
      </c>
      <c r="L526" s="930">
        <f>SUM((I526-F526)/J526*K526)*E526</f>
        <v>2.5147447630669107E-2</v>
      </c>
      <c r="M526" s="926" t="s">
        <v>883</v>
      </c>
      <c r="N526" s="931">
        <v>0.98340000000000005</v>
      </c>
      <c r="O526" s="925">
        <f t="shared" si="55"/>
        <v>7927.3019783479776</v>
      </c>
      <c r="P526" s="514">
        <f>SUM(O488:O526)</f>
        <v>34128.660039585877</v>
      </c>
    </row>
    <row r="527" spans="1:16" s="843" customFormat="1" ht="15" customHeight="1" x14ac:dyDescent="0.25">
      <c r="A527" s="601" t="s">
        <v>1031</v>
      </c>
      <c r="B527" s="601" t="s">
        <v>2284</v>
      </c>
      <c r="C527" s="926" t="s">
        <v>52</v>
      </c>
      <c r="D527" s="704">
        <v>42338</v>
      </c>
      <c r="E527" s="601">
        <v>26.25</v>
      </c>
      <c r="F527" s="927">
        <v>1.3392999999999999</v>
      </c>
      <c r="G527" s="476" t="s">
        <v>1351</v>
      </c>
      <c r="H527" s="569">
        <v>42339</v>
      </c>
      <c r="I527" s="927">
        <v>1.33426</v>
      </c>
      <c r="J527" s="921">
        <f>SUM(I527-F527)*10000</f>
        <v>-50.399999999999338</v>
      </c>
      <c r="K527" s="929">
        <f t="shared" si="54"/>
        <v>7.4844697253199612</v>
      </c>
      <c r="L527" s="930">
        <f>SUM((I527-F527)/J527*K527)*E527</f>
        <v>1.9646733028964896E-2</v>
      </c>
      <c r="M527" s="926" t="s">
        <v>883</v>
      </c>
      <c r="N527" s="931">
        <v>1.3361000000000001</v>
      </c>
      <c r="O527" s="925">
        <f t="shared" si="55"/>
        <v>-7411.0870792591713</v>
      </c>
      <c r="P527" s="514"/>
    </row>
    <row r="528" spans="1:16" s="843" customFormat="1" ht="15" customHeight="1" x14ac:dyDescent="0.25">
      <c r="A528" s="601" t="s">
        <v>1057</v>
      </c>
      <c r="B528" s="601" t="s">
        <v>2284</v>
      </c>
      <c r="C528" s="926" t="s">
        <v>52</v>
      </c>
      <c r="D528" s="704">
        <v>42327</v>
      </c>
      <c r="E528" s="601">
        <v>21.6</v>
      </c>
      <c r="F528" s="927">
        <v>0.7127</v>
      </c>
      <c r="G528" s="476" t="s">
        <v>2334</v>
      </c>
      <c r="H528" s="920">
        <v>42339</v>
      </c>
      <c r="I528" s="927">
        <v>0.73231000000000002</v>
      </c>
      <c r="J528" s="921">
        <f>SUM(I528-F528)*10000</f>
        <v>196.10000000000016</v>
      </c>
      <c r="K528" s="929">
        <f t="shared" si="54"/>
        <v>10</v>
      </c>
      <c r="L528" s="930">
        <f>SUM((I528-F528)/J528*K528)*E528</f>
        <v>2.1600000000000001E-2</v>
      </c>
      <c r="M528" s="926" t="s">
        <v>883</v>
      </c>
      <c r="N528" s="931">
        <v>1</v>
      </c>
      <c r="O528" s="925">
        <f t="shared" si="55"/>
        <v>42357.600000000035</v>
      </c>
      <c r="P528" s="731"/>
    </row>
    <row r="529" spans="1:17" s="843" customFormat="1" ht="15" customHeight="1" x14ac:dyDescent="0.25">
      <c r="A529" s="601" t="s">
        <v>1057</v>
      </c>
      <c r="B529" s="601" t="s">
        <v>2284</v>
      </c>
      <c r="C529" s="926" t="s">
        <v>52</v>
      </c>
      <c r="D529" s="704">
        <v>42339</v>
      </c>
      <c r="E529" s="601">
        <v>20.6</v>
      </c>
      <c r="F529" s="927">
        <v>0.72499999999999998</v>
      </c>
      <c r="G529" s="476" t="s">
        <v>2334</v>
      </c>
      <c r="H529" s="569">
        <v>42339</v>
      </c>
      <c r="I529" s="927">
        <v>0.73231000000000002</v>
      </c>
      <c r="J529" s="921">
        <f>SUM(I529-F529)*10000</f>
        <v>73.100000000000392</v>
      </c>
      <c r="K529" s="929">
        <f t="shared" si="54"/>
        <v>10</v>
      </c>
      <c r="L529" s="930">
        <f>SUM((I529-F529)/J529*K529)*E529</f>
        <v>2.06E-2</v>
      </c>
      <c r="M529" s="926" t="s">
        <v>883</v>
      </c>
      <c r="N529" s="931">
        <v>1</v>
      </c>
      <c r="O529" s="925">
        <f t="shared" si="55"/>
        <v>15058.60000000008</v>
      </c>
      <c r="P529" s="749"/>
    </row>
    <row r="530" spans="1:17" s="843" customFormat="1" ht="15" customHeight="1" x14ac:dyDescent="0.25">
      <c r="A530" s="624" t="s">
        <v>1273</v>
      </c>
      <c r="B530" s="624" t="s">
        <v>2284</v>
      </c>
      <c r="C530" s="916" t="s">
        <v>77</v>
      </c>
      <c r="D530" s="917">
        <v>42314</v>
      </c>
      <c r="E530" s="624">
        <v>3.86</v>
      </c>
      <c r="F530" s="918">
        <v>131.58799999999999</v>
      </c>
      <c r="G530" s="746" t="s">
        <v>52</v>
      </c>
      <c r="H530" s="920">
        <v>42339</v>
      </c>
      <c r="I530" s="918">
        <v>130.34200000000001</v>
      </c>
      <c r="J530" s="921">
        <f>SUM(F530-I530)*100</f>
        <v>124.59999999999809</v>
      </c>
      <c r="K530" s="922">
        <f t="shared" si="54"/>
        <v>10</v>
      </c>
      <c r="L530" s="923">
        <f>SUM((F530-I530)/J530*K530)*E530</f>
        <v>0.38600000000000001</v>
      </c>
      <c r="M530" s="916" t="s">
        <v>883</v>
      </c>
      <c r="N530" s="924">
        <v>1</v>
      </c>
      <c r="O530" s="925">
        <f t="shared" si="55"/>
        <v>4809.5599999999258</v>
      </c>
      <c r="P530" s="731"/>
    </row>
    <row r="531" spans="1:17" s="843" customFormat="1" ht="15" customHeight="1" x14ac:dyDescent="0.25">
      <c r="A531" s="624" t="s">
        <v>1035</v>
      </c>
      <c r="B531" s="624" t="s">
        <v>2284</v>
      </c>
      <c r="C531" s="916" t="s">
        <v>77</v>
      </c>
      <c r="D531" s="917">
        <v>42325</v>
      </c>
      <c r="E531" s="624">
        <v>6.9</v>
      </c>
      <c r="F531" s="918">
        <v>1.0651999999999999</v>
      </c>
      <c r="G531" s="746" t="s">
        <v>52</v>
      </c>
      <c r="H531" s="920">
        <v>42339</v>
      </c>
      <c r="I531" s="918">
        <v>1.0616000000000001</v>
      </c>
      <c r="J531" s="921">
        <f>SUM(F531-I531)*10000</f>
        <v>35.999999999998252</v>
      </c>
      <c r="K531" s="922">
        <f t="shared" si="54"/>
        <v>10</v>
      </c>
      <c r="L531" s="923">
        <f>SUM((F531-I531)/J531*K531)*E531</f>
        <v>6.9000000000000008E-3</v>
      </c>
      <c r="M531" s="916" t="s">
        <v>883</v>
      </c>
      <c r="N531" s="924">
        <v>1</v>
      </c>
      <c r="O531" s="925">
        <f t="shared" si="55"/>
        <v>2483.9999999998795</v>
      </c>
      <c r="P531" s="514"/>
    </row>
    <row r="532" spans="1:17" s="843" customFormat="1" ht="15" customHeight="1" x14ac:dyDescent="0.25">
      <c r="A532" s="624" t="s">
        <v>1057</v>
      </c>
      <c r="B532" s="624" t="s">
        <v>2284</v>
      </c>
      <c r="C532" s="916" t="s">
        <v>77</v>
      </c>
      <c r="D532" s="917">
        <v>42335</v>
      </c>
      <c r="E532" s="624">
        <v>10.26</v>
      </c>
      <c r="F532" s="918">
        <v>0.71950000000000003</v>
      </c>
      <c r="G532" s="746" t="s">
        <v>52</v>
      </c>
      <c r="H532" s="569">
        <v>42339</v>
      </c>
      <c r="I532" s="918">
        <v>0.7268</v>
      </c>
      <c r="J532" s="921">
        <f>SUM(F532-I532)*10000</f>
        <v>-72.99999999999973</v>
      </c>
      <c r="K532" s="922">
        <f t="shared" si="54"/>
        <v>10</v>
      </c>
      <c r="L532" s="923">
        <f>SUM((F532-I532)/J532*K532)*E532</f>
        <v>1.026E-2</v>
      </c>
      <c r="M532" s="916" t="s">
        <v>883</v>
      </c>
      <c r="N532" s="924">
        <v>1</v>
      </c>
      <c r="O532" s="925">
        <f t="shared" si="55"/>
        <v>-7489.799999999972</v>
      </c>
      <c r="P532" s="731"/>
    </row>
    <row r="533" spans="1:17" s="843" customFormat="1" ht="15" customHeight="1" x14ac:dyDescent="0.25">
      <c r="A533" s="624" t="s">
        <v>1150</v>
      </c>
      <c r="B533" s="624" t="s">
        <v>2285</v>
      </c>
      <c r="C533" s="916" t="s">
        <v>77</v>
      </c>
      <c r="D533" s="917">
        <v>42325</v>
      </c>
      <c r="E533" s="624">
        <v>16.28</v>
      </c>
      <c r="F533" s="918">
        <v>188.1</v>
      </c>
      <c r="G533" s="746" t="s">
        <v>2335</v>
      </c>
      <c r="H533" s="920">
        <v>42339</v>
      </c>
      <c r="I533" s="918">
        <v>186.01499999999999</v>
      </c>
      <c r="J533" s="921">
        <f>SUM(F533-I533)*100</f>
        <v>208.5000000000008</v>
      </c>
      <c r="K533" s="922">
        <f t="shared" si="54"/>
        <v>10</v>
      </c>
      <c r="L533" s="923">
        <f>SUM((F533-I533)/J533*K533)*E533</f>
        <v>1.6280000000000001</v>
      </c>
      <c r="M533" s="916" t="s">
        <v>883</v>
      </c>
      <c r="N533" s="924">
        <v>1</v>
      </c>
      <c r="O533" s="925">
        <f t="shared" si="55"/>
        <v>33943.800000000134</v>
      </c>
      <c r="P533" s="514"/>
    </row>
    <row r="534" spans="1:17" s="843" customFormat="1" ht="15" customHeight="1" x14ac:dyDescent="0.25">
      <c r="A534" s="601" t="s">
        <v>2320</v>
      </c>
      <c r="B534" s="601" t="s">
        <v>2284</v>
      </c>
      <c r="C534" s="926" t="s">
        <v>52</v>
      </c>
      <c r="D534" s="704">
        <v>42339</v>
      </c>
      <c r="E534" s="601">
        <v>96</v>
      </c>
      <c r="F534" s="927">
        <v>1070</v>
      </c>
      <c r="G534" s="476" t="s">
        <v>2334</v>
      </c>
      <c r="H534" s="569">
        <v>42340</v>
      </c>
      <c r="I534" s="927">
        <v>1060</v>
      </c>
      <c r="J534" s="921">
        <f>SUM(F534-I534)*10</f>
        <v>100</v>
      </c>
      <c r="K534" s="929">
        <v>0.1</v>
      </c>
      <c r="L534" s="930">
        <f>SUM((I534-F534)/J534*K534)*E534</f>
        <v>-0.96000000000000019</v>
      </c>
      <c r="M534" s="926" t="s">
        <v>883</v>
      </c>
      <c r="N534" s="931">
        <v>1</v>
      </c>
      <c r="O534" s="925">
        <f t="shared" si="55"/>
        <v>960</v>
      </c>
      <c r="P534" s="514"/>
    </row>
    <row r="535" spans="1:17" s="843" customFormat="1" ht="15" customHeight="1" x14ac:dyDescent="0.25">
      <c r="A535" s="601" t="s">
        <v>1146</v>
      </c>
      <c r="B535" s="601" t="s">
        <v>2284</v>
      </c>
      <c r="C535" s="926" t="s">
        <v>52</v>
      </c>
      <c r="D535" s="704">
        <v>42333</v>
      </c>
      <c r="E535" s="601">
        <v>3.61</v>
      </c>
      <c r="F535" s="927">
        <v>1.0248999999999999</v>
      </c>
      <c r="G535" s="476" t="s">
        <v>52</v>
      </c>
      <c r="H535" s="920">
        <v>42340</v>
      </c>
      <c r="I535" s="927">
        <v>1.0246999999999999</v>
      </c>
      <c r="J535" s="921">
        <f>SUM(I535-F535)*10000</f>
        <v>-1.9999999999997797</v>
      </c>
      <c r="K535" s="929">
        <f t="shared" ref="K535:K556" si="57">SUM(100000/N535)/10000</f>
        <v>10.379904504878555</v>
      </c>
      <c r="L535" s="930">
        <f>SUM((I535-F535)/J535*K535)*E535</f>
        <v>3.7471455262611583E-3</v>
      </c>
      <c r="M535" s="926" t="s">
        <v>883</v>
      </c>
      <c r="N535" s="931">
        <v>0.96340000000000003</v>
      </c>
      <c r="O535" s="925">
        <f t="shared" si="55"/>
        <v>-77.790025456938864</v>
      </c>
      <c r="P535" s="514"/>
      <c r="Q535" s="307"/>
    </row>
    <row r="536" spans="1:17" s="843" customFormat="1" ht="15" customHeight="1" x14ac:dyDescent="0.25">
      <c r="A536" s="601" t="s">
        <v>1145</v>
      </c>
      <c r="B536" s="601" t="s">
        <v>2284</v>
      </c>
      <c r="C536" s="926" t="s">
        <v>52</v>
      </c>
      <c r="D536" s="704">
        <v>42339</v>
      </c>
      <c r="E536" s="601">
        <v>11.61</v>
      </c>
      <c r="F536" s="927">
        <v>1.5103</v>
      </c>
      <c r="G536" s="476" t="s">
        <v>52</v>
      </c>
      <c r="H536" s="569">
        <v>42340</v>
      </c>
      <c r="I536" s="927">
        <v>1.4978</v>
      </c>
      <c r="J536" s="921">
        <f>SUM(I536-F536)*10000</f>
        <v>-124.99999999999956</v>
      </c>
      <c r="K536" s="929">
        <f t="shared" si="57"/>
        <v>6.6093853271645742</v>
      </c>
      <c r="L536" s="930">
        <f>SUM((I536-F536)/J536*K536)*E536</f>
        <v>7.6734963648380696E-3</v>
      </c>
      <c r="M536" s="926" t="s">
        <v>883</v>
      </c>
      <c r="N536" s="931">
        <v>1.5129999999999999</v>
      </c>
      <c r="O536" s="925">
        <f t="shared" si="55"/>
        <v>-6339.6367852264075</v>
      </c>
      <c r="P536" s="514"/>
    </row>
    <row r="537" spans="1:17" s="843" customFormat="1" ht="15" customHeight="1" x14ac:dyDescent="0.25">
      <c r="A537" s="601" t="s">
        <v>1146</v>
      </c>
      <c r="B537" s="601" t="s">
        <v>2284</v>
      </c>
      <c r="C537" s="926" t="s">
        <v>52</v>
      </c>
      <c r="D537" s="704">
        <v>42339</v>
      </c>
      <c r="E537" s="601">
        <v>10.85</v>
      </c>
      <c r="F537" s="927">
        <v>123.1117</v>
      </c>
      <c r="G537" s="476" t="s">
        <v>52</v>
      </c>
      <c r="H537" s="569">
        <v>42340</v>
      </c>
      <c r="I537" s="927">
        <v>122.217</v>
      </c>
      <c r="J537" s="921">
        <f>SUM(I537-F537)*100</f>
        <v>-89.470000000000027</v>
      </c>
      <c r="K537" s="929">
        <f t="shared" si="57"/>
        <v>10.45915699194645</v>
      </c>
      <c r="L537" s="930">
        <f>SUM((I537-F537)/J537*K537)*E537</f>
        <v>1.1348185336261898</v>
      </c>
      <c r="M537" s="926" t="s">
        <v>883</v>
      </c>
      <c r="N537" s="931">
        <v>0.95609999999999995</v>
      </c>
      <c r="O537" s="925">
        <f t="shared" si="55"/>
        <v>-10619.413680947102</v>
      </c>
      <c r="P537" s="515"/>
    </row>
    <row r="538" spans="1:17" s="843" customFormat="1" ht="15" customHeight="1" x14ac:dyDescent="0.25">
      <c r="A538" s="624" t="s">
        <v>1030</v>
      </c>
      <c r="B538" s="624" t="s">
        <v>2285</v>
      </c>
      <c r="C538" s="916" t="s">
        <v>77</v>
      </c>
      <c r="D538" s="917">
        <v>42332</v>
      </c>
      <c r="E538" s="624">
        <v>10.7</v>
      </c>
      <c r="F538" s="918">
        <v>0.70599999999999996</v>
      </c>
      <c r="G538" s="746" t="s">
        <v>2335</v>
      </c>
      <c r="H538" s="920">
        <v>42340</v>
      </c>
      <c r="I538" s="918">
        <v>0.70599999999999996</v>
      </c>
      <c r="J538" s="921">
        <f>SUM(F538-I538)*10000</f>
        <v>0</v>
      </c>
      <c r="K538" s="922">
        <f t="shared" si="57"/>
        <v>15.126304643775526</v>
      </c>
      <c r="L538" s="923" t="e">
        <f>SUM((F538-I538)/J538*K538)*E538</f>
        <v>#DIV/0!</v>
      </c>
      <c r="M538" s="916" t="s">
        <v>883</v>
      </c>
      <c r="N538" s="924">
        <v>0.66110000000000002</v>
      </c>
      <c r="O538" s="925">
        <f t="shared" si="55"/>
        <v>0</v>
      </c>
      <c r="P538" s="749"/>
    </row>
    <row r="539" spans="1:17" s="843" customFormat="1" ht="15" customHeight="1" x14ac:dyDescent="0.25">
      <c r="A539" s="624" t="s">
        <v>1035</v>
      </c>
      <c r="B539" s="624" t="s">
        <v>2284</v>
      </c>
      <c r="C539" s="916" t="s">
        <v>77</v>
      </c>
      <c r="D539" s="917">
        <v>42333</v>
      </c>
      <c r="E539" s="624">
        <v>7.28</v>
      </c>
      <c r="F539" s="918">
        <v>1.05813</v>
      </c>
      <c r="G539" s="746" t="s">
        <v>1351</v>
      </c>
      <c r="H539" s="920">
        <v>42341</v>
      </c>
      <c r="I539" s="918">
        <v>1.0542899999999999</v>
      </c>
      <c r="J539" s="921">
        <f>SUM(F539-I539)*10000</f>
        <v>38.400000000000659</v>
      </c>
      <c r="K539" s="922">
        <f t="shared" si="57"/>
        <v>10</v>
      </c>
      <c r="L539" s="923">
        <f>SUM((F539-I539)/J539*K539)*E539</f>
        <v>7.28E-3</v>
      </c>
      <c r="M539" s="916" t="s">
        <v>883</v>
      </c>
      <c r="N539" s="924">
        <v>1</v>
      </c>
      <c r="O539" s="925">
        <f t="shared" si="55"/>
        <v>2795.5200000000482</v>
      </c>
      <c r="P539" s="515"/>
    </row>
    <row r="540" spans="1:17" s="843" customFormat="1" ht="15" customHeight="1" x14ac:dyDescent="0.25">
      <c r="A540" s="624" t="s">
        <v>1035</v>
      </c>
      <c r="B540" s="624" t="s">
        <v>2284</v>
      </c>
      <c r="C540" s="916" t="s">
        <v>77</v>
      </c>
      <c r="D540" s="917">
        <v>42333</v>
      </c>
      <c r="E540" s="624">
        <v>7.28</v>
      </c>
      <c r="F540" s="918">
        <v>1.05813</v>
      </c>
      <c r="G540" s="746" t="s">
        <v>1351</v>
      </c>
      <c r="H540" s="920">
        <v>42341</v>
      </c>
      <c r="I540" s="918">
        <v>1.0644100000000001</v>
      </c>
      <c r="J540" s="921">
        <f>SUM(F540-I540)*10000</f>
        <v>-62.800000000000637</v>
      </c>
      <c r="K540" s="922">
        <f t="shared" si="57"/>
        <v>10</v>
      </c>
      <c r="L540" s="923">
        <f>SUM((F540-I540)/J540*K540)*E540</f>
        <v>7.28E-3</v>
      </c>
      <c r="M540" s="916" t="s">
        <v>883</v>
      </c>
      <c r="N540" s="924">
        <v>1</v>
      </c>
      <c r="O540" s="925">
        <f t="shared" si="55"/>
        <v>-4571.8400000000465</v>
      </c>
      <c r="P540" s="514"/>
    </row>
    <row r="541" spans="1:17" s="843" customFormat="1" ht="15" customHeight="1" x14ac:dyDescent="0.25">
      <c r="A541" s="601" t="s">
        <v>1030</v>
      </c>
      <c r="B541" s="601" t="s">
        <v>2284</v>
      </c>
      <c r="C541" s="926" t="s">
        <v>52</v>
      </c>
      <c r="D541" s="704">
        <v>42340</v>
      </c>
      <c r="E541" s="601">
        <v>15.17</v>
      </c>
      <c r="F541" s="927">
        <v>0.70550000000000002</v>
      </c>
      <c r="G541" s="476" t="s">
        <v>2334</v>
      </c>
      <c r="H541" s="920">
        <v>42341</v>
      </c>
      <c r="I541" s="927">
        <v>0.71450000000000002</v>
      </c>
      <c r="J541" s="921">
        <f>SUM(I541-F541)*10000</f>
        <v>90.000000000000085</v>
      </c>
      <c r="K541" s="929">
        <f t="shared" si="57"/>
        <v>15.082956259426847</v>
      </c>
      <c r="L541" s="930">
        <f>SUM((I541-F541)/J541*K541)*E541</f>
        <v>2.2880844645550527E-2</v>
      </c>
      <c r="M541" s="926" t="s">
        <v>883</v>
      </c>
      <c r="N541" s="931">
        <v>0.66300000000000003</v>
      </c>
      <c r="O541" s="925">
        <f t="shared" si="55"/>
        <v>31059.97010708219</v>
      </c>
      <c r="P541" s="731"/>
    </row>
    <row r="542" spans="1:17" s="843" customFormat="1" ht="15" customHeight="1" x14ac:dyDescent="0.25">
      <c r="A542" s="624" t="s">
        <v>1150</v>
      </c>
      <c r="B542" s="624" t="s">
        <v>2284</v>
      </c>
      <c r="C542" s="916" t="s">
        <v>77</v>
      </c>
      <c r="D542" s="917">
        <v>42340</v>
      </c>
      <c r="E542" s="624">
        <v>11.55</v>
      </c>
      <c r="F542" s="918">
        <v>184.92</v>
      </c>
      <c r="G542" s="746" t="s">
        <v>2334</v>
      </c>
      <c r="H542" s="920">
        <v>42341</v>
      </c>
      <c r="I542" s="918">
        <v>185.37</v>
      </c>
      <c r="J542" s="921">
        <f>SUM(F542-I542)*100</f>
        <v>-45.000000000001705</v>
      </c>
      <c r="K542" s="922">
        <f t="shared" si="57"/>
        <v>10</v>
      </c>
      <c r="L542" s="923">
        <f>SUM((F542-I542)/J542*K542)*E542</f>
        <v>1.155</v>
      </c>
      <c r="M542" s="916" t="s">
        <v>883</v>
      </c>
      <c r="N542" s="924">
        <v>1</v>
      </c>
      <c r="O542" s="925">
        <f t="shared" si="55"/>
        <v>-5197.5000000001974</v>
      </c>
      <c r="P542" s="514"/>
    </row>
    <row r="543" spans="1:17" s="843" customFormat="1" ht="15" customHeight="1" x14ac:dyDescent="0.25">
      <c r="A543" s="601" t="s">
        <v>1274</v>
      </c>
      <c r="B543" s="601" t="s">
        <v>2284</v>
      </c>
      <c r="C543" s="926" t="s">
        <v>52</v>
      </c>
      <c r="D543" s="704">
        <v>42338</v>
      </c>
      <c r="E543" s="601">
        <v>18.03</v>
      </c>
      <c r="F543" s="927">
        <v>123.1117</v>
      </c>
      <c r="G543" s="476" t="s">
        <v>52</v>
      </c>
      <c r="H543" s="920">
        <v>42341</v>
      </c>
      <c r="I543" s="927">
        <v>122.69</v>
      </c>
      <c r="J543" s="921">
        <f>SUM(I543-F543)*100</f>
        <v>-42.17000000000013</v>
      </c>
      <c r="K543" s="929">
        <f t="shared" si="57"/>
        <v>10</v>
      </c>
      <c r="L543" s="930">
        <f>SUM((I543-F543)/J543*K543)*E543</f>
        <v>1.8030000000000002</v>
      </c>
      <c r="M543" s="926" t="s">
        <v>883</v>
      </c>
      <c r="N543" s="931">
        <v>1</v>
      </c>
      <c r="O543" s="925">
        <f t="shared" ref="O543:O574" si="58">SUM(J543*K543*E543)/N543</f>
        <v>-7603.2510000000239</v>
      </c>
      <c r="P543" s="514"/>
    </row>
    <row r="544" spans="1:17" s="843" customFormat="1" ht="15" customHeight="1" x14ac:dyDescent="0.25">
      <c r="A544" s="601" t="s">
        <v>1030</v>
      </c>
      <c r="B544" s="601" t="s">
        <v>2284</v>
      </c>
      <c r="C544" s="926" t="s">
        <v>52</v>
      </c>
      <c r="D544" s="704">
        <v>42340</v>
      </c>
      <c r="E544" s="601">
        <v>8.4</v>
      </c>
      <c r="F544" s="927">
        <v>0.70660000000000001</v>
      </c>
      <c r="G544" s="476" t="s">
        <v>52</v>
      </c>
      <c r="H544" s="920">
        <v>42341</v>
      </c>
      <c r="I544" s="927">
        <v>0.71760000000000002</v>
      </c>
      <c r="J544" s="921">
        <f>SUM(I544-F544)*10000</f>
        <v>110.0000000000001</v>
      </c>
      <c r="K544" s="929">
        <f t="shared" si="57"/>
        <v>15.082956259426847</v>
      </c>
      <c r="L544" s="930">
        <f>SUM((I544-F544)/J544*K544)*E544</f>
        <v>1.2669683257918554E-2</v>
      </c>
      <c r="M544" s="926" t="s">
        <v>883</v>
      </c>
      <c r="N544" s="931">
        <v>0.66300000000000003</v>
      </c>
      <c r="O544" s="925">
        <f t="shared" si="58"/>
        <v>21020.590623997614</v>
      </c>
      <c r="P544" s="749"/>
    </row>
    <row r="545" spans="1:16" s="843" customFormat="1" ht="15" customHeight="1" x14ac:dyDescent="0.25">
      <c r="A545" s="601" t="s">
        <v>1030</v>
      </c>
      <c r="B545" s="601" t="s">
        <v>2284</v>
      </c>
      <c r="C545" s="926" t="s">
        <v>52</v>
      </c>
      <c r="D545" s="704">
        <v>42340</v>
      </c>
      <c r="E545" s="601">
        <v>8.39</v>
      </c>
      <c r="F545" s="927">
        <v>0.70660000000000001</v>
      </c>
      <c r="G545" s="476" t="s">
        <v>52</v>
      </c>
      <c r="H545" s="920">
        <v>42341</v>
      </c>
      <c r="I545" s="927">
        <v>0.71209999999999996</v>
      </c>
      <c r="J545" s="921">
        <f>SUM(I545-F545)*10000</f>
        <v>54.999999999999496</v>
      </c>
      <c r="K545" s="929">
        <f t="shared" si="57"/>
        <v>15.082956259426847</v>
      </c>
      <c r="L545" s="930">
        <f>SUM((I545-F545)/J545*K545)*E545</f>
        <v>1.2654600301659125E-2</v>
      </c>
      <c r="M545" s="926" t="s">
        <v>883</v>
      </c>
      <c r="N545" s="931">
        <v>0.66300000000000003</v>
      </c>
      <c r="O545" s="925">
        <f t="shared" si="58"/>
        <v>10497.783055674894</v>
      </c>
      <c r="P545" s="749"/>
    </row>
    <row r="546" spans="1:16" s="843" customFormat="1" ht="15" customHeight="1" x14ac:dyDescent="0.25">
      <c r="A546" s="624" t="s">
        <v>1273</v>
      </c>
      <c r="B546" s="624" t="s">
        <v>2285</v>
      </c>
      <c r="C546" s="916" t="s">
        <v>77</v>
      </c>
      <c r="D546" s="917">
        <v>42341</v>
      </c>
      <c r="E546" s="624">
        <v>12.1</v>
      </c>
      <c r="F546" s="918">
        <v>132.5</v>
      </c>
      <c r="G546" s="746" t="s">
        <v>2335</v>
      </c>
      <c r="H546" s="569">
        <v>42341</v>
      </c>
      <c r="I546" s="918">
        <v>133.30000000000001</v>
      </c>
      <c r="J546" s="921">
        <f>SUM(F546-I546)*100</f>
        <v>-80.000000000001137</v>
      </c>
      <c r="K546" s="922">
        <f t="shared" si="57"/>
        <v>10</v>
      </c>
      <c r="L546" s="923">
        <f>SUM((F546-I546)/J546*K546)*E546</f>
        <v>1.21</v>
      </c>
      <c r="M546" s="916" t="s">
        <v>883</v>
      </c>
      <c r="N546" s="924">
        <v>1</v>
      </c>
      <c r="O546" s="925">
        <f t="shared" si="58"/>
        <v>-9680.0000000001364</v>
      </c>
      <c r="P546" s="731"/>
    </row>
    <row r="547" spans="1:16" s="843" customFormat="1" ht="15" customHeight="1" x14ac:dyDescent="0.25">
      <c r="A547" s="624" t="s">
        <v>1035</v>
      </c>
      <c r="B547" s="624" t="s">
        <v>2285</v>
      </c>
      <c r="C547" s="916" t="s">
        <v>77</v>
      </c>
      <c r="D547" s="917">
        <v>42341</v>
      </c>
      <c r="E547" s="624">
        <v>12.1</v>
      </c>
      <c r="F547" s="918">
        <v>1.08</v>
      </c>
      <c r="G547" s="746" t="s">
        <v>2335</v>
      </c>
      <c r="H547" s="569">
        <v>42341</v>
      </c>
      <c r="I547" s="918">
        <v>1.0880000000000001</v>
      </c>
      <c r="J547" s="921">
        <f>SUM(F547-I547)*10000</f>
        <v>-80.000000000000071</v>
      </c>
      <c r="K547" s="922">
        <f t="shared" si="57"/>
        <v>10</v>
      </c>
      <c r="L547" s="923">
        <f>SUM((F547-I547)/J547*K547)*E547</f>
        <v>1.21E-2</v>
      </c>
      <c r="M547" s="916" t="s">
        <v>883</v>
      </c>
      <c r="N547" s="924">
        <v>1</v>
      </c>
      <c r="O547" s="925">
        <f t="shared" si="58"/>
        <v>-9680.0000000000073</v>
      </c>
      <c r="P547" s="514" t="s">
        <v>3</v>
      </c>
    </row>
    <row r="548" spans="1:16" s="843" customFormat="1" ht="15" customHeight="1" x14ac:dyDescent="0.25">
      <c r="A548" s="601" t="s">
        <v>1117</v>
      </c>
      <c r="B548" s="601" t="s">
        <v>2284</v>
      </c>
      <c r="C548" s="926" t="s">
        <v>52</v>
      </c>
      <c r="D548" s="704">
        <v>42341</v>
      </c>
      <c r="E548" s="601">
        <v>8.39</v>
      </c>
      <c r="F548" s="927">
        <v>1.4568000000000001</v>
      </c>
      <c r="G548" s="928" t="s">
        <v>976</v>
      </c>
      <c r="H548" s="569">
        <v>42341</v>
      </c>
      <c r="I548" s="927">
        <v>1.4916</v>
      </c>
      <c r="J548" s="921">
        <f>SUM(I548-F548)*10000</f>
        <v>347.99999999999943</v>
      </c>
      <c r="K548" s="929">
        <f t="shared" si="57"/>
        <v>7.3104759119818699</v>
      </c>
      <c r="L548" s="930">
        <f>SUM((I548-F548)/J548*K548)*E548</f>
        <v>6.1334892901527887E-3</v>
      </c>
      <c r="M548" s="926" t="s">
        <v>883</v>
      </c>
      <c r="N548" s="931">
        <v>1.3678999999999999</v>
      </c>
      <c r="O548" s="925">
        <f t="shared" si="58"/>
        <v>15603.876547797114</v>
      </c>
      <c r="P548" s="749"/>
    </row>
    <row r="549" spans="1:16" s="843" customFormat="1" ht="15" customHeight="1" x14ac:dyDescent="0.25">
      <c r="A549" s="601" t="s">
        <v>1594</v>
      </c>
      <c r="B549" s="601" t="s">
        <v>2284</v>
      </c>
      <c r="C549" s="926" t="s">
        <v>52</v>
      </c>
      <c r="D549" s="704">
        <v>42341</v>
      </c>
      <c r="E549" s="601">
        <v>11.95</v>
      </c>
      <c r="F549" s="927">
        <v>1.6060000000000001</v>
      </c>
      <c r="G549" s="928" t="s">
        <v>976</v>
      </c>
      <c r="H549" s="569">
        <v>42341</v>
      </c>
      <c r="I549" s="927">
        <v>1.6359999999999999</v>
      </c>
      <c r="J549" s="921">
        <f>SUM(I549-F549)*10000</f>
        <v>299.99999999999807</v>
      </c>
      <c r="K549" s="929">
        <f t="shared" si="57"/>
        <v>6.6880684858212947</v>
      </c>
      <c r="L549" s="930">
        <f>SUM((I549-F549)/J549*K549)*E549</f>
        <v>7.9922418405564463E-3</v>
      </c>
      <c r="M549" s="926" t="s">
        <v>883</v>
      </c>
      <c r="N549" s="931">
        <v>1.4952000000000001</v>
      </c>
      <c r="O549" s="925">
        <f t="shared" si="58"/>
        <v>16035.798235466282</v>
      </c>
      <c r="P549" s="749"/>
    </row>
    <row r="550" spans="1:16" s="843" customFormat="1" ht="15" customHeight="1" x14ac:dyDescent="0.25">
      <c r="A550" s="601" t="s">
        <v>1035</v>
      </c>
      <c r="B550" s="601" t="s">
        <v>2284</v>
      </c>
      <c r="C550" s="926" t="s">
        <v>52</v>
      </c>
      <c r="D550" s="704">
        <v>42341</v>
      </c>
      <c r="E550" s="601">
        <v>18.149999999999999</v>
      </c>
      <c r="F550" s="927">
        <v>1.0701000000000001</v>
      </c>
      <c r="G550" s="928" t="s">
        <v>976</v>
      </c>
      <c r="H550" s="569">
        <v>42341</v>
      </c>
      <c r="I550" s="927">
        <v>1.0918000000000001</v>
      </c>
      <c r="J550" s="921">
        <f>SUM(I550-F550)*10000</f>
        <v>217.00000000000051</v>
      </c>
      <c r="K550" s="929">
        <f t="shared" si="57"/>
        <v>10</v>
      </c>
      <c r="L550" s="930">
        <f>SUM((I550-F550)/J550*K550)*E550</f>
        <v>1.8149999999999999E-2</v>
      </c>
      <c r="M550" s="926" t="s">
        <v>883</v>
      </c>
      <c r="N550" s="931">
        <v>1</v>
      </c>
      <c r="O550" s="925">
        <f t="shared" si="58"/>
        <v>39385.500000000087</v>
      </c>
      <c r="P550" s="515" t="s">
        <v>3</v>
      </c>
    </row>
    <row r="551" spans="1:16" s="843" customFormat="1" ht="15" customHeight="1" x14ac:dyDescent="0.25">
      <c r="A551" s="601" t="s">
        <v>1150</v>
      </c>
      <c r="B551" s="601" t="s">
        <v>2284</v>
      </c>
      <c r="C551" s="926" t="s">
        <v>52</v>
      </c>
      <c r="D551" s="704">
        <v>42345</v>
      </c>
      <c r="E551" s="601">
        <v>23.81</v>
      </c>
      <c r="F551" s="927">
        <v>186.25</v>
      </c>
      <c r="G551" s="476" t="s">
        <v>2334</v>
      </c>
      <c r="H551" s="569">
        <v>42345</v>
      </c>
      <c r="I551" s="927">
        <v>185.75</v>
      </c>
      <c r="J551" s="921">
        <f>SUM(I551-F551)*100</f>
        <v>-50</v>
      </c>
      <c r="K551" s="929">
        <f t="shared" si="57"/>
        <v>10</v>
      </c>
      <c r="L551" s="930">
        <f>SUM((I551-F551)/J551*K551)*E551</f>
        <v>2.3809999999999998</v>
      </c>
      <c r="M551" s="926" t="s">
        <v>883</v>
      </c>
      <c r="N551" s="931">
        <v>1</v>
      </c>
      <c r="O551" s="925">
        <f t="shared" si="58"/>
        <v>-11905</v>
      </c>
      <c r="P551" s="515"/>
    </row>
    <row r="552" spans="1:16" s="843" customFormat="1" ht="15" customHeight="1" x14ac:dyDescent="0.25">
      <c r="A552" s="601" t="s">
        <v>1031</v>
      </c>
      <c r="B552" s="601" t="s">
        <v>2284</v>
      </c>
      <c r="C552" s="926" t="s">
        <v>52</v>
      </c>
      <c r="D552" s="704">
        <v>42339</v>
      </c>
      <c r="E552" s="601">
        <v>7.48</v>
      </c>
      <c r="F552" s="927">
        <v>1.3393999999999999</v>
      </c>
      <c r="G552" s="476" t="s">
        <v>52</v>
      </c>
      <c r="H552" s="920">
        <v>42345</v>
      </c>
      <c r="I552" s="927">
        <v>1.3486</v>
      </c>
      <c r="J552" s="921">
        <f>SUM(I552-F552)*10000</f>
        <v>92.000000000000966</v>
      </c>
      <c r="K552" s="929">
        <f t="shared" si="57"/>
        <v>7.4850299401197598</v>
      </c>
      <c r="L552" s="930">
        <f>SUM((I552-F552)/J552*K552)*E552</f>
        <v>5.5988023952095803E-3</v>
      </c>
      <c r="M552" s="926" t="s">
        <v>883</v>
      </c>
      <c r="N552" s="931">
        <v>1.3360000000000001</v>
      </c>
      <c r="O552" s="925">
        <f t="shared" si="58"/>
        <v>3855.4627272401708</v>
      </c>
      <c r="P552" s="514"/>
    </row>
    <row r="553" spans="1:16" s="843" customFormat="1" ht="15" customHeight="1" x14ac:dyDescent="0.25">
      <c r="A553" s="624" t="s">
        <v>1145</v>
      </c>
      <c r="B553" s="624" t="s">
        <v>2284</v>
      </c>
      <c r="C553" s="916" t="s">
        <v>77</v>
      </c>
      <c r="D553" s="917">
        <v>42346</v>
      </c>
      <c r="E553" s="624">
        <v>32.619999999999997</v>
      </c>
      <c r="F553" s="918">
        <v>1.5041</v>
      </c>
      <c r="G553" s="746" t="s">
        <v>2334</v>
      </c>
      <c r="H553" s="569">
        <v>42346</v>
      </c>
      <c r="I553" s="918">
        <v>1.5007200000000001</v>
      </c>
      <c r="J553" s="921">
        <f>SUM(F553-I553)*10000</f>
        <v>33.799999999999386</v>
      </c>
      <c r="K553" s="922">
        <f t="shared" si="57"/>
        <v>10</v>
      </c>
      <c r="L553" s="923">
        <f>SUM((F553-I553)/J553*K553)*E553</f>
        <v>3.2619999999999996E-2</v>
      </c>
      <c r="M553" s="916" t="s">
        <v>883</v>
      </c>
      <c r="N553" s="924">
        <v>1</v>
      </c>
      <c r="O553" s="925">
        <f t="shared" si="58"/>
        <v>11025.559999999799</v>
      </c>
      <c r="P553" s="515"/>
    </row>
    <row r="554" spans="1:16" s="843" customFormat="1" ht="15" customHeight="1" x14ac:dyDescent="0.25">
      <c r="A554" s="601" t="s">
        <v>1031</v>
      </c>
      <c r="B554" s="601" t="s">
        <v>2284</v>
      </c>
      <c r="C554" s="926" t="s">
        <v>52</v>
      </c>
      <c r="D554" s="704">
        <v>42339</v>
      </c>
      <c r="E554" s="601">
        <v>7.48</v>
      </c>
      <c r="F554" s="927">
        <v>1.3393999999999999</v>
      </c>
      <c r="G554" s="476" t="s">
        <v>52</v>
      </c>
      <c r="H554" s="920">
        <v>42346</v>
      </c>
      <c r="I554" s="927">
        <v>1.3577999999999999</v>
      </c>
      <c r="J554" s="921">
        <f>SUM(I554-F554)*10000</f>
        <v>183.99999999999972</v>
      </c>
      <c r="K554" s="929">
        <f t="shared" si="57"/>
        <v>7.4850299401197598</v>
      </c>
      <c r="L554" s="930">
        <f>SUM((I554-F554)/J554*K554)*E554</f>
        <v>5.5988023952095803E-3</v>
      </c>
      <c r="M554" s="926" t="s">
        <v>883</v>
      </c>
      <c r="N554" s="931">
        <v>1.3360000000000001</v>
      </c>
      <c r="O554" s="925">
        <f t="shared" si="58"/>
        <v>7710.9254544802488</v>
      </c>
      <c r="P554" s="476" t="s">
        <v>3</v>
      </c>
    </row>
    <row r="555" spans="1:16" s="843" customFormat="1" ht="15" customHeight="1" x14ac:dyDescent="0.25">
      <c r="A555" s="601" t="s">
        <v>1166</v>
      </c>
      <c r="B555" s="601" t="s">
        <v>2284</v>
      </c>
      <c r="C555" s="926" t="s">
        <v>52</v>
      </c>
      <c r="D555" s="704">
        <v>42346</v>
      </c>
      <c r="E555" s="601">
        <v>34.119999999999997</v>
      </c>
      <c r="F555" s="927">
        <v>123.68</v>
      </c>
      <c r="G555" s="476" t="s">
        <v>2334</v>
      </c>
      <c r="H555" s="569">
        <v>42347</v>
      </c>
      <c r="I555" s="927">
        <v>123.07470000000001</v>
      </c>
      <c r="J555" s="921">
        <f>SUM(I555-F555)*100</f>
        <v>-60.529999999999973</v>
      </c>
      <c r="K555" s="929">
        <f t="shared" si="57"/>
        <v>10</v>
      </c>
      <c r="L555" s="930">
        <f>SUM((I555-F555)/J555*K555)*E555</f>
        <v>3.4119999999999999</v>
      </c>
      <c r="M555" s="926" t="s">
        <v>883</v>
      </c>
      <c r="N555" s="931">
        <v>1</v>
      </c>
      <c r="O555" s="925">
        <f t="shared" si="58"/>
        <v>-20652.835999999988</v>
      </c>
      <c r="P555" s="731"/>
    </row>
    <row r="556" spans="1:16" s="843" customFormat="1" ht="15" customHeight="1" x14ac:dyDescent="0.25">
      <c r="A556" s="624" t="s">
        <v>1150</v>
      </c>
      <c r="B556" s="624" t="s">
        <v>2284</v>
      </c>
      <c r="C556" s="916" t="s">
        <v>77</v>
      </c>
      <c r="D556" s="917">
        <v>42346</v>
      </c>
      <c r="E556" s="624">
        <v>32.9</v>
      </c>
      <c r="F556" s="918">
        <v>185.41</v>
      </c>
      <c r="G556" s="746" t="s">
        <v>2334</v>
      </c>
      <c r="H556" s="569">
        <v>42347</v>
      </c>
      <c r="I556" s="918">
        <v>185.065</v>
      </c>
      <c r="J556" s="921">
        <f>SUM(F556-I556)*100</f>
        <v>34.499999999999886</v>
      </c>
      <c r="K556" s="922">
        <f t="shared" si="57"/>
        <v>10</v>
      </c>
      <c r="L556" s="923">
        <f>SUM((F556-I556)/J556*K556)*E556</f>
        <v>3.29</v>
      </c>
      <c r="M556" s="916" t="s">
        <v>883</v>
      </c>
      <c r="N556" s="924">
        <v>1</v>
      </c>
      <c r="O556" s="925">
        <f t="shared" si="58"/>
        <v>11350.499999999962</v>
      </c>
      <c r="P556" s="515"/>
    </row>
    <row r="557" spans="1:16" s="843" customFormat="1" ht="15" customHeight="1" x14ac:dyDescent="0.25">
      <c r="A557" s="601" t="s">
        <v>2320</v>
      </c>
      <c r="B557" s="601" t="s">
        <v>2284</v>
      </c>
      <c r="C557" s="926" t="s">
        <v>52</v>
      </c>
      <c r="D557" s="704">
        <v>42347</v>
      </c>
      <c r="E557" s="601">
        <v>1.8759999999999999</v>
      </c>
      <c r="F557" s="927">
        <v>1080</v>
      </c>
      <c r="G557" s="476" t="s">
        <v>2334</v>
      </c>
      <c r="H557" s="569">
        <v>42347</v>
      </c>
      <c r="I557" s="927">
        <v>1072</v>
      </c>
      <c r="J557" s="921">
        <f>SUM(F557-I557)*10</f>
        <v>80</v>
      </c>
      <c r="K557" s="929">
        <v>10</v>
      </c>
      <c r="L557" s="930">
        <f>SUM((I557-F557)/J557*K557)*E557</f>
        <v>-1.8759999999999999</v>
      </c>
      <c r="M557" s="926" t="s">
        <v>883</v>
      </c>
      <c r="N557" s="931">
        <v>1</v>
      </c>
      <c r="O557" s="925">
        <f t="shared" si="58"/>
        <v>1500.8</v>
      </c>
      <c r="P557" s="514"/>
    </row>
    <row r="558" spans="1:16" s="843" customFormat="1" ht="15" customHeight="1" x14ac:dyDescent="0.25">
      <c r="A558" s="601" t="s">
        <v>1031</v>
      </c>
      <c r="B558" s="601" t="s">
        <v>2284</v>
      </c>
      <c r="C558" s="926" t="s">
        <v>52</v>
      </c>
      <c r="D558" s="704">
        <v>42348</v>
      </c>
      <c r="E558" s="601">
        <v>9.44</v>
      </c>
      <c r="F558" s="927">
        <v>1.3625499999999999</v>
      </c>
      <c r="G558" s="476" t="s">
        <v>1351</v>
      </c>
      <c r="H558" s="569">
        <v>42349</v>
      </c>
      <c r="I558" s="927">
        <v>1.3644400000000001</v>
      </c>
      <c r="J558" s="921">
        <f>SUM(I558-F558)*10000</f>
        <v>18.900000000001693</v>
      </c>
      <c r="K558" s="929">
        <f>SUM(100000/N558)/10000</f>
        <v>7.3643125414242574</v>
      </c>
      <c r="L558" s="930">
        <f>SUM((I558-F558)/J558*K558)*E558</f>
        <v>6.951911039104499E-3</v>
      </c>
      <c r="M558" s="926" t="s">
        <v>883</v>
      </c>
      <c r="N558" s="931">
        <v>1.3579000000000001</v>
      </c>
      <c r="O558" s="925">
        <f t="shared" si="58"/>
        <v>967.60526282558931</v>
      </c>
      <c r="P558" s="514"/>
    </row>
    <row r="559" spans="1:16" s="843" customFormat="1" ht="15" customHeight="1" x14ac:dyDescent="0.25">
      <c r="A559" s="601" t="s">
        <v>1031</v>
      </c>
      <c r="B559" s="601" t="s">
        <v>2284</v>
      </c>
      <c r="C559" s="926" t="s">
        <v>52</v>
      </c>
      <c r="D559" s="704">
        <v>42348</v>
      </c>
      <c r="E559" s="601">
        <v>9.44</v>
      </c>
      <c r="F559" s="927">
        <v>1.3625499999999999</v>
      </c>
      <c r="G559" s="476" t="s">
        <v>1351</v>
      </c>
      <c r="H559" s="569">
        <v>42349</v>
      </c>
      <c r="I559" s="927">
        <v>1.3647</v>
      </c>
      <c r="J559" s="921">
        <f>SUM(I559-F559)*10000</f>
        <v>21.500000000000963</v>
      </c>
      <c r="K559" s="929">
        <f>SUM(100000/N559)/10000</f>
        <v>7.3643125414242574</v>
      </c>
      <c r="L559" s="930">
        <f>SUM((I559-F559)/J559*K559)*E559</f>
        <v>6.951911039104499E-3</v>
      </c>
      <c r="M559" s="926" t="s">
        <v>883</v>
      </c>
      <c r="N559" s="931">
        <v>1.3579000000000001</v>
      </c>
      <c r="O559" s="925">
        <f t="shared" si="58"/>
        <v>1100.7149815211237</v>
      </c>
      <c r="P559" s="514"/>
    </row>
    <row r="560" spans="1:16" s="843" customFormat="1" ht="15" customHeight="1" x14ac:dyDescent="0.25">
      <c r="A560" s="601" t="s">
        <v>1031</v>
      </c>
      <c r="B560" s="601" t="s">
        <v>2284</v>
      </c>
      <c r="C560" s="926" t="s">
        <v>52</v>
      </c>
      <c r="D560" s="704">
        <v>42348</v>
      </c>
      <c r="E560" s="601">
        <v>9.44</v>
      </c>
      <c r="F560" s="927">
        <v>1.3625499999999999</v>
      </c>
      <c r="G560" s="476" t="s">
        <v>1351</v>
      </c>
      <c r="H560" s="569">
        <v>42349</v>
      </c>
      <c r="I560" s="927">
        <v>1.36551</v>
      </c>
      <c r="J560" s="921">
        <f>SUM(I560-F560)*10000</f>
        <v>29.600000000000737</v>
      </c>
      <c r="K560" s="929">
        <f>SUM(100000/N560)/10000</f>
        <v>7.3643125414242574</v>
      </c>
      <c r="L560" s="930">
        <f>SUM((I560-F560)/J560*K560)*E560</f>
        <v>6.951911039104499E-3</v>
      </c>
      <c r="M560" s="926" t="s">
        <v>883</v>
      </c>
      <c r="N560" s="931">
        <v>1.3579000000000001</v>
      </c>
      <c r="O560" s="787">
        <f t="shared" si="58"/>
        <v>1515.4029513034704</v>
      </c>
      <c r="P560" s="515"/>
    </row>
    <row r="561" spans="1:16" s="843" customFormat="1" ht="15" customHeight="1" x14ac:dyDescent="0.25">
      <c r="A561" s="601" t="s">
        <v>1057</v>
      </c>
      <c r="B561" s="601" t="s">
        <v>2284</v>
      </c>
      <c r="C561" s="926" t="s">
        <v>52</v>
      </c>
      <c r="D561" s="704">
        <v>42348</v>
      </c>
      <c r="E561" s="601">
        <v>24.2</v>
      </c>
      <c r="F561" s="927">
        <v>0.72470000000000001</v>
      </c>
      <c r="G561" s="476" t="s">
        <v>2334</v>
      </c>
      <c r="H561" s="569">
        <v>42349</v>
      </c>
      <c r="I561" s="927">
        <v>0.7248</v>
      </c>
      <c r="J561" s="921">
        <f>SUM(I561-F561)*10000</f>
        <v>0.99999999999988987</v>
      </c>
      <c r="K561" s="929">
        <f>SUM(100000/N561)/10000</f>
        <v>10</v>
      </c>
      <c r="L561" s="930">
        <f>SUM((I561-F561)/J561*K561)*E561</f>
        <v>2.4199999999999999E-2</v>
      </c>
      <c r="M561" s="926" t="s">
        <v>883</v>
      </c>
      <c r="N561" s="931">
        <v>1</v>
      </c>
      <c r="O561" s="925">
        <f t="shared" si="58"/>
        <v>241.99999999997334</v>
      </c>
      <c r="P561" s="731"/>
    </row>
    <row r="562" spans="1:16" s="843" customFormat="1" ht="15" customHeight="1" x14ac:dyDescent="0.25">
      <c r="A562" s="624" t="s">
        <v>2320</v>
      </c>
      <c r="B562" s="624" t="s">
        <v>2284</v>
      </c>
      <c r="C562" s="916" t="s">
        <v>77</v>
      </c>
      <c r="D562" s="917">
        <v>42349</v>
      </c>
      <c r="E562" s="624">
        <v>10</v>
      </c>
      <c r="F562" s="918">
        <v>1068.5</v>
      </c>
      <c r="G562" s="746" t="s">
        <v>2334</v>
      </c>
      <c r="H562" s="569">
        <v>42349</v>
      </c>
      <c r="I562" s="918">
        <v>1073.5</v>
      </c>
      <c r="J562" s="921">
        <f>SUM(F562-I562)*10</f>
        <v>-50</v>
      </c>
      <c r="K562" s="922">
        <v>10</v>
      </c>
      <c r="L562" s="923">
        <f>SUM((F562-I562)/J562*K562)*E562</f>
        <v>10</v>
      </c>
      <c r="M562" s="916" t="s">
        <v>883</v>
      </c>
      <c r="N562" s="924">
        <v>1</v>
      </c>
      <c r="O562" s="925">
        <f t="shared" si="58"/>
        <v>-5000</v>
      </c>
      <c r="P562" s="514"/>
    </row>
    <row r="563" spans="1:16" s="843" customFormat="1" ht="15" customHeight="1" x14ac:dyDescent="0.25">
      <c r="A563" s="601" t="s">
        <v>1145</v>
      </c>
      <c r="B563" s="601" t="s">
        <v>2284</v>
      </c>
      <c r="C563" s="926" t="s">
        <v>52</v>
      </c>
      <c r="D563" s="704">
        <v>42349</v>
      </c>
      <c r="E563" s="601">
        <v>28.31</v>
      </c>
      <c r="F563" s="927">
        <v>1.5187999999999999</v>
      </c>
      <c r="G563" s="476" t="s">
        <v>2334</v>
      </c>
      <c r="H563" s="569">
        <v>42352</v>
      </c>
      <c r="I563" s="927">
        <v>1.5137</v>
      </c>
      <c r="J563" s="921">
        <f>SUM(I563-F563)*10000</f>
        <v>-50.99999999999882</v>
      </c>
      <c r="K563" s="929">
        <f t="shared" ref="K563:K577" si="59">SUM(100000/N563)/10000</f>
        <v>10</v>
      </c>
      <c r="L563" s="930">
        <f>SUM((I563-F563)/J563*K563)*E563</f>
        <v>2.8309999999999998E-2</v>
      </c>
      <c r="M563" s="926" t="s">
        <v>883</v>
      </c>
      <c r="N563" s="931">
        <v>1</v>
      </c>
      <c r="O563" s="925">
        <f t="shared" si="58"/>
        <v>-14438.099999999664</v>
      </c>
      <c r="P563" s="515"/>
    </row>
    <row r="564" spans="1:16" s="843" customFormat="1" ht="15" customHeight="1" x14ac:dyDescent="0.25">
      <c r="A564" s="624" t="s">
        <v>1172</v>
      </c>
      <c r="B564" s="624" t="s">
        <v>2284</v>
      </c>
      <c r="C564" s="916" t="s">
        <v>77</v>
      </c>
      <c r="D564" s="917">
        <v>42352</v>
      </c>
      <c r="E564" s="624">
        <v>20</v>
      </c>
      <c r="F564" s="918">
        <v>0.66990000000000005</v>
      </c>
      <c r="G564" s="746" t="s">
        <v>2334</v>
      </c>
      <c r="H564" s="569">
        <v>42352</v>
      </c>
      <c r="I564" s="918">
        <v>0.67469999999999997</v>
      </c>
      <c r="J564" s="921">
        <f>SUM(F564-I564)*10000</f>
        <v>-47.999999999999154</v>
      </c>
      <c r="K564" s="922">
        <f t="shared" si="59"/>
        <v>10</v>
      </c>
      <c r="L564" s="923">
        <f>SUM((F564-I564)/J564*K564)*E564</f>
        <v>0.02</v>
      </c>
      <c r="M564" s="916" t="s">
        <v>883</v>
      </c>
      <c r="N564" s="924">
        <v>1</v>
      </c>
      <c r="O564" s="925">
        <f t="shared" si="58"/>
        <v>-9599.9999999998308</v>
      </c>
      <c r="P564" s="515"/>
    </row>
    <row r="565" spans="1:16" s="843" customFormat="1" ht="15" customHeight="1" x14ac:dyDescent="0.25">
      <c r="A565" s="601" t="s">
        <v>1146</v>
      </c>
      <c r="B565" s="601" t="s">
        <v>2284</v>
      </c>
      <c r="C565" s="926" t="s">
        <v>52</v>
      </c>
      <c r="D565" s="704">
        <v>42353</v>
      </c>
      <c r="E565" s="601">
        <v>34.630000000000003</v>
      </c>
      <c r="F565" s="927">
        <v>0.98719999999999997</v>
      </c>
      <c r="G565" s="476" t="s">
        <v>2334</v>
      </c>
      <c r="H565" s="569">
        <v>42353</v>
      </c>
      <c r="I565" s="927">
        <v>0.99072000000000005</v>
      </c>
      <c r="J565" s="921">
        <f>SUM(I565-F565)*10000</f>
        <v>35.200000000000784</v>
      </c>
      <c r="K565" s="929">
        <f t="shared" si="59"/>
        <v>10.375596596804316</v>
      </c>
      <c r="L565" s="930">
        <f>SUM((I565-F565)/J565*K565)*E565</f>
        <v>3.5930691014733347E-2</v>
      </c>
      <c r="M565" s="926" t="s">
        <v>883</v>
      </c>
      <c r="N565" s="931">
        <v>0.96379999999999999</v>
      </c>
      <c r="O565" s="925">
        <f t="shared" si="58"/>
        <v>13122.642910548268</v>
      </c>
      <c r="P565" s="515"/>
    </row>
    <row r="566" spans="1:16" s="843" customFormat="1" ht="15" customHeight="1" x14ac:dyDescent="0.25">
      <c r="A566" s="601" t="s">
        <v>1031</v>
      </c>
      <c r="B566" s="601" t="s">
        <v>2284</v>
      </c>
      <c r="C566" s="926" t="s">
        <v>52</v>
      </c>
      <c r="D566" s="704">
        <v>42354</v>
      </c>
      <c r="E566" s="601">
        <v>12.49</v>
      </c>
      <c r="F566" s="927">
        <v>1.3783700000000001</v>
      </c>
      <c r="G566" s="476" t="s">
        <v>1351</v>
      </c>
      <c r="H566" s="569">
        <v>42354</v>
      </c>
      <c r="I566" s="927">
        <v>1.38019</v>
      </c>
      <c r="J566" s="921">
        <f>SUM(I566-F566)*10000</f>
        <v>18.199999999999328</v>
      </c>
      <c r="K566" s="929">
        <f t="shared" si="59"/>
        <v>7.2817301390810458</v>
      </c>
      <c r="L566" s="930">
        <f>SUM((I566-F566)/J566*K566)*E566</f>
        <v>9.0948809437122278E-3</v>
      </c>
      <c r="M566" s="926" t="s">
        <v>883</v>
      </c>
      <c r="N566" s="931">
        <v>1.3733</v>
      </c>
      <c r="O566" s="787">
        <f t="shared" si="58"/>
        <v>1205.3217299610894</v>
      </c>
      <c r="P566" s="515"/>
    </row>
    <row r="567" spans="1:16" s="843" customFormat="1" ht="15" customHeight="1" x14ac:dyDescent="0.25">
      <c r="A567" s="601" t="s">
        <v>1031</v>
      </c>
      <c r="B567" s="601" t="s">
        <v>2284</v>
      </c>
      <c r="C567" s="926" t="s">
        <v>52</v>
      </c>
      <c r="D567" s="704">
        <v>42354</v>
      </c>
      <c r="E567" s="601">
        <v>12.49</v>
      </c>
      <c r="F567" s="927">
        <v>1.3783700000000001</v>
      </c>
      <c r="G567" s="476" t="s">
        <v>1351</v>
      </c>
      <c r="H567" s="569">
        <v>42354</v>
      </c>
      <c r="I567" s="927">
        <v>1.3807799999999999</v>
      </c>
      <c r="J567" s="921">
        <f>SUM(I567-F567)*10000</f>
        <v>24.099999999998012</v>
      </c>
      <c r="K567" s="929">
        <f t="shared" si="59"/>
        <v>7.2817301390810458</v>
      </c>
      <c r="L567" s="930">
        <f>SUM((I567-F567)/J567*K567)*E567</f>
        <v>9.0948809437122278E-3</v>
      </c>
      <c r="M567" s="926" t="s">
        <v>883</v>
      </c>
      <c r="N567" s="931">
        <v>1.3733</v>
      </c>
      <c r="O567" s="787">
        <f t="shared" si="58"/>
        <v>1596.0578951681828</v>
      </c>
      <c r="P567" s="515"/>
    </row>
    <row r="568" spans="1:16" s="843" customFormat="1" ht="15" customHeight="1" x14ac:dyDescent="0.25">
      <c r="A568" s="601" t="s">
        <v>1031</v>
      </c>
      <c r="B568" s="601" t="s">
        <v>2284</v>
      </c>
      <c r="C568" s="926" t="s">
        <v>52</v>
      </c>
      <c r="D568" s="704">
        <v>42354</v>
      </c>
      <c r="E568" s="601">
        <v>12.49</v>
      </c>
      <c r="F568" s="927">
        <v>1.3783700000000001</v>
      </c>
      <c r="G568" s="476" t="s">
        <v>1351</v>
      </c>
      <c r="H568" s="569">
        <v>42354</v>
      </c>
      <c r="I568" s="927">
        <v>1.38245</v>
      </c>
      <c r="J568" s="921">
        <f>SUM(I568-F568)*10000</f>
        <v>40.799999999998619</v>
      </c>
      <c r="K568" s="929">
        <f t="shared" si="59"/>
        <v>7.2817301390810458</v>
      </c>
      <c r="L568" s="930">
        <f>SUM((I568-F568)/J568*K568)*E568</f>
        <v>9.0948809437122261E-3</v>
      </c>
      <c r="M568" s="926" t="s">
        <v>883</v>
      </c>
      <c r="N568" s="931">
        <v>1.3733</v>
      </c>
      <c r="O568" s="787">
        <f t="shared" si="58"/>
        <v>2702.0399221105822</v>
      </c>
      <c r="P568" s="514"/>
    </row>
    <row r="569" spans="1:16" s="843" customFormat="1" ht="15" customHeight="1" x14ac:dyDescent="0.25">
      <c r="A569" s="624" t="s">
        <v>1166</v>
      </c>
      <c r="B569" s="624" t="s">
        <v>2284</v>
      </c>
      <c r="C569" s="916" t="s">
        <v>77</v>
      </c>
      <c r="D569" s="917">
        <v>42352</v>
      </c>
      <c r="E569" s="624">
        <v>17</v>
      </c>
      <c r="F569" s="918">
        <v>122.77</v>
      </c>
      <c r="G569" s="746" t="s">
        <v>2334</v>
      </c>
      <c r="H569" s="569">
        <v>42354</v>
      </c>
      <c r="I569" s="918">
        <v>123.09</v>
      </c>
      <c r="J569" s="921">
        <f>SUM(F569-I569)*100</f>
        <v>-32.000000000000739</v>
      </c>
      <c r="K569" s="922">
        <f t="shared" si="59"/>
        <v>10</v>
      </c>
      <c r="L569" s="923">
        <f>SUM((F569-I569)/J569*K569)*E569</f>
        <v>1.7000000000000002</v>
      </c>
      <c r="M569" s="916" t="s">
        <v>883</v>
      </c>
      <c r="N569" s="924">
        <v>1</v>
      </c>
      <c r="O569" s="925">
        <f t="shared" si="58"/>
        <v>-5440.0000000001255</v>
      </c>
      <c r="P569" s="731"/>
    </row>
    <row r="570" spans="1:16" s="843" customFormat="1" ht="15" customHeight="1" x14ac:dyDescent="0.25">
      <c r="A570" s="624" t="s">
        <v>1145</v>
      </c>
      <c r="B570" s="624" t="s">
        <v>2284</v>
      </c>
      <c r="C570" s="916" t="s">
        <v>77</v>
      </c>
      <c r="D570" s="917">
        <v>42355</v>
      </c>
      <c r="E570" s="624">
        <v>14.88</v>
      </c>
      <c r="F570" s="918">
        <v>1.49526</v>
      </c>
      <c r="G570" s="746" t="s">
        <v>1351</v>
      </c>
      <c r="H570" s="569">
        <v>42355</v>
      </c>
      <c r="I570" s="918">
        <v>1.49295</v>
      </c>
      <c r="J570" s="921">
        <f>SUM(F570-I570)*10000</f>
        <v>23.100000000000342</v>
      </c>
      <c r="K570" s="922">
        <f t="shared" si="59"/>
        <v>10</v>
      </c>
      <c r="L570" s="923">
        <f>SUM((F570-I570)/J570*K570)*E570</f>
        <v>1.4880000000000001E-2</v>
      </c>
      <c r="M570" s="916" t="s">
        <v>883</v>
      </c>
      <c r="N570" s="924">
        <v>1</v>
      </c>
      <c r="O570" s="925">
        <f t="shared" si="58"/>
        <v>3437.2800000000511</v>
      </c>
      <c r="P570" s="514"/>
    </row>
    <row r="571" spans="1:16" s="843" customFormat="1" ht="15" customHeight="1" x14ac:dyDescent="0.25">
      <c r="A571" s="624" t="s">
        <v>1145</v>
      </c>
      <c r="B571" s="624" t="s">
        <v>2284</v>
      </c>
      <c r="C571" s="916" t="s">
        <v>77</v>
      </c>
      <c r="D571" s="917">
        <v>42355</v>
      </c>
      <c r="E571" s="624">
        <v>14.87</v>
      </c>
      <c r="F571" s="918">
        <v>1.49526</v>
      </c>
      <c r="G571" s="746" t="s">
        <v>1351</v>
      </c>
      <c r="H571" s="569">
        <v>42355</v>
      </c>
      <c r="I571" s="918">
        <v>1.4921</v>
      </c>
      <c r="J571" s="921">
        <f>SUM(F571-I571)*10000</f>
        <v>31.600000000000517</v>
      </c>
      <c r="K571" s="922">
        <f t="shared" si="59"/>
        <v>10</v>
      </c>
      <c r="L571" s="923">
        <f>SUM((F571-I571)/J571*K571)*E571</f>
        <v>1.487E-2</v>
      </c>
      <c r="M571" s="916" t="s">
        <v>883</v>
      </c>
      <c r="N571" s="924">
        <v>1</v>
      </c>
      <c r="O571" s="925">
        <f t="shared" si="58"/>
        <v>4698.9200000000765</v>
      </c>
      <c r="P571" s="514"/>
    </row>
    <row r="572" spans="1:16" s="843" customFormat="1" ht="15" customHeight="1" x14ac:dyDescent="0.25">
      <c r="A572" s="624" t="s">
        <v>1145</v>
      </c>
      <c r="B572" s="624" t="s">
        <v>2284</v>
      </c>
      <c r="C572" s="916" t="s">
        <v>77</v>
      </c>
      <c r="D572" s="917">
        <v>42355</v>
      </c>
      <c r="E572" s="624">
        <v>14.87</v>
      </c>
      <c r="F572" s="918">
        <v>1.49526</v>
      </c>
      <c r="G572" s="746" t="s">
        <v>1351</v>
      </c>
      <c r="H572" s="569">
        <v>42355</v>
      </c>
      <c r="I572" s="918">
        <v>1.49082</v>
      </c>
      <c r="J572" s="921">
        <f>SUM(F572-I572)*10000</f>
        <v>44.399999999999991</v>
      </c>
      <c r="K572" s="922">
        <f t="shared" si="59"/>
        <v>10</v>
      </c>
      <c r="L572" s="923">
        <f>SUM((F572-I572)/J572*K572)*E572</f>
        <v>1.487E-2</v>
      </c>
      <c r="M572" s="916" t="s">
        <v>883</v>
      </c>
      <c r="N572" s="924">
        <v>1</v>
      </c>
      <c r="O572" s="925">
        <f t="shared" si="58"/>
        <v>6602.2799999999979</v>
      </c>
      <c r="P572" s="515" t="s">
        <v>3</v>
      </c>
    </row>
    <row r="573" spans="1:16" s="843" customFormat="1" ht="15" customHeight="1" x14ac:dyDescent="0.25">
      <c r="A573" s="601" t="s">
        <v>1273</v>
      </c>
      <c r="B573" s="601" t="s">
        <v>2284</v>
      </c>
      <c r="C573" s="926" t="s">
        <v>52</v>
      </c>
      <c r="D573" s="704">
        <v>42353</v>
      </c>
      <c r="E573" s="601">
        <v>18.04</v>
      </c>
      <c r="F573" s="927">
        <v>133.25</v>
      </c>
      <c r="G573" s="476" t="s">
        <v>2334</v>
      </c>
      <c r="H573" s="569">
        <v>42356</v>
      </c>
      <c r="I573" s="927">
        <v>132.87</v>
      </c>
      <c r="J573" s="921">
        <f>SUM(I573-F573)*100</f>
        <v>-37.999999999999545</v>
      </c>
      <c r="K573" s="929">
        <f t="shared" si="59"/>
        <v>10</v>
      </c>
      <c r="L573" s="930">
        <f>SUM((I573-F573)/J573*K573)*E573</f>
        <v>1.804</v>
      </c>
      <c r="M573" s="926" t="s">
        <v>883</v>
      </c>
      <c r="N573" s="931">
        <v>1</v>
      </c>
      <c r="O573" s="925">
        <f t="shared" si="58"/>
        <v>-6855.199999999918</v>
      </c>
      <c r="P573" s="731"/>
    </row>
    <row r="574" spans="1:16" s="843" customFormat="1" ht="15" customHeight="1" x14ac:dyDescent="0.25">
      <c r="A574" s="458" t="s">
        <v>1031</v>
      </c>
      <c r="B574" s="458" t="s">
        <v>2072</v>
      </c>
      <c r="C574" s="750" t="s">
        <v>77</v>
      </c>
      <c r="D574" s="479">
        <v>42137</v>
      </c>
      <c r="E574" s="458">
        <v>1.95</v>
      </c>
      <c r="F574" s="747">
        <v>1.1954</v>
      </c>
      <c r="G574" s="746" t="s">
        <v>52</v>
      </c>
      <c r="H574" s="516">
        <v>42356</v>
      </c>
      <c r="I574" s="747">
        <v>1.2118</v>
      </c>
      <c r="J574" s="786">
        <f>SUM(F574-I574)*10000</f>
        <v>-163.99999999999972</v>
      </c>
      <c r="K574" s="739">
        <f t="shared" si="59"/>
        <v>8.3619031691613017</v>
      </c>
      <c r="L574" s="748">
        <f>SUM((F574-I574)/J574*K574)*E574</f>
        <v>1.6305711179864537E-3</v>
      </c>
      <c r="M574" s="750" t="s">
        <v>883</v>
      </c>
      <c r="N574" s="636">
        <v>1.1959</v>
      </c>
      <c r="O574" s="787">
        <f t="shared" si="58"/>
        <v>-2236.0871590415418</v>
      </c>
      <c r="P574" s="514" t="s">
        <v>3</v>
      </c>
    </row>
    <row r="575" spans="1:16" s="843" customFormat="1" ht="15" customHeight="1" x14ac:dyDescent="0.25">
      <c r="A575" s="624" t="s">
        <v>1144</v>
      </c>
      <c r="B575" s="624" t="s">
        <v>2284</v>
      </c>
      <c r="C575" s="916" t="s">
        <v>77</v>
      </c>
      <c r="D575" s="917">
        <v>42359</v>
      </c>
      <c r="E575" s="624">
        <v>35.159999999999997</v>
      </c>
      <c r="F575" s="918">
        <v>2.0701000000000001</v>
      </c>
      <c r="G575" s="746" t="s">
        <v>2334</v>
      </c>
      <c r="H575" s="569">
        <v>42360</v>
      </c>
      <c r="I575" s="918">
        <v>2.0518000000000001</v>
      </c>
      <c r="J575" s="837">
        <f>SUM(F575-I575)*10000</f>
        <v>182.99999999999983</v>
      </c>
      <c r="K575" s="922">
        <f t="shared" si="59"/>
        <v>7.1890726096333575</v>
      </c>
      <c r="L575" s="923">
        <f>SUM((F575-I575)/J575*K575)*E575</f>
        <v>2.5276779295470883E-2</v>
      </c>
      <c r="M575" s="916" t="s">
        <v>883</v>
      </c>
      <c r="N575" s="924">
        <v>1.391</v>
      </c>
      <c r="O575" s="925">
        <f t="shared" ref="O575:O594" si="60">SUM(J575*K575*E575)/N575</f>
        <v>33254.138109785534</v>
      </c>
      <c r="P575" s="514"/>
    </row>
    <row r="576" spans="1:16" s="843" customFormat="1" ht="15" customHeight="1" x14ac:dyDescent="0.25">
      <c r="A576" s="601" t="s">
        <v>1030</v>
      </c>
      <c r="B576" s="601" t="s">
        <v>2284</v>
      </c>
      <c r="C576" s="926" t="s">
        <v>52</v>
      </c>
      <c r="D576" s="704">
        <v>42359</v>
      </c>
      <c r="E576" s="601">
        <v>19.78</v>
      </c>
      <c r="F576" s="927">
        <v>0.72970000000000002</v>
      </c>
      <c r="G576" s="476" t="s">
        <v>2334</v>
      </c>
      <c r="H576" s="569">
        <v>42361</v>
      </c>
      <c r="I576" s="927">
        <v>0.7389</v>
      </c>
      <c r="J576" s="921">
        <f t="shared" ref="J576:J581" si="61">SUM(I576-F576)*10000</f>
        <v>91.999999999999858</v>
      </c>
      <c r="K576" s="929">
        <f t="shared" si="59"/>
        <v>14.900908955446281</v>
      </c>
      <c r="L576" s="930">
        <f t="shared" ref="L576:L581" si="62">SUM((I576-F576)/J576*K576)*E576</f>
        <v>2.9473997913872747E-2</v>
      </c>
      <c r="M576" s="926" t="s">
        <v>883</v>
      </c>
      <c r="N576" s="931">
        <v>0.67110000000000003</v>
      </c>
      <c r="O576" s="925">
        <f t="shared" si="60"/>
        <v>40405.421071022029</v>
      </c>
      <c r="P576" s="731"/>
    </row>
    <row r="577" spans="1:17" s="843" customFormat="1" ht="15" customHeight="1" x14ac:dyDescent="0.25">
      <c r="A577" s="601" t="s">
        <v>1057</v>
      </c>
      <c r="B577" s="601" t="s">
        <v>2284</v>
      </c>
      <c r="C577" s="926" t="s">
        <v>52</v>
      </c>
      <c r="D577" s="704">
        <v>42360</v>
      </c>
      <c r="E577" s="601">
        <v>38.49</v>
      </c>
      <c r="F577" s="927">
        <v>0.71970000000000001</v>
      </c>
      <c r="G577" s="476" t="s">
        <v>2334</v>
      </c>
      <c r="H577" s="569">
        <v>42361</v>
      </c>
      <c r="I577" s="927">
        <v>0.72299999999999998</v>
      </c>
      <c r="J577" s="921">
        <f t="shared" si="61"/>
        <v>32.999999999999694</v>
      </c>
      <c r="K577" s="929">
        <f t="shared" si="59"/>
        <v>10</v>
      </c>
      <c r="L577" s="930">
        <f t="shared" si="62"/>
        <v>3.8490000000000003E-2</v>
      </c>
      <c r="M577" s="926" t="s">
        <v>883</v>
      </c>
      <c r="N577" s="931">
        <v>1</v>
      </c>
      <c r="O577" s="925">
        <f t="shared" si="60"/>
        <v>12701.699999999882</v>
      </c>
      <c r="P577" s="514">
        <f>SUM(O527:O577)</f>
        <v>250209.82985605331</v>
      </c>
      <c r="Q577" s="307" t="s">
        <v>2354</v>
      </c>
    </row>
    <row r="578" spans="1:17" s="843" customFormat="1" ht="15" customHeight="1" x14ac:dyDescent="0.25">
      <c r="A578" s="601" t="s">
        <v>1031</v>
      </c>
      <c r="B578" s="601" t="s">
        <v>3</v>
      </c>
      <c r="C578" s="926" t="s">
        <v>52</v>
      </c>
      <c r="D578" s="704">
        <v>42374</v>
      </c>
      <c r="E578" s="601">
        <v>15.98</v>
      </c>
      <c r="F578" s="927">
        <v>1.3949</v>
      </c>
      <c r="G578" s="928" t="s">
        <v>976</v>
      </c>
      <c r="H578" s="569">
        <v>42375</v>
      </c>
      <c r="I578" s="927">
        <v>1.4056999999999999</v>
      </c>
      <c r="J578" s="921">
        <f t="shared" si="61"/>
        <v>107.9999999999992</v>
      </c>
      <c r="K578" s="929">
        <f t="shared" ref="K578:K594" si="63">SUM(100000/N578)/10000</f>
        <v>7.1710290426676222</v>
      </c>
      <c r="L578" s="930">
        <f t="shared" si="62"/>
        <v>1.145930441018286E-2</v>
      </c>
      <c r="M578" s="926" t="s">
        <v>883</v>
      </c>
      <c r="N578" s="931">
        <v>1.3945000000000001</v>
      </c>
      <c r="O578" s="925">
        <f t="shared" si="60"/>
        <v>8874.9005112925042</v>
      </c>
      <c r="P578" s="514"/>
    </row>
    <row r="579" spans="1:17" s="843" customFormat="1" ht="15" customHeight="1" x14ac:dyDescent="0.25">
      <c r="A579" s="601" t="s">
        <v>1031</v>
      </c>
      <c r="B579" s="601" t="s">
        <v>3</v>
      </c>
      <c r="C579" s="926" t="s">
        <v>52</v>
      </c>
      <c r="D579" s="704">
        <v>42374</v>
      </c>
      <c r="E579" s="601">
        <v>15.69</v>
      </c>
      <c r="F579" s="927">
        <v>1.3949</v>
      </c>
      <c r="G579" s="928" t="s">
        <v>1351</v>
      </c>
      <c r="H579" s="569">
        <v>42375</v>
      </c>
      <c r="I579" s="927">
        <v>1.40439</v>
      </c>
      <c r="J579" s="921">
        <f t="shared" si="61"/>
        <v>94.899999999999977</v>
      </c>
      <c r="K579" s="929">
        <f t="shared" si="63"/>
        <v>7.1710290426676222</v>
      </c>
      <c r="L579" s="930">
        <f t="shared" si="62"/>
        <v>1.12513445679455E-2</v>
      </c>
      <c r="M579" s="926" t="s">
        <v>883</v>
      </c>
      <c r="N579" s="931">
        <v>1.3945000000000001</v>
      </c>
      <c r="O579" s="925">
        <f t="shared" si="60"/>
        <v>7656.8849013842055</v>
      </c>
      <c r="P579" s="514"/>
    </row>
    <row r="580" spans="1:17" s="843" customFormat="1" ht="15" customHeight="1" x14ac:dyDescent="0.25">
      <c r="A580" s="601" t="s">
        <v>1031</v>
      </c>
      <c r="B580" s="601" t="s">
        <v>3</v>
      </c>
      <c r="C580" s="926" t="s">
        <v>52</v>
      </c>
      <c r="D580" s="704">
        <v>42375</v>
      </c>
      <c r="E580" s="601">
        <v>15.68</v>
      </c>
      <c r="F580" s="927">
        <v>1.4011199999999999</v>
      </c>
      <c r="G580" s="928" t="s">
        <v>1351</v>
      </c>
      <c r="H580" s="569">
        <v>42375</v>
      </c>
      <c r="I580" s="927">
        <v>1.40541</v>
      </c>
      <c r="J580" s="921">
        <f t="shared" si="61"/>
        <v>42.90000000000127</v>
      </c>
      <c r="K580" s="929">
        <f t="shared" si="63"/>
        <v>7.1448985424406972</v>
      </c>
      <c r="L580" s="930">
        <f t="shared" si="62"/>
        <v>1.1203200914547014E-2</v>
      </c>
      <c r="M580" s="926" t="s">
        <v>883</v>
      </c>
      <c r="N580" s="931">
        <v>1.3996</v>
      </c>
      <c r="O580" s="925">
        <f t="shared" si="60"/>
        <v>3433.9619836673419</v>
      </c>
      <c r="P580" s="514"/>
    </row>
    <row r="581" spans="1:17" s="843" customFormat="1" ht="15" customHeight="1" x14ac:dyDescent="0.25">
      <c r="A581" s="601" t="s">
        <v>1031</v>
      </c>
      <c r="B581" s="601" t="s">
        <v>3</v>
      </c>
      <c r="C581" s="926" t="s">
        <v>52</v>
      </c>
      <c r="D581" s="704">
        <v>42375</v>
      </c>
      <c r="E581" s="601">
        <v>15.68</v>
      </c>
      <c r="F581" s="927">
        <v>1.4011199999999999</v>
      </c>
      <c r="G581" s="928" t="s">
        <v>1351</v>
      </c>
      <c r="H581" s="569">
        <v>42375</v>
      </c>
      <c r="I581" s="927">
        <v>1.40717</v>
      </c>
      <c r="J581" s="921">
        <f t="shared" si="61"/>
        <v>60.500000000001108</v>
      </c>
      <c r="K581" s="929">
        <f t="shared" si="63"/>
        <v>7.1448985424406972</v>
      </c>
      <c r="L581" s="930">
        <f t="shared" si="62"/>
        <v>1.1203200914547014E-2</v>
      </c>
      <c r="M581" s="926" t="s">
        <v>883</v>
      </c>
      <c r="N581" s="931">
        <v>1.3996</v>
      </c>
      <c r="O581" s="925">
        <f t="shared" si="60"/>
        <v>4842.7669000436317</v>
      </c>
      <c r="P581" s="514"/>
    </row>
    <row r="582" spans="1:17" s="843" customFormat="1" ht="15" customHeight="1" x14ac:dyDescent="0.25">
      <c r="A582" s="624" t="s">
        <v>1145</v>
      </c>
      <c r="B582" s="624" t="s">
        <v>3</v>
      </c>
      <c r="C582" s="916" t="s">
        <v>77</v>
      </c>
      <c r="D582" s="917">
        <v>42375</v>
      </c>
      <c r="E582" s="624">
        <v>16.71</v>
      </c>
      <c r="F582" s="918">
        <v>1.4654400000000001</v>
      </c>
      <c r="G582" s="919" t="s">
        <v>1351</v>
      </c>
      <c r="H582" s="569">
        <v>42375</v>
      </c>
      <c r="I582" s="918">
        <v>1.4635</v>
      </c>
      <c r="J582" s="921">
        <f>SUM(F582-I582)*10000</f>
        <v>19.400000000000528</v>
      </c>
      <c r="K582" s="922">
        <f t="shared" si="63"/>
        <v>10</v>
      </c>
      <c r="L582" s="923">
        <f>SUM((F582-I582)/J582*K582)*E582</f>
        <v>1.6710000000000003E-2</v>
      </c>
      <c r="M582" s="916" t="s">
        <v>883</v>
      </c>
      <c r="N582" s="924">
        <v>1</v>
      </c>
      <c r="O582" s="925">
        <f t="shared" si="60"/>
        <v>3241.7400000000885</v>
      </c>
      <c r="P582" s="515"/>
    </row>
    <row r="583" spans="1:17" s="843" customFormat="1" ht="15" customHeight="1" x14ac:dyDescent="0.25">
      <c r="A583" s="624" t="s">
        <v>1145</v>
      </c>
      <c r="B583" s="624" t="s">
        <v>3</v>
      </c>
      <c r="C583" s="916" t="s">
        <v>77</v>
      </c>
      <c r="D583" s="917">
        <v>42375</v>
      </c>
      <c r="E583" s="624">
        <v>16.71</v>
      </c>
      <c r="F583" s="918">
        <v>1.4654400000000001</v>
      </c>
      <c r="G583" s="919" t="s">
        <v>1351</v>
      </c>
      <c r="H583" s="569">
        <v>42375</v>
      </c>
      <c r="I583" s="918">
        <v>1.46279</v>
      </c>
      <c r="J583" s="921">
        <f>SUM(F583-I583)*10000</f>
        <v>26.500000000000412</v>
      </c>
      <c r="K583" s="922">
        <f t="shared" si="63"/>
        <v>10</v>
      </c>
      <c r="L583" s="923">
        <f>SUM((F583-I583)/J583*K583)*E583</f>
        <v>1.6710000000000003E-2</v>
      </c>
      <c r="M583" s="916" t="s">
        <v>883</v>
      </c>
      <c r="N583" s="924">
        <v>1</v>
      </c>
      <c r="O583" s="925">
        <f t="shared" si="60"/>
        <v>4428.1500000000688</v>
      </c>
      <c r="P583" s="515"/>
    </row>
    <row r="584" spans="1:17" s="843" customFormat="1" ht="15" customHeight="1" x14ac:dyDescent="0.25">
      <c r="A584" s="624" t="s">
        <v>1145</v>
      </c>
      <c r="B584" s="624" t="s">
        <v>3</v>
      </c>
      <c r="C584" s="916" t="s">
        <v>77</v>
      </c>
      <c r="D584" s="917">
        <v>42375</v>
      </c>
      <c r="E584" s="624">
        <v>16.7</v>
      </c>
      <c r="F584" s="918">
        <v>1.4654400000000001</v>
      </c>
      <c r="G584" s="919" t="s">
        <v>1351</v>
      </c>
      <c r="H584" s="569">
        <v>42375</v>
      </c>
      <c r="I584" s="918">
        <v>1.4617899999999999</v>
      </c>
      <c r="J584" s="921">
        <f>SUM(F584-I584)*10000</f>
        <v>36.500000000001535</v>
      </c>
      <c r="K584" s="922">
        <f t="shared" si="63"/>
        <v>10</v>
      </c>
      <c r="L584" s="923">
        <f>SUM((F584-I584)/J584*K584)*E584</f>
        <v>1.67E-2</v>
      </c>
      <c r="M584" s="916" t="s">
        <v>883</v>
      </c>
      <c r="N584" s="924">
        <v>1</v>
      </c>
      <c r="O584" s="925">
        <f t="shared" si="60"/>
        <v>6095.5000000002565</v>
      </c>
      <c r="P584" s="515"/>
    </row>
    <row r="585" spans="1:17" s="843" customFormat="1" ht="15" customHeight="1" x14ac:dyDescent="0.25">
      <c r="A585" s="624" t="s">
        <v>1030</v>
      </c>
      <c r="B585" s="624" t="s">
        <v>3</v>
      </c>
      <c r="C585" s="916" t="s">
        <v>77</v>
      </c>
      <c r="D585" s="917">
        <v>42374</v>
      </c>
      <c r="E585" s="624">
        <v>15.57</v>
      </c>
      <c r="F585" s="918">
        <v>0.73350000000000004</v>
      </c>
      <c r="G585" s="919" t="s">
        <v>976</v>
      </c>
      <c r="H585" s="569">
        <v>42376</v>
      </c>
      <c r="I585" s="918">
        <v>0.73350000000000004</v>
      </c>
      <c r="J585" s="921">
        <f>SUM(F585-I585)*10000</f>
        <v>0</v>
      </c>
      <c r="K585" s="922">
        <f t="shared" si="63"/>
        <v>13.563000135630002</v>
      </c>
      <c r="L585" s="923" t="e">
        <f>SUM((F585-I585)/J585*K585)*E585</f>
        <v>#DIV/0!</v>
      </c>
      <c r="M585" s="916" t="s">
        <v>883</v>
      </c>
      <c r="N585" s="924">
        <v>0.73729999999999996</v>
      </c>
      <c r="O585" s="925">
        <f t="shared" si="60"/>
        <v>0</v>
      </c>
      <c r="P585" s="515"/>
    </row>
    <row r="586" spans="1:17" s="843" customFormat="1" ht="15" customHeight="1" x14ac:dyDescent="0.25">
      <c r="A586" s="601" t="s">
        <v>1031</v>
      </c>
      <c r="B586" s="601" t="s">
        <v>3</v>
      </c>
      <c r="C586" s="926" t="s">
        <v>52</v>
      </c>
      <c r="D586" s="704">
        <v>42374</v>
      </c>
      <c r="E586" s="601">
        <v>15.98</v>
      </c>
      <c r="F586" s="927">
        <v>1.3949</v>
      </c>
      <c r="G586" s="928" t="s">
        <v>52</v>
      </c>
      <c r="H586" s="569">
        <v>42376</v>
      </c>
      <c r="I586" s="927">
        <v>1.4149</v>
      </c>
      <c r="J586" s="921">
        <f>SUM(I586-F586)*10000</f>
        <v>200.00000000000017</v>
      </c>
      <c r="K586" s="929">
        <f t="shared" si="63"/>
        <v>7.1042909917590222</v>
      </c>
      <c r="L586" s="930">
        <f>SUM((I586-F586)/J586*K586)*E586</f>
        <v>1.1352657004830917E-2</v>
      </c>
      <c r="M586" s="926" t="s">
        <v>883</v>
      </c>
      <c r="N586" s="931">
        <v>1.4076</v>
      </c>
      <c r="O586" s="925">
        <f t="shared" si="60"/>
        <v>16130.515778390065</v>
      </c>
      <c r="P586" s="514"/>
    </row>
    <row r="587" spans="1:17" s="843" customFormat="1" ht="15" customHeight="1" x14ac:dyDescent="0.25">
      <c r="A587" s="601" t="s">
        <v>1032</v>
      </c>
      <c r="B587" s="601" t="s">
        <v>3</v>
      </c>
      <c r="C587" s="926" t="s">
        <v>52</v>
      </c>
      <c r="D587" s="704">
        <v>42376</v>
      </c>
      <c r="E587" s="601">
        <v>20</v>
      </c>
      <c r="F587" s="927">
        <v>1.46</v>
      </c>
      <c r="G587" s="928" t="s">
        <v>52</v>
      </c>
      <c r="H587" s="569">
        <v>42376</v>
      </c>
      <c r="I587" s="927">
        <v>1.4510000000000001</v>
      </c>
      <c r="J587" s="921">
        <f>SUM(I587-F587)*10000</f>
        <v>-89.999999999998977</v>
      </c>
      <c r="K587" s="929">
        <f t="shared" si="63"/>
        <v>10</v>
      </c>
      <c r="L587" s="930">
        <f>SUM((I587-F587)/J587*K587)*E587</f>
        <v>0.02</v>
      </c>
      <c r="M587" s="926" t="s">
        <v>883</v>
      </c>
      <c r="N587" s="931">
        <v>1</v>
      </c>
      <c r="O587" s="925">
        <f t="shared" si="60"/>
        <v>-17999.999999999796</v>
      </c>
      <c r="P587" s="514"/>
    </row>
    <row r="588" spans="1:17" s="843" customFormat="1" ht="15" customHeight="1" x14ac:dyDescent="0.25">
      <c r="A588" s="624" t="s">
        <v>1274</v>
      </c>
      <c r="B588" s="624" t="s">
        <v>3</v>
      </c>
      <c r="C588" s="916" t="s">
        <v>77</v>
      </c>
      <c r="D588" s="917">
        <v>42375</v>
      </c>
      <c r="E588" s="624">
        <v>42.6</v>
      </c>
      <c r="F588" s="918">
        <v>118.69</v>
      </c>
      <c r="G588" s="919" t="s">
        <v>976</v>
      </c>
      <c r="H588" s="569">
        <v>42380</v>
      </c>
      <c r="I588" s="918">
        <v>117.15</v>
      </c>
      <c r="J588" s="921">
        <f>SUM(F588-I588)*100</f>
        <v>153.9999999999992</v>
      </c>
      <c r="K588" s="922">
        <f t="shared" si="63"/>
        <v>10</v>
      </c>
      <c r="L588" s="923">
        <f>SUM((F588-I588)/J588*K588)*E588</f>
        <v>4.2600000000000007</v>
      </c>
      <c r="M588" s="916" t="s">
        <v>883</v>
      </c>
      <c r="N588" s="924">
        <v>1</v>
      </c>
      <c r="O588" s="925">
        <f t="shared" si="60"/>
        <v>65603.999999999665</v>
      </c>
      <c r="P588" s="515"/>
    </row>
    <row r="589" spans="1:17" s="843" customFormat="1" ht="15" customHeight="1" x14ac:dyDescent="0.25">
      <c r="A589" s="601" t="s">
        <v>1031</v>
      </c>
      <c r="B589" s="601" t="s">
        <v>3</v>
      </c>
      <c r="C589" s="926" t="s">
        <v>52</v>
      </c>
      <c r="D589" s="704">
        <v>42380</v>
      </c>
      <c r="E589" s="601">
        <v>16</v>
      </c>
      <c r="F589" s="927">
        <v>1.41727</v>
      </c>
      <c r="G589" s="928" t="s">
        <v>1351</v>
      </c>
      <c r="H589" s="569">
        <v>42380</v>
      </c>
      <c r="I589" s="927">
        <v>1.4190700000000001</v>
      </c>
      <c r="J589" s="921">
        <f t="shared" ref="J589:J594" si="64">SUM(I589-F589)*10000</f>
        <v>18.000000000000238</v>
      </c>
      <c r="K589" s="929">
        <f t="shared" si="63"/>
        <v>7.0596540769502285</v>
      </c>
      <c r="L589" s="930">
        <f t="shared" ref="L589:L598" si="65">SUM((I589-F589)/J589*K589)*E589</f>
        <v>1.1295446523120365E-2</v>
      </c>
      <c r="M589" s="926" t="s">
        <v>883</v>
      </c>
      <c r="N589" s="931">
        <v>1.4165000000000001</v>
      </c>
      <c r="O589" s="925">
        <f t="shared" si="60"/>
        <v>1435.3550117625787</v>
      </c>
      <c r="P589" s="514"/>
    </row>
    <row r="590" spans="1:17" s="843" customFormat="1" ht="15" customHeight="1" x14ac:dyDescent="0.25">
      <c r="A590" s="601" t="s">
        <v>1031</v>
      </c>
      <c r="B590" s="601" t="s">
        <v>3</v>
      </c>
      <c r="C590" s="926" t="s">
        <v>52</v>
      </c>
      <c r="D590" s="704">
        <v>42380</v>
      </c>
      <c r="E590" s="601">
        <v>16</v>
      </c>
      <c r="F590" s="927">
        <v>1.41727</v>
      </c>
      <c r="G590" s="928" t="s">
        <v>1351</v>
      </c>
      <c r="H590" s="569">
        <v>42380</v>
      </c>
      <c r="I590" s="927">
        <v>1.4194199999999999</v>
      </c>
      <c r="J590" s="921">
        <f t="shared" si="64"/>
        <v>21.499999999998742</v>
      </c>
      <c r="K590" s="929">
        <f t="shared" si="63"/>
        <v>7.0596540769502285</v>
      </c>
      <c r="L590" s="930">
        <f t="shared" si="65"/>
        <v>1.1295446523120365E-2</v>
      </c>
      <c r="M590" s="926" t="s">
        <v>883</v>
      </c>
      <c r="N590" s="931">
        <v>1.4165000000000001</v>
      </c>
      <c r="O590" s="925">
        <f t="shared" si="60"/>
        <v>1714.4518196051793</v>
      </c>
      <c r="P590" s="514"/>
    </row>
    <row r="591" spans="1:17" s="843" customFormat="1" ht="15" customHeight="1" x14ac:dyDescent="0.25">
      <c r="A591" s="601" t="s">
        <v>1031</v>
      </c>
      <c r="B591" s="601" t="s">
        <v>3</v>
      </c>
      <c r="C591" s="926" t="s">
        <v>52</v>
      </c>
      <c r="D591" s="704">
        <v>42380</v>
      </c>
      <c r="E591" s="601">
        <v>16</v>
      </c>
      <c r="F591" s="927">
        <v>1.41727</v>
      </c>
      <c r="G591" s="928" t="s">
        <v>1351</v>
      </c>
      <c r="H591" s="569">
        <v>42380</v>
      </c>
      <c r="I591" s="927">
        <v>1.4199600000000001</v>
      </c>
      <c r="J591" s="921">
        <f t="shared" si="64"/>
        <v>26.900000000000812</v>
      </c>
      <c r="K591" s="929">
        <f t="shared" si="63"/>
        <v>7.0596540769502285</v>
      </c>
      <c r="L591" s="930">
        <f t="shared" si="65"/>
        <v>1.1295446523120365E-2</v>
      </c>
      <c r="M591" s="926" t="s">
        <v>883</v>
      </c>
      <c r="N591" s="931">
        <v>1.4165000000000001</v>
      </c>
      <c r="O591" s="925">
        <f t="shared" si="60"/>
        <v>2145.058323134112</v>
      </c>
      <c r="P591" s="514"/>
    </row>
    <row r="592" spans="1:17" s="843" customFormat="1" ht="15" customHeight="1" x14ac:dyDescent="0.25">
      <c r="A592" s="601" t="s">
        <v>1031</v>
      </c>
      <c r="B592" s="601" t="s">
        <v>3</v>
      </c>
      <c r="C592" s="926" t="s">
        <v>52</v>
      </c>
      <c r="D592" s="704">
        <v>42384</v>
      </c>
      <c r="E592" s="601">
        <v>23.1</v>
      </c>
      <c r="F592" s="927">
        <v>1.4406000000000001</v>
      </c>
      <c r="G592" s="928" t="s">
        <v>1351</v>
      </c>
      <c r="H592" s="569">
        <v>42384</v>
      </c>
      <c r="I592" s="927">
        <v>1.44184</v>
      </c>
      <c r="J592" s="921">
        <f t="shared" si="64"/>
        <v>12.399999999999078</v>
      </c>
      <c r="K592" s="929">
        <f t="shared" si="63"/>
        <v>6.9613644274277755</v>
      </c>
      <c r="L592" s="930">
        <f t="shared" si="65"/>
        <v>1.6080751827358162E-2</v>
      </c>
      <c r="M592" s="926" t="s">
        <v>883</v>
      </c>
      <c r="N592" s="931">
        <v>1.4365000000000001</v>
      </c>
      <c r="O592" s="925">
        <f t="shared" si="60"/>
        <v>1388.1052743419868</v>
      </c>
      <c r="P592" s="514"/>
    </row>
    <row r="593" spans="1:16" s="843" customFormat="1" ht="15" customHeight="1" x14ac:dyDescent="0.25">
      <c r="A593" s="601" t="s">
        <v>1031</v>
      </c>
      <c r="B593" s="601" t="s">
        <v>3</v>
      </c>
      <c r="C593" s="926" t="s">
        <v>52</v>
      </c>
      <c r="D593" s="704">
        <v>42384</v>
      </c>
      <c r="E593" s="601">
        <v>23.1</v>
      </c>
      <c r="F593" s="927">
        <v>1.4406000000000001</v>
      </c>
      <c r="G593" s="928" t="s">
        <v>1351</v>
      </c>
      <c r="H593" s="569">
        <v>42384</v>
      </c>
      <c r="I593" s="927">
        <v>1.4420599999999999</v>
      </c>
      <c r="J593" s="921">
        <f t="shared" si="64"/>
        <v>14.599999999997948</v>
      </c>
      <c r="K593" s="929">
        <f t="shared" si="63"/>
        <v>6.9613644274277755</v>
      </c>
      <c r="L593" s="930">
        <f t="shared" si="65"/>
        <v>1.6080751827358162E-2</v>
      </c>
      <c r="M593" s="926" t="s">
        <v>883</v>
      </c>
      <c r="N593" s="931">
        <v>1.4365000000000001</v>
      </c>
      <c r="O593" s="925">
        <f t="shared" si="60"/>
        <v>1634.382016563844</v>
      </c>
      <c r="P593" s="514"/>
    </row>
    <row r="594" spans="1:16" s="843" customFormat="1" ht="15" customHeight="1" x14ac:dyDescent="0.25">
      <c r="A594" s="601" t="s">
        <v>1031</v>
      </c>
      <c r="B594" s="601" t="s">
        <v>3</v>
      </c>
      <c r="C594" s="926" t="s">
        <v>52</v>
      </c>
      <c r="D594" s="704">
        <v>42384</v>
      </c>
      <c r="E594" s="601">
        <v>23.1</v>
      </c>
      <c r="F594" s="927">
        <v>1.4406000000000001</v>
      </c>
      <c r="G594" s="928" t="s">
        <v>1351</v>
      </c>
      <c r="H594" s="569">
        <v>42384</v>
      </c>
      <c r="I594" s="927">
        <v>1.44252</v>
      </c>
      <c r="J594" s="921">
        <f t="shared" si="64"/>
        <v>19.199999999999218</v>
      </c>
      <c r="K594" s="929">
        <f t="shared" si="63"/>
        <v>6.9613644274277755</v>
      </c>
      <c r="L594" s="930">
        <f t="shared" si="65"/>
        <v>1.6080751827358162E-2</v>
      </c>
      <c r="M594" s="926" t="s">
        <v>883</v>
      </c>
      <c r="N594" s="931">
        <v>1.4365000000000001</v>
      </c>
      <c r="O594" s="925">
        <f t="shared" si="60"/>
        <v>2149.3242957554062</v>
      </c>
      <c r="P594" s="514"/>
    </row>
    <row r="595" spans="1:16" s="843" customFormat="1" ht="15" customHeight="1" x14ac:dyDescent="0.25">
      <c r="A595" s="601" t="s">
        <v>1150</v>
      </c>
      <c r="B595" s="601" t="s">
        <v>3</v>
      </c>
      <c r="C595" s="926" t="s">
        <v>52</v>
      </c>
      <c r="D595" s="704">
        <v>42384</v>
      </c>
      <c r="E595" s="601">
        <v>12</v>
      </c>
      <c r="F595" s="927">
        <v>169.69499999999999</v>
      </c>
      <c r="G595" s="928" t="s">
        <v>2335</v>
      </c>
      <c r="H595" s="569">
        <v>42384</v>
      </c>
      <c r="I595" s="927">
        <v>169.2</v>
      </c>
      <c r="J595" s="921">
        <f>SUM(I595-F595)*100</f>
        <v>-49.500000000000455</v>
      </c>
      <c r="K595" s="929">
        <f t="shared" ref="K595:K600" si="66">SUM(100000/N595)/10000</f>
        <v>10</v>
      </c>
      <c r="L595" s="930">
        <f t="shared" si="65"/>
        <v>1.2000000000000002</v>
      </c>
      <c r="M595" s="926" t="s">
        <v>883</v>
      </c>
      <c r="N595" s="931">
        <v>1</v>
      </c>
      <c r="O595" s="925">
        <f t="shared" ref="O595:O600" si="67">SUM(J595*K595*E595)/N595</f>
        <v>-5940.0000000000546</v>
      </c>
      <c r="P595" s="514"/>
    </row>
    <row r="596" spans="1:16" s="843" customFormat="1" ht="15" customHeight="1" x14ac:dyDescent="0.25">
      <c r="A596" s="601" t="s">
        <v>2346</v>
      </c>
      <c r="B596" s="601" t="s">
        <v>3</v>
      </c>
      <c r="C596" s="926" t="s">
        <v>52</v>
      </c>
      <c r="D596" s="704">
        <v>42388</v>
      </c>
      <c r="E596" s="601">
        <v>42.13</v>
      </c>
      <c r="F596" s="927">
        <v>0.94059999999999999</v>
      </c>
      <c r="G596" s="928" t="s">
        <v>2334</v>
      </c>
      <c r="H596" s="569">
        <v>41293</v>
      </c>
      <c r="I596" s="927">
        <v>0.93569999999999998</v>
      </c>
      <c r="J596" s="921">
        <f>SUM(I596-F596)*10000</f>
        <v>-49.000000000000156</v>
      </c>
      <c r="K596" s="929">
        <f t="shared" si="66"/>
        <v>6.8676601881738897</v>
      </c>
      <c r="L596" s="930">
        <f t="shared" si="65"/>
        <v>2.89334523727766E-2</v>
      </c>
      <c r="M596" s="926" t="s">
        <v>883</v>
      </c>
      <c r="N596" s="931">
        <v>1.4560999999999999</v>
      </c>
      <c r="O596" s="925">
        <f t="shared" si="67"/>
        <v>-9736.5508293802486</v>
      </c>
      <c r="P596" s="514"/>
    </row>
    <row r="597" spans="1:16" s="843" customFormat="1" ht="15" customHeight="1" x14ac:dyDescent="0.25">
      <c r="A597" s="601" t="s">
        <v>1273</v>
      </c>
      <c r="B597" s="601" t="s">
        <v>3</v>
      </c>
      <c r="C597" s="926" t="s">
        <v>52</v>
      </c>
      <c r="D597" s="704">
        <v>42376</v>
      </c>
      <c r="E597" s="601">
        <v>17.600000000000001</v>
      </c>
      <c r="F597" s="927">
        <v>128.23500000000001</v>
      </c>
      <c r="G597" s="928" t="s">
        <v>976</v>
      </c>
      <c r="H597" s="569">
        <v>42389</v>
      </c>
      <c r="I597" s="927">
        <v>127.205</v>
      </c>
      <c r="J597" s="921">
        <f>SUM(I597-F597)*100</f>
        <v>-103.00000000000153</v>
      </c>
      <c r="K597" s="929">
        <f t="shared" si="66"/>
        <v>10</v>
      </c>
      <c r="L597" s="930">
        <f t="shared" si="65"/>
        <v>1.7600000000000002</v>
      </c>
      <c r="M597" s="926" t="s">
        <v>883</v>
      </c>
      <c r="N597" s="931">
        <v>1</v>
      </c>
      <c r="O597" s="925">
        <f t="shared" si="67"/>
        <v>-18128.000000000273</v>
      </c>
      <c r="P597" s="514"/>
    </row>
    <row r="598" spans="1:16" s="843" customFormat="1" ht="15" customHeight="1" x14ac:dyDescent="0.25">
      <c r="A598" s="601" t="s">
        <v>1274</v>
      </c>
      <c r="B598" s="601" t="s">
        <v>3</v>
      </c>
      <c r="C598" s="926" t="s">
        <v>52</v>
      </c>
      <c r="D598" s="704">
        <v>42384</v>
      </c>
      <c r="E598" s="601">
        <v>13.05</v>
      </c>
      <c r="F598" s="927">
        <v>117.32</v>
      </c>
      <c r="G598" s="928" t="s">
        <v>2335</v>
      </c>
      <c r="H598" s="569">
        <v>42389</v>
      </c>
      <c r="I598" s="927">
        <v>116.52</v>
      </c>
      <c r="J598" s="921">
        <f>SUM(I598-F598)*100</f>
        <v>-79.999999999999716</v>
      </c>
      <c r="K598" s="929">
        <f t="shared" si="66"/>
        <v>10</v>
      </c>
      <c r="L598" s="930">
        <f t="shared" si="65"/>
        <v>1.3050000000000002</v>
      </c>
      <c r="M598" s="926" t="s">
        <v>883</v>
      </c>
      <c r="N598" s="931">
        <v>1</v>
      </c>
      <c r="O598" s="925">
        <f t="shared" si="67"/>
        <v>-10439.999999999964</v>
      </c>
      <c r="P598" s="514"/>
    </row>
    <row r="599" spans="1:16" s="843" customFormat="1" ht="15" customHeight="1" x14ac:dyDescent="0.25">
      <c r="A599" s="624" t="s">
        <v>1173</v>
      </c>
      <c r="B599" s="624" t="s">
        <v>3</v>
      </c>
      <c r="C599" s="916" t="s">
        <v>77</v>
      </c>
      <c r="D599" s="917">
        <v>42388</v>
      </c>
      <c r="E599" s="624">
        <v>13.9</v>
      </c>
      <c r="F599" s="918">
        <v>2.0642999999999998</v>
      </c>
      <c r="G599" s="919" t="s">
        <v>976</v>
      </c>
      <c r="H599" s="569">
        <v>42390</v>
      </c>
      <c r="I599" s="918">
        <v>2.0327000000000002</v>
      </c>
      <c r="J599" s="921">
        <f>SUM(F599-I599)*10000</f>
        <v>315.99999999999631</v>
      </c>
      <c r="K599" s="922">
        <f t="shared" si="66"/>
        <v>7.0096733492219254</v>
      </c>
      <c r="L599" s="923">
        <f>SUM((F599-I599)/J599*K599)*E599</f>
        <v>9.7434459554184751E-3</v>
      </c>
      <c r="M599" s="916" t="s">
        <v>883</v>
      </c>
      <c r="N599" s="924">
        <v>1.4266000000000001</v>
      </c>
      <c r="O599" s="925">
        <f t="shared" si="67"/>
        <v>21582.28600807656</v>
      </c>
      <c r="P599" s="515"/>
    </row>
    <row r="600" spans="1:16" s="843" customFormat="1" ht="15" customHeight="1" x14ac:dyDescent="0.25">
      <c r="A600" s="624" t="s">
        <v>1145</v>
      </c>
      <c r="B600" s="624" t="s">
        <v>3</v>
      </c>
      <c r="C600" s="916" t="s">
        <v>77</v>
      </c>
      <c r="D600" s="917">
        <v>42390</v>
      </c>
      <c r="E600" s="624">
        <v>13.67</v>
      </c>
      <c r="F600" s="918">
        <v>1.41239</v>
      </c>
      <c r="G600" s="919" t="s">
        <v>1351</v>
      </c>
      <c r="H600" s="569">
        <v>42390</v>
      </c>
      <c r="I600" s="918">
        <v>1.4106000000000001</v>
      </c>
      <c r="J600" s="921">
        <f>SUM(F600-I600)*10000</f>
        <v>17.899999999999583</v>
      </c>
      <c r="K600" s="922">
        <f t="shared" si="66"/>
        <v>10</v>
      </c>
      <c r="L600" s="923">
        <f>SUM((F600-I600)/J600*K600)*E600</f>
        <v>1.367E-2</v>
      </c>
      <c r="M600" s="916" t="s">
        <v>883</v>
      </c>
      <c r="N600" s="924">
        <v>1</v>
      </c>
      <c r="O600" s="925">
        <f t="shared" si="67"/>
        <v>2446.929999999943</v>
      </c>
      <c r="P600" s="515"/>
    </row>
    <row r="601" spans="1:16" s="843" customFormat="1" ht="15" customHeight="1" x14ac:dyDescent="0.25">
      <c r="A601" s="624" t="s">
        <v>1145</v>
      </c>
      <c r="B601" s="624" t="s">
        <v>3</v>
      </c>
      <c r="C601" s="916" t="s">
        <v>77</v>
      </c>
      <c r="D601" s="917">
        <v>42390</v>
      </c>
      <c r="E601" s="624">
        <v>13.67</v>
      </c>
      <c r="F601" s="918">
        <v>1.41239</v>
      </c>
      <c r="G601" s="919" t="s">
        <v>1351</v>
      </c>
      <c r="H601" s="569">
        <v>42390</v>
      </c>
      <c r="I601" s="918">
        <v>1.4095899999999999</v>
      </c>
      <c r="J601" s="921">
        <f>SUM(F601-I601)*10000</f>
        <v>28.000000000001357</v>
      </c>
      <c r="K601" s="922">
        <f>SUM(100000/N601)/10000</f>
        <v>10</v>
      </c>
      <c r="L601" s="923">
        <f>SUM((F601-I601)/J601*K601)*E601</f>
        <v>1.367E-2</v>
      </c>
      <c r="M601" s="916" t="s">
        <v>883</v>
      </c>
      <c r="N601" s="924">
        <v>1</v>
      </c>
      <c r="O601" s="925">
        <f>SUM(J601*K601*E601)/N601</f>
        <v>3827.6000000001859</v>
      </c>
      <c r="P601" s="515"/>
    </row>
    <row r="602" spans="1:16" s="843" customFormat="1" ht="15" customHeight="1" x14ac:dyDescent="0.25">
      <c r="A602" s="624" t="s">
        <v>1145</v>
      </c>
      <c r="B602" s="624" t="s">
        <v>3</v>
      </c>
      <c r="C602" s="916" t="s">
        <v>77</v>
      </c>
      <c r="D602" s="917">
        <v>42390</v>
      </c>
      <c r="E602" s="624">
        <v>13.66</v>
      </c>
      <c r="F602" s="918">
        <v>1.41239</v>
      </c>
      <c r="G602" s="919" t="s">
        <v>1351</v>
      </c>
      <c r="H602" s="569">
        <v>42390</v>
      </c>
      <c r="I602" s="918">
        <v>1.4175199999999999</v>
      </c>
      <c r="J602" s="921">
        <f>SUM(F602-I602)*10000</f>
        <v>-51.299999999998569</v>
      </c>
      <c r="K602" s="922">
        <f>SUM(100000/N602)/10000</f>
        <v>10</v>
      </c>
      <c r="L602" s="923">
        <f>SUM((F602-I602)/J602*K602)*E602</f>
        <v>1.366E-2</v>
      </c>
      <c r="M602" s="916" t="s">
        <v>883</v>
      </c>
      <c r="N602" s="924">
        <v>1</v>
      </c>
      <c r="O602" s="925">
        <f>SUM(J602*K602*E602)/N602</f>
        <v>-7007.5799999998044</v>
      </c>
      <c r="P602" s="515"/>
    </row>
    <row r="603" spans="1:16" s="843" customFormat="1" ht="15" customHeight="1" x14ac:dyDescent="0.25">
      <c r="A603" s="601" t="s">
        <v>1141</v>
      </c>
      <c r="B603" s="601" t="s">
        <v>3</v>
      </c>
      <c r="C603" s="926" t="s">
        <v>52</v>
      </c>
      <c r="D603" s="704">
        <v>42382</v>
      </c>
      <c r="E603" s="601">
        <v>13.39</v>
      </c>
      <c r="F603" s="927">
        <v>1.0004999999999999</v>
      </c>
      <c r="G603" s="928" t="s">
        <v>976</v>
      </c>
      <c r="H603" s="569">
        <v>42391</v>
      </c>
      <c r="I603" s="927">
        <v>0.99119999999999997</v>
      </c>
      <c r="J603" s="921">
        <f>SUM(I603-F603)*10000</f>
        <v>-92.999999999999744</v>
      </c>
      <c r="K603" s="929">
        <f t="shared" ref="K603:K616" si="68">SUM(100000/N603)/10000</f>
        <v>7.0323488045007032</v>
      </c>
      <c r="L603" s="930">
        <f>SUM((I603-F603)/J603*K603)*E603</f>
        <v>9.4163150492264421E-3</v>
      </c>
      <c r="M603" s="926" t="s">
        <v>883</v>
      </c>
      <c r="N603" s="931">
        <v>1.4219999999999999</v>
      </c>
      <c r="O603" s="925">
        <f t="shared" ref="O603:O616" si="69">SUM(J603*K603*E603)/N603</f>
        <v>-6158.3495047683318</v>
      </c>
      <c r="P603" s="514"/>
    </row>
    <row r="604" spans="1:16" s="843" customFormat="1" ht="15" customHeight="1" x14ac:dyDescent="0.25">
      <c r="A604" s="601" t="s">
        <v>1146</v>
      </c>
      <c r="B604" s="601" t="s">
        <v>3</v>
      </c>
      <c r="C604" s="926" t="s">
        <v>52</v>
      </c>
      <c r="D604" s="704">
        <v>42390</v>
      </c>
      <c r="E604" s="601">
        <v>34.869999999999997</v>
      </c>
      <c r="F604" s="927">
        <v>1.0059</v>
      </c>
      <c r="G604" s="928" t="s">
        <v>976</v>
      </c>
      <c r="H604" s="569">
        <v>42391</v>
      </c>
      <c r="I604" s="927">
        <v>1.0167999999999999</v>
      </c>
      <c r="J604" s="921">
        <f>SUM(I604-F604)*10000</f>
        <v>108.99999999999909</v>
      </c>
      <c r="K604" s="929">
        <f t="shared" si="68"/>
        <v>10</v>
      </c>
      <c r="L604" s="930">
        <f>SUM((I604-F604)/J604*K604)*E604</f>
        <v>3.4869999999999998E-2</v>
      </c>
      <c r="M604" s="926" t="s">
        <v>883</v>
      </c>
      <c r="N604" s="931">
        <v>1</v>
      </c>
      <c r="O604" s="925">
        <f t="shared" si="69"/>
        <v>38008.299999999683</v>
      </c>
      <c r="P604" s="514"/>
    </row>
    <row r="605" spans="1:16" s="843" customFormat="1" ht="15" customHeight="1" x14ac:dyDescent="0.25">
      <c r="A605" s="624" t="s">
        <v>1176</v>
      </c>
      <c r="B605" s="624" t="s">
        <v>3</v>
      </c>
      <c r="C605" s="916" t="s">
        <v>77</v>
      </c>
      <c r="D605" s="917">
        <v>42391</v>
      </c>
      <c r="E605" s="624">
        <v>16.48</v>
      </c>
      <c r="F605" s="918">
        <v>2.2002600000000001</v>
      </c>
      <c r="G605" s="919" t="s">
        <v>2334</v>
      </c>
      <c r="H605" s="569">
        <v>42391</v>
      </c>
      <c r="I605" s="918">
        <v>2.1787000000000001</v>
      </c>
      <c r="J605" s="921">
        <f>SUM(F605-I605)*10000</f>
        <v>215.60000000000025</v>
      </c>
      <c r="K605" s="922">
        <f t="shared" si="68"/>
        <v>6.4901349948078924</v>
      </c>
      <c r="L605" s="923">
        <f>SUM((F605-I605)/J605*K605)*E605</f>
        <v>1.0695742471443405E-2</v>
      </c>
      <c r="M605" s="916" t="s">
        <v>883</v>
      </c>
      <c r="N605" s="924">
        <v>1.5407999999999999</v>
      </c>
      <c r="O605" s="925">
        <f t="shared" si="69"/>
        <v>14966.264777019736</v>
      </c>
      <c r="P605" s="515"/>
    </row>
    <row r="606" spans="1:16" s="843" customFormat="1" ht="15" customHeight="1" x14ac:dyDescent="0.25">
      <c r="A606" s="624" t="s">
        <v>1057</v>
      </c>
      <c r="B606" s="624" t="s">
        <v>3</v>
      </c>
      <c r="C606" s="916" t="s">
        <v>77</v>
      </c>
      <c r="D606" s="917">
        <v>42394</v>
      </c>
      <c r="E606" s="624">
        <v>51.57</v>
      </c>
      <c r="F606" s="918">
        <v>0.69850000000000001</v>
      </c>
      <c r="G606" s="919" t="s">
        <v>2334</v>
      </c>
      <c r="H606" s="569">
        <v>42396</v>
      </c>
      <c r="I606" s="918">
        <v>0.70040000000000002</v>
      </c>
      <c r="J606" s="921">
        <f>SUM(F606-I606)*10000</f>
        <v>-19.000000000000128</v>
      </c>
      <c r="K606" s="922">
        <f t="shared" si="68"/>
        <v>10</v>
      </c>
      <c r="L606" s="923">
        <f>SUM((F606-I606)/J606*K606)*E606</f>
        <v>5.1570000000000005E-2</v>
      </c>
      <c r="M606" s="916" t="s">
        <v>883</v>
      </c>
      <c r="N606" s="924">
        <v>1</v>
      </c>
      <c r="O606" s="925">
        <f t="shared" si="69"/>
        <v>-9798.3000000000666</v>
      </c>
      <c r="P606" s="515"/>
    </row>
    <row r="607" spans="1:16" s="843" customFormat="1" ht="15" customHeight="1" x14ac:dyDescent="0.25">
      <c r="A607" s="601" t="s">
        <v>1148</v>
      </c>
      <c r="B607" s="601" t="s">
        <v>3</v>
      </c>
      <c r="C607" s="926" t="s">
        <v>52</v>
      </c>
      <c r="D607" s="704">
        <v>42390</v>
      </c>
      <c r="E607" s="601">
        <v>7.44</v>
      </c>
      <c r="F607" s="927">
        <v>0.70109999999999995</v>
      </c>
      <c r="G607" s="928" t="s">
        <v>976</v>
      </c>
      <c r="H607" s="569">
        <v>42396</v>
      </c>
      <c r="I607" s="927">
        <v>0.72589999999999999</v>
      </c>
      <c r="J607" s="921">
        <f>SUM(I607-F607)*10000</f>
        <v>248.00000000000045</v>
      </c>
      <c r="K607" s="929">
        <f t="shared" si="68"/>
        <v>10.150223304912709</v>
      </c>
      <c r="L607" s="930">
        <f>SUM((I607-F607)/J607*K607)*E607</f>
        <v>7.5517661388550556E-3</v>
      </c>
      <c r="M607" s="926" t="s">
        <v>883</v>
      </c>
      <c r="N607" s="931">
        <v>0.98519999999999996</v>
      </c>
      <c r="O607" s="925">
        <f t="shared" si="69"/>
        <v>19009.723938652631</v>
      </c>
      <c r="P607" s="514"/>
    </row>
    <row r="608" spans="1:16" s="843" customFormat="1" ht="15" customHeight="1" x14ac:dyDescent="0.25">
      <c r="A608" s="601" t="s">
        <v>1146</v>
      </c>
      <c r="B608" s="601" t="s">
        <v>3</v>
      </c>
      <c r="C608" s="926" t="s">
        <v>52</v>
      </c>
      <c r="D608" s="704">
        <v>42389</v>
      </c>
      <c r="E608" s="601">
        <v>20.05</v>
      </c>
      <c r="F608" s="927">
        <v>1</v>
      </c>
      <c r="G608" s="928" t="s">
        <v>2335</v>
      </c>
      <c r="H608" s="569">
        <v>42396</v>
      </c>
      <c r="I608" s="927">
        <v>1.02</v>
      </c>
      <c r="J608" s="921">
        <f>SUM(I608-F608)*10000</f>
        <v>200.00000000000017</v>
      </c>
      <c r="K608" s="929">
        <f t="shared" si="68"/>
        <v>10.150223304912709</v>
      </c>
      <c r="L608" s="930">
        <f>SUM((I608-F608)/J608*K608)*E608</f>
        <v>2.0351197726349985E-2</v>
      </c>
      <c r="M608" s="926" t="s">
        <v>883</v>
      </c>
      <c r="N608" s="931">
        <v>0.98519999999999996</v>
      </c>
      <c r="O608" s="925">
        <f t="shared" si="69"/>
        <v>41313.840288976862</v>
      </c>
      <c r="P608" s="514"/>
    </row>
    <row r="609" spans="1:17" s="843" customFormat="1" ht="15" customHeight="1" x14ac:dyDescent="0.25">
      <c r="A609" s="601" t="s">
        <v>1146</v>
      </c>
      <c r="B609" s="601" t="s">
        <v>3</v>
      </c>
      <c r="C609" s="926" t="s">
        <v>52</v>
      </c>
      <c r="D609" s="704">
        <v>42390</v>
      </c>
      <c r="E609" s="601">
        <v>6.8</v>
      </c>
      <c r="F609" s="927">
        <v>1.0097</v>
      </c>
      <c r="G609" s="928" t="s">
        <v>52</v>
      </c>
      <c r="H609" s="569">
        <v>42396</v>
      </c>
      <c r="I609" s="927">
        <v>1.0190999999999999</v>
      </c>
      <c r="J609" s="921">
        <f>SUM(I609-F609)*10000</f>
        <v>93.999999999998522</v>
      </c>
      <c r="K609" s="929">
        <f t="shared" si="68"/>
        <v>10.150223304912709</v>
      </c>
      <c r="L609" s="930">
        <f>SUM((I609-F609)/J609*K609)*E609</f>
        <v>6.9021518473406426E-3</v>
      </c>
      <c r="M609" s="926" t="s">
        <v>883</v>
      </c>
      <c r="N609" s="931">
        <v>0.98519999999999996</v>
      </c>
      <c r="O609" s="925">
        <f t="shared" si="69"/>
        <v>6585.4879582826852</v>
      </c>
      <c r="P609" s="514"/>
    </row>
    <row r="610" spans="1:17" s="843" customFormat="1" ht="15" customHeight="1" x14ac:dyDescent="0.25">
      <c r="A610" s="624" t="s">
        <v>1140</v>
      </c>
      <c r="B610" s="624" t="s">
        <v>3</v>
      </c>
      <c r="C610" s="916" t="s">
        <v>77</v>
      </c>
      <c r="D610" s="917">
        <v>42396</v>
      </c>
      <c r="E610" s="624">
        <v>41.23</v>
      </c>
      <c r="F610" s="918">
        <v>76.27</v>
      </c>
      <c r="G610" s="919" t="s">
        <v>2334</v>
      </c>
      <c r="H610" s="569">
        <v>42396</v>
      </c>
      <c r="I610" s="918">
        <v>76.69</v>
      </c>
      <c r="J610" s="921">
        <f>SUM(F610-I610)*100</f>
        <v>-42.000000000000171</v>
      </c>
      <c r="K610" s="922">
        <f t="shared" si="68"/>
        <v>10</v>
      </c>
      <c r="L610" s="923">
        <f>SUM((F610-I610)/J610*K610)*E610</f>
        <v>4.1230000000000002</v>
      </c>
      <c r="M610" s="916" t="s">
        <v>883</v>
      </c>
      <c r="N610" s="924">
        <v>1</v>
      </c>
      <c r="O610" s="925">
        <f t="shared" si="69"/>
        <v>-17316.600000000068</v>
      </c>
      <c r="P610" s="515"/>
    </row>
    <row r="611" spans="1:17" s="843" customFormat="1" ht="15" customHeight="1" x14ac:dyDescent="0.25">
      <c r="A611" s="601" t="s">
        <v>1057</v>
      </c>
      <c r="B611" s="601" t="s">
        <v>3</v>
      </c>
      <c r="C611" s="926" t="s">
        <v>52</v>
      </c>
      <c r="D611" s="704">
        <v>42396</v>
      </c>
      <c r="E611" s="601">
        <v>35.31</v>
      </c>
      <c r="F611" s="927">
        <v>0.70420000000000005</v>
      </c>
      <c r="G611" s="928" t="s">
        <v>2334</v>
      </c>
      <c r="H611" s="569">
        <v>42396</v>
      </c>
      <c r="I611" s="927">
        <v>0.70362999999999998</v>
      </c>
      <c r="J611" s="921">
        <f>SUM(I611-F611)*10000</f>
        <v>-5.7000000000007045</v>
      </c>
      <c r="K611" s="929">
        <f t="shared" si="68"/>
        <v>10</v>
      </c>
      <c r="L611" s="930">
        <f>SUM((I611-F611)/J611*K611)*E611</f>
        <v>3.5310000000000001E-2</v>
      </c>
      <c r="M611" s="926" t="s">
        <v>883</v>
      </c>
      <c r="N611" s="931">
        <v>1</v>
      </c>
      <c r="O611" s="925">
        <f t="shared" si="69"/>
        <v>-2012.670000000249</v>
      </c>
      <c r="P611" s="514"/>
    </row>
    <row r="612" spans="1:17" s="843" customFormat="1" ht="15" customHeight="1" x14ac:dyDescent="0.25">
      <c r="A612" s="601" t="s">
        <v>1057</v>
      </c>
      <c r="B612" s="601" t="s">
        <v>3</v>
      </c>
      <c r="C612" s="926" t="s">
        <v>52</v>
      </c>
      <c r="D612" s="704">
        <v>42396</v>
      </c>
      <c r="E612" s="601">
        <v>49.34</v>
      </c>
      <c r="F612" s="927">
        <v>0.69950000000000001</v>
      </c>
      <c r="G612" s="928" t="s">
        <v>2334</v>
      </c>
      <c r="H612" s="569">
        <v>42396</v>
      </c>
      <c r="I612" s="927">
        <v>0.70362999999999998</v>
      </c>
      <c r="J612" s="921">
        <f>SUM(I612-F612)*10000</f>
        <v>41.29999999999967</v>
      </c>
      <c r="K612" s="929">
        <f t="shared" si="68"/>
        <v>10</v>
      </c>
      <c r="L612" s="930">
        <f>SUM((I612-F612)/J612*K612)*E612</f>
        <v>4.9340000000000002E-2</v>
      </c>
      <c r="M612" s="926" t="s">
        <v>883</v>
      </c>
      <c r="N612" s="931">
        <v>1</v>
      </c>
      <c r="O612" s="925">
        <f t="shared" si="69"/>
        <v>20377.419999999838</v>
      </c>
      <c r="P612" s="514"/>
    </row>
    <row r="613" spans="1:17" s="843" customFormat="1" ht="15" customHeight="1" x14ac:dyDescent="0.25">
      <c r="A613" s="624" t="s">
        <v>1172</v>
      </c>
      <c r="B613" s="624" t="s">
        <v>3</v>
      </c>
      <c r="C613" s="916" t="s">
        <v>77</v>
      </c>
      <c r="D613" s="917">
        <v>42394</v>
      </c>
      <c r="E613" s="624">
        <v>29.56</v>
      </c>
      <c r="F613" s="918">
        <v>0.6462</v>
      </c>
      <c r="G613" s="919" t="s">
        <v>2334</v>
      </c>
      <c r="H613" s="569">
        <v>42396</v>
      </c>
      <c r="I613" s="918">
        <v>0.65210000000000001</v>
      </c>
      <c r="J613" s="921">
        <f>SUM(F613-I613)*10000</f>
        <v>-59.000000000000163</v>
      </c>
      <c r="K613" s="922">
        <f t="shared" si="68"/>
        <v>10</v>
      </c>
      <c r="L613" s="923">
        <f>SUM((F613-I613)/J613*K613)*E613</f>
        <v>2.9559999999999999E-2</v>
      </c>
      <c r="M613" s="916" t="s">
        <v>883</v>
      </c>
      <c r="N613" s="924">
        <v>1</v>
      </c>
      <c r="O613" s="925">
        <f t="shared" si="69"/>
        <v>-17440.400000000045</v>
      </c>
      <c r="P613" s="515"/>
    </row>
    <row r="614" spans="1:17" s="843" customFormat="1" ht="15" customHeight="1" x14ac:dyDescent="0.25">
      <c r="A614" s="601" t="s">
        <v>1146</v>
      </c>
      <c r="B614" s="601" t="s">
        <v>3</v>
      </c>
      <c r="C614" s="926" t="s">
        <v>52</v>
      </c>
      <c r="D614" s="704">
        <v>42390</v>
      </c>
      <c r="E614" s="601">
        <v>6.79</v>
      </c>
      <c r="F614" s="927">
        <v>1.0097</v>
      </c>
      <c r="G614" s="928" t="s">
        <v>52</v>
      </c>
      <c r="H614" s="569">
        <v>42396</v>
      </c>
      <c r="I614" s="927">
        <v>1.0149999999999999</v>
      </c>
      <c r="J614" s="921">
        <f>SUM(I614-F614)*10000</f>
        <v>52.999999999998607</v>
      </c>
      <c r="K614" s="929">
        <f t="shared" si="68"/>
        <v>10.150223304912709</v>
      </c>
      <c r="L614" s="930">
        <f>SUM((I614-F614)/J614*K614)*E614</f>
        <v>6.8920016240357285E-3</v>
      </c>
      <c r="M614" s="926" t="s">
        <v>883</v>
      </c>
      <c r="N614" s="931">
        <v>0.98519999999999996</v>
      </c>
      <c r="O614" s="925">
        <f t="shared" si="69"/>
        <v>3707.6338415944383</v>
      </c>
      <c r="P614" s="514"/>
    </row>
    <row r="615" spans="1:17" s="843" customFormat="1" ht="15" customHeight="1" x14ac:dyDescent="0.25">
      <c r="A615" s="624" t="s">
        <v>1141</v>
      </c>
      <c r="B615" s="624" t="s">
        <v>3</v>
      </c>
      <c r="C615" s="916" t="s">
        <v>77</v>
      </c>
      <c r="D615" s="917">
        <v>42394</v>
      </c>
      <c r="E615" s="624">
        <v>17.12</v>
      </c>
      <c r="F615" s="918">
        <v>0.98699999999999999</v>
      </c>
      <c r="G615" s="919" t="s">
        <v>2334</v>
      </c>
      <c r="H615" s="569">
        <v>42397</v>
      </c>
      <c r="I615" s="918">
        <v>0.99709999999999999</v>
      </c>
      <c r="J615" s="921">
        <f>SUM(F615-I615)*10000</f>
        <v>-100.99999999999997</v>
      </c>
      <c r="K615" s="922">
        <f t="shared" si="68"/>
        <v>7.1270757608153374</v>
      </c>
      <c r="L615" s="923">
        <f>SUM((F615-I615)/J615*K615)*E615</f>
        <v>1.2201553702515858E-2</v>
      </c>
      <c r="M615" s="916" t="s">
        <v>883</v>
      </c>
      <c r="N615" s="924">
        <v>1.4031</v>
      </c>
      <c r="O615" s="925">
        <f t="shared" si="69"/>
        <v>-8783.1011613862265</v>
      </c>
      <c r="P615" s="515"/>
    </row>
    <row r="616" spans="1:17" s="843" customFormat="1" ht="15" customHeight="1" x14ac:dyDescent="0.25">
      <c r="A616" s="624" t="s">
        <v>1031</v>
      </c>
      <c r="B616" s="624" t="s">
        <v>3</v>
      </c>
      <c r="C616" s="916" t="s">
        <v>77</v>
      </c>
      <c r="D616" s="917">
        <v>42390</v>
      </c>
      <c r="E616" s="624">
        <v>17.59</v>
      </c>
      <c r="F616" s="918">
        <v>1.4404999999999999</v>
      </c>
      <c r="G616" s="919" t="s">
        <v>976</v>
      </c>
      <c r="H616" s="569">
        <v>42397</v>
      </c>
      <c r="I616" s="918">
        <v>1.4002600000000001</v>
      </c>
      <c r="J616" s="921">
        <f>SUM(F616-I616)*10000</f>
        <v>402.39999999999833</v>
      </c>
      <c r="K616" s="922">
        <f t="shared" si="68"/>
        <v>7.1270757608153374</v>
      </c>
      <c r="L616" s="923">
        <f>SUM((F616-I616)/J616*K616)*E616</f>
        <v>1.2536526263274176E-2</v>
      </c>
      <c r="M616" s="916" t="s">
        <v>883</v>
      </c>
      <c r="N616" s="924">
        <v>1.4031</v>
      </c>
      <c r="O616" s="925">
        <f t="shared" si="69"/>
        <v>35953.946036216294</v>
      </c>
      <c r="P616" s="515"/>
    </row>
    <row r="617" spans="1:17" s="843" customFormat="1" ht="15" customHeight="1" x14ac:dyDescent="0.25">
      <c r="A617" s="601" t="s">
        <v>1149</v>
      </c>
      <c r="B617" s="601" t="s">
        <v>3</v>
      </c>
      <c r="C617" s="926" t="s">
        <v>52</v>
      </c>
      <c r="D617" s="704">
        <v>42390</v>
      </c>
      <c r="E617" s="601">
        <v>7.43</v>
      </c>
      <c r="F617" s="927">
        <v>81.486000000000004</v>
      </c>
      <c r="G617" s="928" t="s">
        <v>976</v>
      </c>
      <c r="H617" s="569">
        <v>42398</v>
      </c>
      <c r="I617" s="927">
        <v>86.382000000000005</v>
      </c>
      <c r="J617" s="921">
        <f>SUM(I617-F617)*100</f>
        <v>489.60000000000008</v>
      </c>
      <c r="K617" s="929">
        <f t="shared" ref="K617:K622" si="70">SUM(100000/N617)/10000</f>
        <v>10</v>
      </c>
      <c r="L617" s="930">
        <f>SUM((I617-F617)/J617*K617)*E617</f>
        <v>0.74299999999999999</v>
      </c>
      <c r="M617" s="926" t="s">
        <v>883</v>
      </c>
      <c r="N617" s="931">
        <v>1</v>
      </c>
      <c r="O617" s="925">
        <f t="shared" ref="O617:O622" si="71">SUM(J617*K617*E617)/N617</f>
        <v>36377.280000000006</v>
      </c>
      <c r="P617" s="514">
        <f>SUM(O578:O617)</f>
        <v>244170.25816922469</v>
      </c>
      <c r="Q617" s="843" t="s">
        <v>2476</v>
      </c>
    </row>
    <row r="618" spans="1:17" s="843" customFormat="1" ht="15" customHeight="1" x14ac:dyDescent="0.25">
      <c r="A618" s="601" t="s">
        <v>1031</v>
      </c>
      <c r="B618" s="601" t="s">
        <v>3</v>
      </c>
      <c r="C618" s="926" t="s">
        <v>52</v>
      </c>
      <c r="D618" s="704">
        <v>42397</v>
      </c>
      <c r="E618" s="601">
        <v>21.03</v>
      </c>
      <c r="F618" s="927">
        <v>1.4</v>
      </c>
      <c r="G618" s="928" t="s">
        <v>2335</v>
      </c>
      <c r="H618" s="569">
        <v>42401</v>
      </c>
      <c r="I618" s="927">
        <v>1.3919999999999999</v>
      </c>
      <c r="J618" s="921">
        <f>SUM(I618-F618)*10000</f>
        <v>-80.000000000000071</v>
      </c>
      <c r="K618" s="929">
        <f t="shared" si="70"/>
        <v>7.1839080459770122</v>
      </c>
      <c r="L618" s="930">
        <f>SUM((I618-F618)/J618*K618)*E618</f>
        <v>1.5107758620689658E-2</v>
      </c>
      <c r="M618" s="926" t="s">
        <v>883</v>
      </c>
      <c r="N618" s="931">
        <v>1.3919999999999999</v>
      </c>
      <c r="O618" s="925">
        <f t="shared" si="71"/>
        <v>-8682.6198969480884</v>
      </c>
      <c r="P618" s="514"/>
    </row>
    <row r="619" spans="1:17" s="843" customFormat="1" ht="15" customHeight="1" x14ac:dyDescent="0.25">
      <c r="A619" s="624" t="s">
        <v>1031</v>
      </c>
      <c r="B619" s="624" t="s">
        <v>3</v>
      </c>
      <c r="C619" s="916" t="s">
        <v>77</v>
      </c>
      <c r="D619" s="917">
        <v>42401</v>
      </c>
      <c r="E619" s="624">
        <v>20.16</v>
      </c>
      <c r="F619" s="918">
        <v>1.39422</v>
      </c>
      <c r="G619" s="919" t="s">
        <v>1351</v>
      </c>
      <c r="H619" s="569">
        <v>42401</v>
      </c>
      <c r="I619" s="918">
        <v>1.39225</v>
      </c>
      <c r="J619" s="921">
        <f>SUM(F619-I619)*10000</f>
        <v>19.700000000000273</v>
      </c>
      <c r="K619" s="922">
        <f t="shared" si="70"/>
        <v>7.1828760235598326</v>
      </c>
      <c r="L619" s="923">
        <f>SUM((F619-I619)/J619*K619)*E619</f>
        <v>1.4480678063496623E-2</v>
      </c>
      <c r="M619" s="916" t="s">
        <v>883</v>
      </c>
      <c r="N619" s="924">
        <v>1.3922000000000001</v>
      </c>
      <c r="O619" s="925">
        <f t="shared" si="71"/>
        <v>2049.0544307634491</v>
      </c>
      <c r="P619" s="515"/>
    </row>
    <row r="620" spans="1:17" s="843" customFormat="1" ht="15" customHeight="1" x14ac:dyDescent="0.25">
      <c r="A620" s="624" t="s">
        <v>1031</v>
      </c>
      <c r="B620" s="624" t="s">
        <v>3</v>
      </c>
      <c r="C620" s="916" t="s">
        <v>77</v>
      </c>
      <c r="D620" s="917">
        <v>42401</v>
      </c>
      <c r="E620" s="624">
        <v>20.059999999999999</v>
      </c>
      <c r="F620" s="918">
        <v>1.39422</v>
      </c>
      <c r="G620" s="919" t="s">
        <v>1351</v>
      </c>
      <c r="H620" s="569">
        <v>42401</v>
      </c>
      <c r="I620" s="918">
        <v>1.3912</v>
      </c>
      <c r="J620" s="921">
        <f>SUM(F620-I620)*10000</f>
        <v>30.200000000000227</v>
      </c>
      <c r="K620" s="922">
        <f t="shared" si="70"/>
        <v>7.1839080459770122</v>
      </c>
      <c r="L620" s="923">
        <f>SUM((F620-I620)/J620*K620)*E620</f>
        <v>1.4410919540229886E-2</v>
      </c>
      <c r="M620" s="916" t="s">
        <v>883</v>
      </c>
      <c r="N620" s="924">
        <v>1.3919999999999999</v>
      </c>
      <c r="O620" s="925">
        <f t="shared" si="71"/>
        <v>3126.5069692165648</v>
      </c>
      <c r="P620" s="515"/>
    </row>
    <row r="621" spans="1:17" s="843" customFormat="1" ht="15" customHeight="1" x14ac:dyDescent="0.25">
      <c r="A621" s="624" t="s">
        <v>2346</v>
      </c>
      <c r="B621" s="624" t="s">
        <v>3</v>
      </c>
      <c r="C621" s="916" t="s">
        <v>77</v>
      </c>
      <c r="D621" s="917">
        <v>42401</v>
      </c>
      <c r="E621" s="624">
        <v>47.05</v>
      </c>
      <c r="F621" s="918">
        <v>0.9042</v>
      </c>
      <c r="G621" s="919" t="s">
        <v>2334</v>
      </c>
      <c r="H621" s="569">
        <v>42401</v>
      </c>
      <c r="I621" s="918">
        <v>0.90810000000000002</v>
      </c>
      <c r="J621" s="921">
        <f>SUM(F621-I621)*10000</f>
        <v>-39.000000000000142</v>
      </c>
      <c r="K621" s="922">
        <f t="shared" si="70"/>
        <v>7.1839080459770122</v>
      </c>
      <c r="L621" s="923">
        <f>SUM((F621-I621)/J621*K621)*E621</f>
        <v>3.3800287356321838E-2</v>
      </c>
      <c r="M621" s="916" t="s">
        <v>883</v>
      </c>
      <c r="N621" s="924">
        <v>1.3919999999999999</v>
      </c>
      <c r="O621" s="925">
        <f t="shared" si="71"/>
        <v>-9469.9080955212412</v>
      </c>
      <c r="P621" s="515"/>
    </row>
    <row r="622" spans="1:17" s="843" customFormat="1" ht="15" customHeight="1" x14ac:dyDescent="0.25">
      <c r="A622" s="601" t="s">
        <v>1139</v>
      </c>
      <c r="B622" s="601" t="s">
        <v>3</v>
      </c>
      <c r="C622" s="926" t="s">
        <v>52</v>
      </c>
      <c r="D622" s="704">
        <v>42398</v>
      </c>
      <c r="E622" s="601">
        <v>21.05</v>
      </c>
      <c r="F622" s="927">
        <v>1.52</v>
      </c>
      <c r="G622" s="928" t="s">
        <v>2335</v>
      </c>
      <c r="H622" s="569">
        <v>42401</v>
      </c>
      <c r="I622" s="927">
        <v>1.512</v>
      </c>
      <c r="J622" s="921">
        <f>SUM(I622-F622)*10000</f>
        <v>-80.000000000000071</v>
      </c>
      <c r="K622" s="929">
        <f t="shared" si="70"/>
        <v>7.1839080459770122</v>
      </c>
      <c r="L622" s="930">
        <f>SUM((I622-F622)/J622*K622)*E622</f>
        <v>1.5122126436781612E-2</v>
      </c>
      <c r="M622" s="926" t="s">
        <v>883</v>
      </c>
      <c r="N622" s="931">
        <v>1.3919999999999999</v>
      </c>
      <c r="O622" s="925">
        <f t="shared" si="71"/>
        <v>-8690.8772625181755</v>
      </c>
      <c r="P622" s="514"/>
    </row>
    <row r="623" spans="1:17" s="843" customFormat="1" ht="15" customHeight="1" x14ac:dyDescent="0.25">
      <c r="A623" s="601" t="s">
        <v>1273</v>
      </c>
      <c r="B623" s="601" t="s">
        <v>3</v>
      </c>
      <c r="C623" s="926" t="s">
        <v>52</v>
      </c>
      <c r="D623" s="704">
        <v>42396</v>
      </c>
      <c r="E623" s="601">
        <v>18.940000000000001</v>
      </c>
      <c r="F623" s="927">
        <v>129.08500000000001</v>
      </c>
      <c r="G623" s="928" t="s">
        <v>976</v>
      </c>
      <c r="H623" s="569">
        <v>42403</v>
      </c>
      <c r="I623" s="927">
        <v>130.29939999999999</v>
      </c>
      <c r="J623" s="921">
        <f>SUM(I623-F623)*100</f>
        <v>121.43999999999835</v>
      </c>
      <c r="K623" s="929">
        <f>SUM(100000/N623)/10000</f>
        <v>10</v>
      </c>
      <c r="L623" s="930">
        <f>SUM((I623-F623)/J623*K623)*E623</f>
        <v>1.8940000000000001</v>
      </c>
      <c r="M623" s="926" t="s">
        <v>883</v>
      </c>
      <c r="N623" s="931">
        <v>1</v>
      </c>
      <c r="O623" s="925">
        <f t="shared" ref="O623:O633" si="72">SUM(J623*K623*E623)/N623</f>
        <v>23000.735999999688</v>
      </c>
      <c r="P623" s="514"/>
    </row>
    <row r="624" spans="1:17" s="843" customFormat="1" ht="15" customHeight="1" x14ac:dyDescent="0.25">
      <c r="A624" s="601" t="s">
        <v>1035</v>
      </c>
      <c r="B624" s="601" t="s">
        <v>3</v>
      </c>
      <c r="C624" s="926" t="s">
        <v>52</v>
      </c>
      <c r="D624" s="704">
        <v>42403</v>
      </c>
      <c r="E624" s="601">
        <v>15.89</v>
      </c>
      <c r="F624" s="927">
        <v>1.0989</v>
      </c>
      <c r="G624" s="928" t="s">
        <v>2335</v>
      </c>
      <c r="H624" s="569">
        <v>42403</v>
      </c>
      <c r="I624" s="927">
        <v>1.1093999999999999</v>
      </c>
      <c r="J624" s="921">
        <f>SUM(I624-F624)*10000</f>
        <v>104.99999999999955</v>
      </c>
      <c r="K624" s="929">
        <f>SUM(100000/N624)/10000</f>
        <v>10</v>
      </c>
      <c r="L624" s="930">
        <f>SUM((I624-F624)/J624*K624)*E624</f>
        <v>1.5890000000000001E-2</v>
      </c>
      <c r="M624" s="926" t="s">
        <v>883</v>
      </c>
      <c r="N624" s="931">
        <v>1</v>
      </c>
      <c r="O624" s="925">
        <f t="shared" si="72"/>
        <v>16684.499999999927</v>
      </c>
      <c r="P624" s="514"/>
    </row>
    <row r="625" spans="1:16" s="843" customFormat="1" ht="15" customHeight="1" x14ac:dyDescent="0.25">
      <c r="A625" s="624" t="s">
        <v>1035</v>
      </c>
      <c r="B625" s="624" t="s">
        <v>3</v>
      </c>
      <c r="C625" s="916" t="s">
        <v>77</v>
      </c>
      <c r="D625" s="917">
        <v>42403</v>
      </c>
      <c r="E625" s="624">
        <v>1</v>
      </c>
      <c r="F625" s="918">
        <v>1.101</v>
      </c>
      <c r="G625" s="919"/>
      <c r="H625" s="569">
        <v>42403</v>
      </c>
      <c r="I625" s="918">
        <v>1.111</v>
      </c>
      <c r="J625" s="921">
        <f>SUM(F625-I625)*10000</f>
        <v>-100.00000000000009</v>
      </c>
      <c r="K625" s="922">
        <v>0.1</v>
      </c>
      <c r="L625" s="923">
        <f>SUM((F625-I625)/J625*K625)*E625</f>
        <v>1.0000000000000001E-5</v>
      </c>
      <c r="M625" s="916" t="s">
        <v>883</v>
      </c>
      <c r="N625" s="924">
        <v>1</v>
      </c>
      <c r="O625" s="925">
        <f t="shared" si="72"/>
        <v>-10.000000000000009</v>
      </c>
      <c r="P625" s="515"/>
    </row>
    <row r="626" spans="1:16" s="843" customFormat="1" ht="15" customHeight="1" x14ac:dyDescent="0.25">
      <c r="A626" s="624" t="s">
        <v>1031</v>
      </c>
      <c r="B626" s="624" t="s">
        <v>3</v>
      </c>
      <c r="C626" s="916" t="s">
        <v>77</v>
      </c>
      <c r="D626" s="917">
        <v>42401</v>
      </c>
      <c r="E626" s="624">
        <v>20.059999999999999</v>
      </c>
      <c r="F626" s="918">
        <v>1.39422</v>
      </c>
      <c r="G626" s="919" t="s">
        <v>1351</v>
      </c>
      <c r="H626" s="569">
        <v>42402</v>
      </c>
      <c r="I626" s="918">
        <v>1.40028</v>
      </c>
      <c r="J626" s="921">
        <f>SUM(F626-I626)*10000</f>
        <v>-60.59999999999954</v>
      </c>
      <c r="K626" s="922">
        <f>SUM(100000/N626)/10000</f>
        <v>7.114905727499111</v>
      </c>
      <c r="L626" s="923">
        <f>SUM((F626-I626)/J626*K626)*E626</f>
        <v>1.4272500889363217E-2</v>
      </c>
      <c r="M626" s="916" t="s">
        <v>883</v>
      </c>
      <c r="N626" s="924">
        <v>1.4055</v>
      </c>
      <c r="O626" s="925">
        <f t="shared" si="72"/>
        <v>-6153.7783984020225</v>
      </c>
      <c r="P626" s="515"/>
    </row>
    <row r="627" spans="1:16" s="843" customFormat="1" ht="15" customHeight="1" x14ac:dyDescent="0.25">
      <c r="A627" s="624" t="s">
        <v>1030</v>
      </c>
      <c r="B627" s="624" t="s">
        <v>3</v>
      </c>
      <c r="C627" s="916" t="s">
        <v>77</v>
      </c>
      <c r="D627" s="917">
        <v>42390</v>
      </c>
      <c r="E627" s="624">
        <v>8.5399999999999991</v>
      </c>
      <c r="F627" s="918">
        <v>0.76239999999999997</v>
      </c>
      <c r="G627" s="919" t="s">
        <v>976</v>
      </c>
      <c r="H627" s="569">
        <v>42404</v>
      </c>
      <c r="I627" s="918">
        <v>0.76649999999999996</v>
      </c>
      <c r="J627" s="921">
        <f>SUM(F627-I627)*10000</f>
        <v>-40.999999999999929</v>
      </c>
      <c r="K627" s="922">
        <f>SUM(100000/N627)/10000</f>
        <v>14.588104859297728</v>
      </c>
      <c r="L627" s="923">
        <f>SUM((F627-I627)/J627*K627)*E627</f>
        <v>1.2458241549840257E-2</v>
      </c>
      <c r="M627" s="916" t="s">
        <v>883</v>
      </c>
      <c r="N627" s="924">
        <v>0.68549000000000004</v>
      </c>
      <c r="O627" s="925">
        <f t="shared" si="72"/>
        <v>-7451.4274977526984</v>
      </c>
      <c r="P627" s="515"/>
    </row>
    <row r="628" spans="1:16" s="843" customFormat="1" ht="15" customHeight="1" x14ac:dyDescent="0.25">
      <c r="A628" s="601" t="s">
        <v>1035</v>
      </c>
      <c r="B628" s="601" t="s">
        <v>3</v>
      </c>
      <c r="C628" s="926" t="s">
        <v>52</v>
      </c>
      <c r="D628" s="704">
        <v>42403</v>
      </c>
      <c r="E628" s="601">
        <v>15.88</v>
      </c>
      <c r="F628" s="927">
        <v>1.0989</v>
      </c>
      <c r="G628" s="928" t="s">
        <v>52</v>
      </c>
      <c r="H628" s="569">
        <v>42404</v>
      </c>
      <c r="I628" s="927">
        <v>1.1197999999999999</v>
      </c>
      <c r="J628" s="921">
        <f>SUM(I628-F628)*10000</f>
        <v>208.99999999999918</v>
      </c>
      <c r="K628" s="929">
        <f>SUM(100000/N628)/10000</f>
        <v>10</v>
      </c>
      <c r="L628" s="930">
        <f>SUM((I628-F628)/J628*K628)*E628</f>
        <v>1.5880000000000002E-2</v>
      </c>
      <c r="M628" s="926" t="s">
        <v>883</v>
      </c>
      <c r="N628" s="931">
        <v>1</v>
      </c>
      <c r="O628" s="925">
        <f t="shared" si="72"/>
        <v>33189.199999999873</v>
      </c>
      <c r="P628" s="514"/>
    </row>
    <row r="629" spans="1:16" s="843" customFormat="1" ht="15" customHeight="1" x14ac:dyDescent="0.25">
      <c r="A629" s="601" t="s">
        <v>1032</v>
      </c>
      <c r="B629" s="601" t="s">
        <v>3</v>
      </c>
      <c r="C629" s="926" t="s">
        <v>52</v>
      </c>
      <c r="D629" s="704">
        <v>42390</v>
      </c>
      <c r="E629" s="601">
        <v>3.82</v>
      </c>
      <c r="F629" s="927">
        <v>1.4359</v>
      </c>
      <c r="G629" s="928" t="s">
        <v>976</v>
      </c>
      <c r="H629" s="569">
        <v>42404</v>
      </c>
      <c r="I629" s="927">
        <v>1.4478</v>
      </c>
      <c r="J629" s="921">
        <f>SUM(I629-F629)*10000</f>
        <v>119.00000000000021</v>
      </c>
      <c r="K629" s="929">
        <f>SUM(100000/N629)/10000</f>
        <v>10.070493454179255</v>
      </c>
      <c r="L629" s="930">
        <f>SUM((I629-F629)/J629*K629)*E629</f>
        <v>3.8469284994964753E-3</v>
      </c>
      <c r="M629" s="926" t="s">
        <v>883</v>
      </c>
      <c r="N629" s="931">
        <v>0.99299999999999999</v>
      </c>
      <c r="O629" s="925">
        <f t="shared" si="72"/>
        <v>4610.1157244721189</v>
      </c>
      <c r="P629" s="514"/>
    </row>
    <row r="630" spans="1:16" s="843" customFormat="1" ht="15" customHeight="1" x14ac:dyDescent="0.25">
      <c r="A630" s="601" t="s">
        <v>2320</v>
      </c>
      <c r="B630" s="601" t="s">
        <v>2284</v>
      </c>
      <c r="C630" s="926" t="s">
        <v>52</v>
      </c>
      <c r="D630" s="704">
        <v>42401</v>
      </c>
      <c r="E630" s="601">
        <v>19.7</v>
      </c>
      <c r="F630" s="927">
        <v>1119</v>
      </c>
      <c r="G630" s="476" t="s">
        <v>2334</v>
      </c>
      <c r="H630" s="569">
        <v>42404</v>
      </c>
      <c r="I630" s="927">
        <v>1148</v>
      </c>
      <c r="J630" s="921">
        <f>SUM(I630-F630)*10</f>
        <v>290</v>
      </c>
      <c r="K630" s="929">
        <v>10</v>
      </c>
      <c r="L630" s="930">
        <f>SUM((I630-F630)/J630*K630)*E630</f>
        <v>19.7</v>
      </c>
      <c r="M630" s="926" t="s">
        <v>883</v>
      </c>
      <c r="N630" s="931">
        <v>1</v>
      </c>
      <c r="O630" s="925">
        <f t="shared" si="72"/>
        <v>57130</v>
      </c>
      <c r="P630" s="514"/>
    </row>
    <row r="631" spans="1:16" s="843" customFormat="1" ht="15" customHeight="1" x14ac:dyDescent="0.25">
      <c r="A631" s="624" t="s">
        <v>1139</v>
      </c>
      <c r="B631" s="624" t="s">
        <v>3</v>
      </c>
      <c r="C631" s="916" t="s">
        <v>77</v>
      </c>
      <c r="D631" s="917">
        <v>42390</v>
      </c>
      <c r="E631" s="624">
        <v>4.79</v>
      </c>
      <c r="F631" s="918">
        <v>1.5625</v>
      </c>
      <c r="G631" s="919" t="s">
        <v>976</v>
      </c>
      <c r="H631" s="569">
        <v>42405</v>
      </c>
      <c r="I631" s="918">
        <v>1.5498000000000001</v>
      </c>
      <c r="J631" s="921">
        <f>SUM(F631-I631)*10000</f>
        <v>126.99999999999933</v>
      </c>
      <c r="K631" s="922">
        <f t="shared" ref="K631:K643" si="73">SUM(100000/N631)/10000</f>
        <v>7.1890726096333575</v>
      </c>
      <c r="L631" s="923">
        <f>SUM((F631-I631)/J631*K631)*E631</f>
        <v>3.4435657800143782E-3</v>
      </c>
      <c r="M631" s="916" t="s">
        <v>883</v>
      </c>
      <c r="N631" s="924">
        <v>1.391</v>
      </c>
      <c r="O631" s="925">
        <f t="shared" si="72"/>
        <v>3144.0176424286396</v>
      </c>
      <c r="P631" s="515"/>
    </row>
    <row r="632" spans="1:16" s="843" customFormat="1" ht="15" customHeight="1" x14ac:dyDescent="0.25">
      <c r="A632" s="601" t="s">
        <v>1030</v>
      </c>
      <c r="B632" s="601" t="s">
        <v>3</v>
      </c>
      <c r="C632" s="926" t="s">
        <v>52</v>
      </c>
      <c r="D632" s="704">
        <v>42404</v>
      </c>
      <c r="E632" s="601">
        <v>30.74</v>
      </c>
      <c r="F632" s="927">
        <v>0.76149999999999995</v>
      </c>
      <c r="G632" s="928" t="s">
        <v>2334</v>
      </c>
      <c r="H632" s="569">
        <v>42405</v>
      </c>
      <c r="I632" s="927">
        <v>0.77180000000000004</v>
      </c>
      <c r="J632" s="921">
        <f>SUM(I632-F632)*10000</f>
        <v>103.00000000000087</v>
      </c>
      <c r="K632" s="929">
        <f t="shared" si="73"/>
        <v>14.501160092807424</v>
      </c>
      <c r="L632" s="930">
        <f>SUM((I632-F632)/J632*K632)*E632</f>
        <v>4.4576566125290026E-2</v>
      </c>
      <c r="M632" s="926" t="s">
        <v>883</v>
      </c>
      <c r="N632" s="931">
        <v>0.68959999999999999</v>
      </c>
      <c r="O632" s="925">
        <f t="shared" si="72"/>
        <v>66580.427942356604</v>
      </c>
      <c r="P632" s="514"/>
    </row>
    <row r="633" spans="1:16" s="843" customFormat="1" ht="15" customHeight="1" x14ac:dyDescent="0.25">
      <c r="A633" s="601" t="s">
        <v>1118</v>
      </c>
      <c r="B633" s="601" t="s">
        <v>3</v>
      </c>
      <c r="C633" s="926" t="s">
        <v>52</v>
      </c>
      <c r="D633" s="704">
        <v>42390</v>
      </c>
      <c r="E633" s="601">
        <v>8.1020000000000003</v>
      </c>
      <c r="F633" s="927">
        <v>1.0035000000000001</v>
      </c>
      <c r="G633" s="928" t="s">
        <v>976</v>
      </c>
      <c r="H633" s="569">
        <v>42405</v>
      </c>
      <c r="I633" s="927">
        <v>0.99829999999999997</v>
      </c>
      <c r="J633" s="921">
        <f>SUM(I633-F633)*10000</f>
        <v>-52.000000000000938</v>
      </c>
      <c r="K633" s="929">
        <f t="shared" si="73"/>
        <v>7.1088362835003904</v>
      </c>
      <c r="L633" s="930">
        <f>SUM((I633-F633)/J633*K633)*E633</f>
        <v>5.7595791568920158E-3</v>
      </c>
      <c r="M633" s="926" t="s">
        <v>883</v>
      </c>
      <c r="N633" s="931">
        <v>1.4067000000000001</v>
      </c>
      <c r="O633" s="925">
        <f t="shared" si="72"/>
        <v>-2129.0830749867791</v>
      </c>
      <c r="P633" s="514"/>
    </row>
    <row r="634" spans="1:16" s="843" customFormat="1" ht="15" customHeight="1" x14ac:dyDescent="0.25">
      <c r="A634" s="624" t="s">
        <v>1149</v>
      </c>
      <c r="B634" s="624" t="s">
        <v>3</v>
      </c>
      <c r="C634" s="916" t="s">
        <v>77</v>
      </c>
      <c r="D634" s="917">
        <v>42040</v>
      </c>
      <c r="E634" s="624">
        <v>43.8</v>
      </c>
      <c r="F634" s="918">
        <v>84.74</v>
      </c>
      <c r="G634" s="919" t="s">
        <v>2334</v>
      </c>
      <c r="H634" s="569">
        <v>42408</v>
      </c>
      <c r="I634" s="918">
        <v>82.57</v>
      </c>
      <c r="J634" s="921">
        <f>SUM(F634-I634)*100</f>
        <v>217.00000000000017</v>
      </c>
      <c r="K634" s="922">
        <f t="shared" si="73"/>
        <v>10</v>
      </c>
      <c r="L634" s="923">
        <f>SUM((F634-I634)/J634*K634)*E634</f>
        <v>4.38</v>
      </c>
      <c r="M634" s="916" t="s">
        <v>883</v>
      </c>
      <c r="N634" s="924">
        <v>1</v>
      </c>
      <c r="O634" s="925">
        <f t="shared" ref="O634:O643" si="74">SUM(J634*K634*E634)/N634</f>
        <v>95046.000000000073</v>
      </c>
      <c r="P634" s="515"/>
    </row>
    <row r="635" spans="1:16" s="843" customFormat="1" ht="16.5" customHeight="1" x14ac:dyDescent="0.25">
      <c r="A635" s="601" t="s">
        <v>1030</v>
      </c>
      <c r="B635" s="601" t="s">
        <v>3</v>
      </c>
      <c r="C635" s="926" t="s">
        <v>52</v>
      </c>
      <c r="D635" s="704">
        <v>42404</v>
      </c>
      <c r="E635" s="601">
        <v>11.98</v>
      </c>
      <c r="F635" s="927">
        <v>0.76149999999999995</v>
      </c>
      <c r="G635" s="928" t="s">
        <v>52</v>
      </c>
      <c r="H635" s="569">
        <v>42408</v>
      </c>
      <c r="I635" s="927">
        <v>0.76919999999999999</v>
      </c>
      <c r="J635" s="921">
        <f>SUM(I635-F635)*10000</f>
        <v>77.000000000000398</v>
      </c>
      <c r="K635" s="929">
        <f t="shared" si="73"/>
        <v>14.501160092807424</v>
      </c>
      <c r="L635" s="930">
        <f>SUM((I635-F635)/J635*K635)*E635</f>
        <v>1.7372389791183298E-2</v>
      </c>
      <c r="M635" s="926" t="s">
        <v>883</v>
      </c>
      <c r="N635" s="931">
        <v>0.68959999999999999</v>
      </c>
      <c r="O635" s="925">
        <f t="shared" si="74"/>
        <v>19397.825027858482</v>
      </c>
      <c r="P635" s="514"/>
    </row>
    <row r="636" spans="1:16" s="843" customFormat="1" ht="15" customHeight="1" x14ac:dyDescent="0.25">
      <c r="A636" s="601" t="s">
        <v>1172</v>
      </c>
      <c r="B636" s="601" t="s">
        <v>3</v>
      </c>
      <c r="C636" s="926" t="s">
        <v>52</v>
      </c>
      <c r="D636" s="704">
        <v>42403</v>
      </c>
      <c r="E636" s="601">
        <v>31.77</v>
      </c>
      <c r="F636" s="927">
        <v>0.65539999999999998</v>
      </c>
      <c r="G636" s="928" t="s">
        <v>2334</v>
      </c>
      <c r="H636" s="569">
        <v>42408</v>
      </c>
      <c r="I636" s="927">
        <v>0.6613</v>
      </c>
      <c r="J636" s="921">
        <f>SUM(I636-F636)*10000</f>
        <v>59.000000000000163</v>
      </c>
      <c r="K636" s="929">
        <f t="shared" si="73"/>
        <v>10</v>
      </c>
      <c r="L636" s="930">
        <f>SUM((I636-F636)/J636*K636)*E636</f>
        <v>3.177E-2</v>
      </c>
      <c r="M636" s="926" t="s">
        <v>883</v>
      </c>
      <c r="N636" s="931">
        <v>1</v>
      </c>
      <c r="O636" s="925">
        <f t="shared" si="74"/>
        <v>18744.30000000005</v>
      </c>
      <c r="P636" s="514"/>
    </row>
    <row r="637" spans="1:16" s="843" customFormat="1" ht="15" customHeight="1" x14ac:dyDescent="0.25">
      <c r="A637" s="601" t="s">
        <v>1117</v>
      </c>
      <c r="B637" s="601" t="s">
        <v>3</v>
      </c>
      <c r="C637" s="926" t="s">
        <v>52</v>
      </c>
      <c r="D637" s="704">
        <v>42408</v>
      </c>
      <c r="E637" s="601">
        <v>31.26</v>
      </c>
      <c r="F637" s="927">
        <v>1.5754999999999999</v>
      </c>
      <c r="G637" s="928" t="s">
        <v>2334</v>
      </c>
      <c r="H637" s="569">
        <v>42408</v>
      </c>
      <c r="I637" s="927">
        <v>1.5697000000000001</v>
      </c>
      <c r="J637" s="921">
        <f>SUM(I637-F637)*10000</f>
        <v>-57.999999999998053</v>
      </c>
      <c r="K637" s="929">
        <f t="shared" si="73"/>
        <v>10</v>
      </c>
      <c r="L637" s="930">
        <f>SUM((I637-F637)/J637*K637)*E637</f>
        <v>3.1260000000000003E-2</v>
      </c>
      <c r="M637" s="926" t="s">
        <v>883</v>
      </c>
      <c r="N637" s="931">
        <v>1</v>
      </c>
      <c r="O637" s="925">
        <f t="shared" si="74"/>
        <v>-18130.799999999392</v>
      </c>
      <c r="P637" s="514"/>
    </row>
    <row r="638" spans="1:16" s="843" customFormat="1" ht="15" customHeight="1" x14ac:dyDescent="0.25">
      <c r="A638" s="601" t="s">
        <v>1139</v>
      </c>
      <c r="B638" s="601" t="s">
        <v>3</v>
      </c>
      <c r="C638" s="926" t="s">
        <v>52</v>
      </c>
      <c r="D638" s="704">
        <v>42405</v>
      </c>
      <c r="E638" s="601">
        <v>48</v>
      </c>
      <c r="F638" s="927">
        <v>1.5429999999999999</v>
      </c>
      <c r="G638" s="928" t="s">
        <v>2334</v>
      </c>
      <c r="H638" s="569">
        <v>42409</v>
      </c>
      <c r="I638" s="927">
        <v>1.5687</v>
      </c>
      <c r="J638" s="921">
        <f>SUM(I638-F638)*10000</f>
        <v>257.00000000000057</v>
      </c>
      <c r="K638" s="929">
        <f t="shared" si="73"/>
        <v>7.1890726096333575</v>
      </c>
      <c r="L638" s="930">
        <f>SUM((I638-F638)/J638*K638)*E638</f>
        <v>3.4507548526240113E-2</v>
      </c>
      <c r="M638" s="926" t="s">
        <v>883</v>
      </c>
      <c r="N638" s="931">
        <v>1.391</v>
      </c>
      <c r="O638" s="925">
        <f t="shared" si="74"/>
        <v>63755.858887445938</v>
      </c>
      <c r="P638" s="514"/>
    </row>
    <row r="639" spans="1:16" s="843" customFormat="1" ht="15" customHeight="1" x14ac:dyDescent="0.25">
      <c r="A639" s="624" t="s">
        <v>1142</v>
      </c>
      <c r="B639" s="624" t="s">
        <v>3</v>
      </c>
      <c r="C639" s="916" t="s">
        <v>77</v>
      </c>
      <c r="D639" s="917">
        <v>42405</v>
      </c>
      <c r="E639" s="624">
        <v>19.36</v>
      </c>
      <c r="F639" s="918">
        <v>1.1097999999999999</v>
      </c>
      <c r="G639" s="919" t="s">
        <v>976</v>
      </c>
      <c r="H639" s="569">
        <v>42044</v>
      </c>
      <c r="I639" s="918">
        <v>1.0985</v>
      </c>
      <c r="J639" s="921">
        <f>SUM(F639-I639)*10000</f>
        <v>112.99999999999866</v>
      </c>
      <c r="K639" s="922">
        <f t="shared" si="73"/>
        <v>10.079629069650236</v>
      </c>
      <c r="L639" s="923">
        <f>SUM((F639-I639)/J639*K639)*E639</f>
        <v>1.9514161878842855E-2</v>
      </c>
      <c r="M639" s="916" t="s">
        <v>883</v>
      </c>
      <c r="N639" s="924">
        <v>0.99209999999999998</v>
      </c>
      <c r="O639" s="925">
        <f t="shared" si="74"/>
        <v>22226.593007854215</v>
      </c>
      <c r="P639" s="515"/>
    </row>
    <row r="640" spans="1:16" s="843" customFormat="1" ht="15" customHeight="1" x14ac:dyDescent="0.25">
      <c r="A640" s="601" t="s">
        <v>1031</v>
      </c>
      <c r="B640" s="601" t="s">
        <v>3</v>
      </c>
      <c r="C640" s="926" t="s">
        <v>52</v>
      </c>
      <c r="D640" s="704">
        <v>42410</v>
      </c>
      <c r="E640" s="601">
        <v>31.25</v>
      </c>
      <c r="F640" s="927">
        <v>1.3983000000000001</v>
      </c>
      <c r="G640" s="928" t="s">
        <v>1351</v>
      </c>
      <c r="H640" s="569">
        <v>42410</v>
      </c>
      <c r="I640" s="927">
        <v>1.3923000000000001</v>
      </c>
      <c r="J640" s="921">
        <f>SUM(I640-F640)*10000</f>
        <v>-60.000000000000057</v>
      </c>
      <c r="K640" s="929">
        <f t="shared" si="73"/>
        <v>7.213445863088797</v>
      </c>
      <c r="L640" s="930">
        <f>SUM((I640-F640)/J640*K640)*E640</f>
        <v>2.2542018322152489E-2</v>
      </c>
      <c r="M640" s="926" t="s">
        <v>883</v>
      </c>
      <c r="N640" s="931">
        <v>1.3863000000000001</v>
      </c>
      <c r="O640" s="925">
        <f t="shared" si="74"/>
        <v>-9756.3377286961731</v>
      </c>
      <c r="P640" s="514"/>
    </row>
    <row r="641" spans="1:16" s="843" customFormat="1" ht="15" customHeight="1" x14ac:dyDescent="0.25">
      <c r="A641" s="601" t="s">
        <v>1150</v>
      </c>
      <c r="B641" s="601" t="s">
        <v>3</v>
      </c>
      <c r="C641" s="926" t="s">
        <v>52</v>
      </c>
      <c r="D641" s="704">
        <v>42410</v>
      </c>
      <c r="E641" s="601">
        <v>25.14</v>
      </c>
      <c r="F641" s="927">
        <v>167.15</v>
      </c>
      <c r="G641" s="928" t="s">
        <v>2334</v>
      </c>
      <c r="H641" s="569">
        <v>42410</v>
      </c>
      <c r="I641" s="927">
        <v>166.45</v>
      </c>
      <c r="J641" s="921">
        <f>SUM(I641-F641)*100</f>
        <v>-70.000000000001705</v>
      </c>
      <c r="K641" s="929">
        <f t="shared" si="73"/>
        <v>10</v>
      </c>
      <c r="L641" s="930">
        <f>SUM((I641-F641)/J641*K641)*E641</f>
        <v>2.5140000000000002</v>
      </c>
      <c r="M641" s="926" t="s">
        <v>883</v>
      </c>
      <c r="N641" s="931">
        <v>1</v>
      </c>
      <c r="O641" s="925">
        <f t="shared" si="74"/>
        <v>-17598.000000000429</v>
      </c>
      <c r="P641" s="514"/>
    </row>
    <row r="642" spans="1:16" s="843" customFormat="1" ht="15" customHeight="1" x14ac:dyDescent="0.25">
      <c r="A642" s="624" t="s">
        <v>1172</v>
      </c>
      <c r="B642" s="624" t="s">
        <v>3</v>
      </c>
      <c r="C642" s="916" t="s">
        <v>77</v>
      </c>
      <c r="D642" s="917">
        <v>42408</v>
      </c>
      <c r="E642" s="624">
        <v>24.28</v>
      </c>
      <c r="F642" s="918">
        <v>0.6613</v>
      </c>
      <c r="G642" s="919" t="s">
        <v>976</v>
      </c>
      <c r="H642" s="569">
        <v>42411</v>
      </c>
      <c r="I642" s="918">
        <v>0.66979999999999995</v>
      </c>
      <c r="J642" s="921">
        <f>SUM(F642-I642)*10000</f>
        <v>-84.999999999999517</v>
      </c>
      <c r="K642" s="922">
        <f t="shared" si="73"/>
        <v>10</v>
      </c>
      <c r="L642" s="923">
        <f>SUM((F642-I642)/J642*K642)*E642</f>
        <v>2.4280000000000003E-2</v>
      </c>
      <c r="M642" s="916" t="s">
        <v>883</v>
      </c>
      <c r="N642" s="924">
        <v>1</v>
      </c>
      <c r="O642" s="925">
        <f t="shared" si="74"/>
        <v>-20637.999999999884</v>
      </c>
      <c r="P642" s="515"/>
    </row>
    <row r="643" spans="1:16" s="843" customFormat="1" ht="15" customHeight="1" x14ac:dyDescent="0.25">
      <c r="A643" s="601" t="s">
        <v>1032</v>
      </c>
      <c r="B643" s="601" t="s">
        <v>3</v>
      </c>
      <c r="C643" s="926" t="s">
        <v>52</v>
      </c>
      <c r="D643" s="704">
        <v>42409</v>
      </c>
      <c r="E643" s="601">
        <v>21.82</v>
      </c>
      <c r="F643" s="927">
        <v>1.4059999999999999</v>
      </c>
      <c r="G643" s="928" t="s">
        <v>2335</v>
      </c>
      <c r="H643" s="569">
        <v>42411</v>
      </c>
      <c r="I643" s="927">
        <v>1.3959999999999999</v>
      </c>
      <c r="J643" s="921">
        <f>SUM(I643-F643)*10000</f>
        <v>-100.00000000000009</v>
      </c>
      <c r="K643" s="929">
        <f t="shared" si="73"/>
        <v>9.7665787674577587</v>
      </c>
      <c r="L643" s="930">
        <f>SUM((I643-F643)/J643*K643)*E643</f>
        <v>2.1310674870592832E-2</v>
      </c>
      <c r="M643" s="926" t="s">
        <v>883</v>
      </c>
      <c r="N643" s="931">
        <v>1.0239</v>
      </c>
      <c r="O643" s="925">
        <f t="shared" si="74"/>
        <v>-20813.238471132772</v>
      </c>
      <c r="P643" s="514"/>
    </row>
    <row r="644" spans="1:16" s="843" customFormat="1" ht="15" customHeight="1" x14ac:dyDescent="0.25">
      <c r="A644" s="601" t="s">
        <v>1139</v>
      </c>
      <c r="B644" s="601" t="s">
        <v>3</v>
      </c>
      <c r="C644" s="926" t="s">
        <v>52</v>
      </c>
      <c r="D644" s="704">
        <v>42411</v>
      </c>
      <c r="E644" s="601">
        <v>41.21</v>
      </c>
      <c r="F644" s="927">
        <v>1.5741000000000001</v>
      </c>
      <c r="G644" s="928"/>
      <c r="H644" s="569">
        <v>42412</v>
      </c>
      <c r="I644" s="927">
        <v>1.5679000000000001</v>
      </c>
      <c r="J644" s="921">
        <f>SUM(I644-F644)*10000</f>
        <v>-61.999999999999829</v>
      </c>
      <c r="K644" s="929">
        <f t="shared" ref="K644:K662" si="75">SUM(100000/N644)/10000</f>
        <v>7.213445863088797</v>
      </c>
      <c r="L644" s="930">
        <f>SUM((I644-F644)/J644*K644)*E644</f>
        <v>2.9726610401788936E-2</v>
      </c>
      <c r="M644" s="926" t="s">
        <v>883</v>
      </c>
      <c r="N644" s="931">
        <v>1.3863000000000001</v>
      </c>
      <c r="O644" s="925">
        <f t="shared" ref="O644:O662" si="76">SUM(J644*K644*E644)/N644</f>
        <v>-13294.740279239044</v>
      </c>
      <c r="P644" s="514"/>
    </row>
    <row r="645" spans="1:16" s="843" customFormat="1" ht="15" customHeight="1" x14ac:dyDescent="0.25">
      <c r="A645" s="624" t="s">
        <v>1144</v>
      </c>
      <c r="B645" s="624" t="s">
        <v>3</v>
      </c>
      <c r="C645" s="916" t="s">
        <v>77</v>
      </c>
      <c r="D645" s="917">
        <v>42412</v>
      </c>
      <c r="E645" s="624">
        <v>36.76</v>
      </c>
      <c r="F645" s="918">
        <v>2.0305</v>
      </c>
      <c r="G645" s="919" t="s">
        <v>2334</v>
      </c>
      <c r="H645" s="569">
        <v>42412</v>
      </c>
      <c r="I645" s="918">
        <v>2.0392000000000001</v>
      </c>
      <c r="J645" s="921">
        <f>SUM(F645-I645)*10000</f>
        <v>-87.000000000001521</v>
      </c>
      <c r="K645" s="922">
        <f t="shared" si="75"/>
        <v>7.1010118941949232</v>
      </c>
      <c r="L645" s="923">
        <f>SUM((F645-I645)/J645*K645)*E645</f>
        <v>2.6103319723060538E-2</v>
      </c>
      <c r="M645" s="916" t="s">
        <v>883</v>
      </c>
      <c r="N645" s="924">
        <v>1.40825</v>
      </c>
      <c r="O645" s="925">
        <f t="shared" si="76"/>
        <v>-16126.318593334325</v>
      </c>
      <c r="P645" s="515"/>
    </row>
    <row r="646" spans="1:16" s="843" customFormat="1" ht="15" customHeight="1" x14ac:dyDescent="0.25">
      <c r="A646" s="601" t="s">
        <v>1035</v>
      </c>
      <c r="B646" s="601" t="s">
        <v>3</v>
      </c>
      <c r="C646" s="926" t="s">
        <v>52</v>
      </c>
      <c r="D646" s="704">
        <v>42409</v>
      </c>
      <c r="E646" s="601">
        <v>17.03</v>
      </c>
      <c r="F646" s="927">
        <v>1.1259999999999999</v>
      </c>
      <c r="G646" s="928" t="s">
        <v>2334</v>
      </c>
      <c r="H646" s="569">
        <v>42415</v>
      </c>
      <c r="I646" s="927">
        <v>1.1167</v>
      </c>
      <c r="J646" s="921">
        <f>SUM(I646-F646)*10000</f>
        <v>-92.999999999998636</v>
      </c>
      <c r="K646" s="929">
        <f t="shared" si="75"/>
        <v>10</v>
      </c>
      <c r="L646" s="930">
        <f t="shared" ref="L646:L651" si="77">SUM((I646-F646)/J646*K646)*E646</f>
        <v>1.703E-2</v>
      </c>
      <c r="M646" s="926" t="s">
        <v>883</v>
      </c>
      <c r="N646" s="931">
        <v>1</v>
      </c>
      <c r="O646" s="925">
        <f t="shared" si="76"/>
        <v>-15837.899999999769</v>
      </c>
      <c r="P646" s="514"/>
    </row>
    <row r="647" spans="1:16" s="843" customFormat="1" ht="15" customHeight="1" x14ac:dyDescent="0.25">
      <c r="A647" s="601" t="s">
        <v>1173</v>
      </c>
      <c r="B647" s="601" t="s">
        <v>2285</v>
      </c>
      <c r="C647" s="926" t="s">
        <v>52</v>
      </c>
      <c r="D647" s="704">
        <v>42416</v>
      </c>
      <c r="E647" s="601">
        <v>21.5</v>
      </c>
      <c r="F647" s="927">
        <v>1.992</v>
      </c>
      <c r="G647" s="928" t="s">
        <v>2335</v>
      </c>
      <c r="H647" s="569">
        <v>42416</v>
      </c>
      <c r="I647" s="927">
        <v>1.984</v>
      </c>
      <c r="J647" s="921">
        <f>SUM(I647-F647)*10000</f>
        <v>-80.000000000000071</v>
      </c>
      <c r="K647" s="929">
        <f t="shared" si="75"/>
        <v>10</v>
      </c>
      <c r="L647" s="930">
        <f t="shared" si="77"/>
        <v>2.1500000000000002E-2</v>
      </c>
      <c r="M647" s="926" t="s">
        <v>883</v>
      </c>
      <c r="N647" s="931">
        <v>1</v>
      </c>
      <c r="O647" s="925">
        <f t="shared" si="76"/>
        <v>-17200.000000000015</v>
      </c>
      <c r="P647" s="514"/>
    </row>
    <row r="648" spans="1:16" s="843" customFormat="1" ht="15" customHeight="1" x14ac:dyDescent="0.25">
      <c r="A648" s="601" t="s">
        <v>1173</v>
      </c>
      <c r="B648" s="601" t="s">
        <v>2284</v>
      </c>
      <c r="C648" s="926" t="s">
        <v>52</v>
      </c>
      <c r="D648" s="704">
        <v>42410</v>
      </c>
      <c r="E648" s="601">
        <v>11.55</v>
      </c>
      <c r="F648" s="927">
        <v>2.0183</v>
      </c>
      <c r="G648" s="928" t="s">
        <v>976</v>
      </c>
      <c r="H648" s="569">
        <v>42416</v>
      </c>
      <c r="I648" s="927">
        <v>1.9922</v>
      </c>
      <c r="J648" s="921">
        <f>SUM(I648-F648)*10000</f>
        <v>-261.00000000000011</v>
      </c>
      <c r="K648" s="929">
        <f t="shared" si="75"/>
        <v>7.213445863088797</v>
      </c>
      <c r="L648" s="930">
        <f t="shared" si="77"/>
        <v>8.3315299718675611E-3</v>
      </c>
      <c r="M648" s="926" t="s">
        <v>883</v>
      </c>
      <c r="N648" s="931">
        <v>1.3863000000000001</v>
      </c>
      <c r="O648" s="925">
        <f t="shared" si="76"/>
        <v>-15685.849546688554</v>
      </c>
      <c r="P648" s="514"/>
    </row>
    <row r="649" spans="1:16" s="843" customFormat="1" ht="15" customHeight="1" x14ac:dyDescent="0.25">
      <c r="A649" s="601" t="s">
        <v>1032</v>
      </c>
      <c r="B649" s="601" t="s">
        <v>2284</v>
      </c>
      <c r="C649" s="926" t="s">
        <v>52</v>
      </c>
      <c r="D649" s="704">
        <v>42415</v>
      </c>
      <c r="E649" s="601">
        <v>13.1</v>
      </c>
      <c r="F649" s="927">
        <v>1.4214</v>
      </c>
      <c r="G649" s="928" t="s">
        <v>976</v>
      </c>
      <c r="H649" s="569">
        <v>42417</v>
      </c>
      <c r="I649" s="927">
        <v>1.4059999999999999</v>
      </c>
      <c r="J649" s="921">
        <f>SUM(I649-F649)*10000</f>
        <v>-154.0000000000008</v>
      </c>
      <c r="K649" s="929">
        <f t="shared" si="75"/>
        <v>9.9601593625498008</v>
      </c>
      <c r="L649" s="930">
        <f t="shared" si="77"/>
        <v>1.3047808764940239E-2</v>
      </c>
      <c r="M649" s="926" t="s">
        <v>883</v>
      </c>
      <c r="N649" s="931">
        <v>1.004</v>
      </c>
      <c r="O649" s="925">
        <f t="shared" si="76"/>
        <v>-20013.571213155454</v>
      </c>
      <c r="P649" s="514"/>
    </row>
    <row r="650" spans="1:16" s="843" customFormat="1" ht="15" customHeight="1" x14ac:dyDescent="0.25">
      <c r="A650" s="601" t="s">
        <v>1150</v>
      </c>
      <c r="B650" s="601" t="s">
        <v>2284</v>
      </c>
      <c r="C650" s="926" t="s">
        <v>52</v>
      </c>
      <c r="D650" s="704">
        <v>42415</v>
      </c>
      <c r="E650" s="601">
        <v>10.130000000000001</v>
      </c>
      <c r="F650" s="927">
        <v>165.13</v>
      </c>
      <c r="G650" s="928" t="s">
        <v>976</v>
      </c>
      <c r="H650" s="569">
        <v>42416</v>
      </c>
      <c r="I650" s="927">
        <v>163.98500000000001</v>
      </c>
      <c r="J650" s="921">
        <f>SUM(I650-F650)*100</f>
        <v>-114.49999999999818</v>
      </c>
      <c r="K650" s="929">
        <f t="shared" si="75"/>
        <v>10</v>
      </c>
      <c r="L650" s="930">
        <f t="shared" si="77"/>
        <v>1.0130000000000001</v>
      </c>
      <c r="M650" s="926" t="s">
        <v>883</v>
      </c>
      <c r="N650" s="931">
        <v>1</v>
      </c>
      <c r="O650" s="925">
        <f t="shared" si="76"/>
        <v>-11598.849999999817</v>
      </c>
      <c r="P650" s="514"/>
    </row>
    <row r="651" spans="1:16" s="843" customFormat="1" ht="15" customHeight="1" x14ac:dyDescent="0.25">
      <c r="A651" s="601" t="s">
        <v>1150</v>
      </c>
      <c r="B651" s="601" t="s">
        <v>2284</v>
      </c>
      <c r="C651" s="926" t="s">
        <v>52</v>
      </c>
      <c r="D651" s="704">
        <v>42415</v>
      </c>
      <c r="E651" s="601">
        <v>6.2</v>
      </c>
      <c r="F651" s="927">
        <v>165.13</v>
      </c>
      <c r="G651" s="928" t="s">
        <v>976</v>
      </c>
      <c r="H651" s="569">
        <v>42417</v>
      </c>
      <c r="I651" s="927">
        <v>161.85400000000001</v>
      </c>
      <c r="J651" s="921">
        <f>SUM(I651-F651)*100</f>
        <v>-327.5999999999982</v>
      </c>
      <c r="K651" s="929">
        <f t="shared" si="75"/>
        <v>10</v>
      </c>
      <c r="L651" s="930">
        <f t="shared" si="77"/>
        <v>0.62000000000000011</v>
      </c>
      <c r="M651" s="926" t="s">
        <v>883</v>
      </c>
      <c r="N651" s="931">
        <v>1</v>
      </c>
      <c r="O651" s="925">
        <f t="shared" si="76"/>
        <v>-20311.199999999888</v>
      </c>
      <c r="P651" s="514"/>
    </row>
    <row r="652" spans="1:16" s="843" customFormat="1" ht="15" customHeight="1" x14ac:dyDescent="0.25">
      <c r="A652" s="624" t="s">
        <v>1150</v>
      </c>
      <c r="B652" s="624" t="s">
        <v>2284</v>
      </c>
      <c r="C652" s="916" t="s">
        <v>77</v>
      </c>
      <c r="D652" s="917">
        <v>42417</v>
      </c>
      <c r="E652" s="624">
        <v>13</v>
      </c>
      <c r="F652" s="918">
        <v>162.41</v>
      </c>
      <c r="G652" s="919" t="s">
        <v>2334</v>
      </c>
      <c r="H652" s="569">
        <v>42417</v>
      </c>
      <c r="I652" s="918">
        <v>163.18</v>
      </c>
      <c r="J652" s="921">
        <f>SUM(F652-I652)*100</f>
        <v>-77.000000000001023</v>
      </c>
      <c r="K652" s="922">
        <f t="shared" si="75"/>
        <v>10</v>
      </c>
      <c r="L652" s="923">
        <f>SUM((F652-I652)/J652*K652)*E652</f>
        <v>1.3</v>
      </c>
      <c r="M652" s="916" t="s">
        <v>883</v>
      </c>
      <c r="N652" s="924">
        <v>1</v>
      </c>
      <c r="O652" s="925">
        <f t="shared" si="76"/>
        <v>-10010.000000000133</v>
      </c>
      <c r="P652" s="515"/>
    </row>
    <row r="653" spans="1:16" s="843" customFormat="1" ht="15" customHeight="1" x14ac:dyDescent="0.25">
      <c r="A653" s="624" t="s">
        <v>2346</v>
      </c>
      <c r="B653" s="624" t="s">
        <v>2284</v>
      </c>
      <c r="C653" s="916" t="s">
        <v>77</v>
      </c>
      <c r="D653" s="917">
        <v>42417</v>
      </c>
      <c r="E653" s="624">
        <v>51.23</v>
      </c>
      <c r="F653" s="918">
        <v>0.90559999999999996</v>
      </c>
      <c r="G653" s="919" t="s">
        <v>2334</v>
      </c>
      <c r="H653" s="569">
        <v>42417</v>
      </c>
      <c r="I653" s="918">
        <v>0.90959999999999996</v>
      </c>
      <c r="J653" s="921">
        <f>SUM(F653-I653)*10000</f>
        <v>-40.000000000000036</v>
      </c>
      <c r="K653" s="922">
        <f t="shared" si="75"/>
        <v>7.1751452966922589</v>
      </c>
      <c r="L653" s="923">
        <f>SUM((F653-I653)/J653*K653)*E653</f>
        <v>3.6758269354954444E-2</v>
      </c>
      <c r="M653" s="916" t="s">
        <v>883</v>
      </c>
      <c r="N653" s="924">
        <v>1.3936999999999999</v>
      </c>
      <c r="O653" s="925">
        <f t="shared" si="76"/>
        <v>-10549.83693906995</v>
      </c>
      <c r="P653" s="515"/>
    </row>
    <row r="654" spans="1:16" s="843" customFormat="1" ht="15" customHeight="1" x14ac:dyDescent="0.25">
      <c r="A654" s="601" t="s">
        <v>1172</v>
      </c>
      <c r="B654" s="601" t="s">
        <v>2284</v>
      </c>
      <c r="C654" s="926" t="s">
        <v>52</v>
      </c>
      <c r="D654" s="704">
        <v>42410</v>
      </c>
      <c r="E654" s="601">
        <v>29.28</v>
      </c>
      <c r="F654" s="927">
        <v>0.66349999999999998</v>
      </c>
      <c r="G654" s="928" t="s">
        <v>2334</v>
      </c>
      <c r="H654" s="569">
        <v>42416</v>
      </c>
      <c r="I654" s="927">
        <v>0.66100000000000003</v>
      </c>
      <c r="J654" s="921">
        <f>SUM(I654-F654)*10000</f>
        <v>-24.999999999999467</v>
      </c>
      <c r="K654" s="929">
        <f t="shared" si="75"/>
        <v>10</v>
      </c>
      <c r="L654" s="930">
        <f>SUM((I654-F654)/J654*K654)*E654</f>
        <v>2.928E-2</v>
      </c>
      <c r="M654" s="926" t="s">
        <v>883</v>
      </c>
      <c r="N654" s="931">
        <v>1</v>
      </c>
      <c r="O654" s="925">
        <f t="shared" si="76"/>
        <v>-7319.9999999998436</v>
      </c>
      <c r="P654" s="514"/>
    </row>
    <row r="655" spans="1:16" s="843" customFormat="1" ht="15" customHeight="1" x14ac:dyDescent="0.25">
      <c r="A655" s="601" t="s">
        <v>1031</v>
      </c>
      <c r="B655" s="601" t="s">
        <v>2284</v>
      </c>
      <c r="C655" s="926" t="s">
        <v>52</v>
      </c>
      <c r="D655" s="704">
        <v>42405</v>
      </c>
      <c r="E655" s="601">
        <v>13.12</v>
      </c>
      <c r="F655" s="927">
        <v>1.3855</v>
      </c>
      <c r="G655" s="928" t="s">
        <v>976</v>
      </c>
      <c r="H655" s="569">
        <v>42416</v>
      </c>
      <c r="I655" s="927">
        <v>1.3763000000000001</v>
      </c>
      <c r="J655" s="921">
        <f>SUM(I655-F655)*10000</f>
        <v>-91.999999999998749</v>
      </c>
      <c r="K655" s="929">
        <f t="shared" si="75"/>
        <v>7.213445863088797</v>
      </c>
      <c r="L655" s="930">
        <f>SUM((I655-F655)/J655*K655)*E655</f>
        <v>9.4640409723725019E-3</v>
      </c>
      <c r="M655" s="926" t="s">
        <v>883</v>
      </c>
      <c r="N655" s="931">
        <v>1.3863000000000001</v>
      </c>
      <c r="O655" s="925">
        <f t="shared" si="76"/>
        <v>-6280.6879424241388</v>
      </c>
      <c r="P655" s="514"/>
    </row>
    <row r="656" spans="1:16" s="843" customFormat="1" ht="15" customHeight="1" x14ac:dyDescent="0.25">
      <c r="A656" s="624" t="s">
        <v>1031</v>
      </c>
      <c r="B656" s="601" t="s">
        <v>2284</v>
      </c>
      <c r="C656" s="916" t="s">
        <v>77</v>
      </c>
      <c r="D656" s="917">
        <v>42412</v>
      </c>
      <c r="E656" s="624">
        <v>16.53</v>
      </c>
      <c r="F656" s="918">
        <v>1.3836999999999999</v>
      </c>
      <c r="G656" s="919" t="s">
        <v>52</v>
      </c>
      <c r="H656" s="569">
        <v>42416</v>
      </c>
      <c r="I656" s="918">
        <v>1.3764000000000001</v>
      </c>
      <c r="J656" s="921">
        <f>SUM(F656-I656)*10000</f>
        <v>72.999999999998622</v>
      </c>
      <c r="K656" s="922">
        <f t="shared" si="75"/>
        <v>7.213445863088797</v>
      </c>
      <c r="L656" s="923">
        <f>SUM((F656-I656)/J656*K656)*E656</f>
        <v>1.1923826011685783E-2</v>
      </c>
      <c r="M656" s="916" t="s">
        <v>883</v>
      </c>
      <c r="N656" s="924">
        <v>1.3863000000000001</v>
      </c>
      <c r="O656" s="925">
        <f t="shared" si="76"/>
        <v>6278.8667593814152</v>
      </c>
      <c r="P656" s="515"/>
    </row>
    <row r="657" spans="1:16" s="843" customFormat="1" ht="15" customHeight="1" x14ac:dyDescent="0.25">
      <c r="A657" s="601" t="s">
        <v>1031</v>
      </c>
      <c r="B657" s="601" t="s">
        <v>2284</v>
      </c>
      <c r="C657" s="926" t="s">
        <v>52</v>
      </c>
      <c r="D657" s="704">
        <v>42405</v>
      </c>
      <c r="E657" s="601">
        <v>13.12</v>
      </c>
      <c r="F657" s="927">
        <v>1.3855</v>
      </c>
      <c r="G657" s="928" t="s">
        <v>976</v>
      </c>
      <c r="H657" s="569">
        <v>42416</v>
      </c>
      <c r="I657" s="927">
        <v>1.3763000000000001</v>
      </c>
      <c r="J657" s="921">
        <f>SUM(I657-F657)*10000</f>
        <v>-91.999999999998749</v>
      </c>
      <c r="K657" s="929">
        <f t="shared" si="75"/>
        <v>7.213445863088797</v>
      </c>
      <c r="L657" s="930">
        <f>SUM((I657-F657)/J657*K657)*E657</f>
        <v>9.4640409723725019E-3</v>
      </c>
      <c r="M657" s="926" t="s">
        <v>883</v>
      </c>
      <c r="N657" s="931">
        <v>1.3863000000000001</v>
      </c>
      <c r="O657" s="925">
        <f t="shared" si="76"/>
        <v>-6280.6879424241388</v>
      </c>
      <c r="P657" s="514"/>
    </row>
    <row r="658" spans="1:16" s="843" customFormat="1" ht="15" customHeight="1" x14ac:dyDescent="0.25">
      <c r="A658" s="624" t="s">
        <v>1031</v>
      </c>
      <c r="B658" s="601" t="s">
        <v>2284</v>
      </c>
      <c r="C658" s="916" t="s">
        <v>77</v>
      </c>
      <c r="D658" s="917">
        <v>42412</v>
      </c>
      <c r="E658" s="624">
        <v>16.53</v>
      </c>
      <c r="F658" s="918">
        <v>1.3836999999999999</v>
      </c>
      <c r="G658" s="919" t="s">
        <v>52</v>
      </c>
      <c r="H658" s="569">
        <v>42416</v>
      </c>
      <c r="I658" s="918">
        <v>1.3794999999999999</v>
      </c>
      <c r="J658" s="921">
        <f>SUM(F658-I658)*10000</f>
        <v>41.999999999999815</v>
      </c>
      <c r="K658" s="922">
        <f t="shared" si="75"/>
        <v>7.213445863088797</v>
      </c>
      <c r="L658" s="923">
        <f>SUM((F658-I658)/J658*K658)*E658</f>
        <v>1.1923826011685783E-2</v>
      </c>
      <c r="M658" s="916" t="s">
        <v>883</v>
      </c>
      <c r="N658" s="924">
        <v>1.3863000000000001</v>
      </c>
      <c r="O658" s="925">
        <f t="shared" si="76"/>
        <v>3612.4986834797705</v>
      </c>
      <c r="P658" s="515"/>
    </row>
    <row r="659" spans="1:16" s="843" customFormat="1" ht="15" customHeight="1" x14ac:dyDescent="0.25">
      <c r="A659" s="601" t="s">
        <v>1057</v>
      </c>
      <c r="B659" s="601" t="s">
        <v>2284</v>
      </c>
      <c r="C659" s="926" t="s">
        <v>52</v>
      </c>
      <c r="D659" s="704">
        <v>42415</v>
      </c>
      <c r="E659" s="601">
        <v>28.8</v>
      </c>
      <c r="F659" s="927">
        <v>0.71409999999999996</v>
      </c>
      <c r="G659" s="928" t="s">
        <v>2334</v>
      </c>
      <c r="H659" s="569">
        <v>42419</v>
      </c>
      <c r="I659" s="927">
        <v>0.70699999999999996</v>
      </c>
      <c r="J659" s="921">
        <f>SUM(I659-F659)*10000</f>
        <v>-70.999999999999957</v>
      </c>
      <c r="K659" s="929">
        <f>SUM(100000/N659)/10000</f>
        <v>10</v>
      </c>
      <c r="L659" s="930">
        <f>SUM((I659-F659)/J659*K659)*E659</f>
        <v>2.8800000000000003E-2</v>
      </c>
      <c r="M659" s="926" t="s">
        <v>883</v>
      </c>
      <c r="N659" s="931">
        <v>1</v>
      </c>
      <c r="O659" s="925">
        <f>SUM(J659*K659*E659)/N659</f>
        <v>-20447.999999999989</v>
      </c>
      <c r="P659" s="514"/>
    </row>
    <row r="660" spans="1:16" s="843" customFormat="1" ht="15" customHeight="1" x14ac:dyDescent="0.25">
      <c r="A660" s="624" t="s">
        <v>1117</v>
      </c>
      <c r="B660" s="624" t="s">
        <v>2284</v>
      </c>
      <c r="C660" s="916" t="s">
        <v>77</v>
      </c>
      <c r="D660" s="917">
        <v>42415</v>
      </c>
      <c r="E660" s="624">
        <v>28.22</v>
      </c>
      <c r="F660" s="918">
        <v>1.5780000000000001</v>
      </c>
      <c r="G660" s="919" t="s">
        <v>976</v>
      </c>
      <c r="H660" s="569">
        <v>42419</v>
      </c>
      <c r="I660" s="918">
        <v>1.5345</v>
      </c>
      <c r="J660" s="921">
        <f>SUM(F660-I660)*10000</f>
        <v>435.00000000000097</v>
      </c>
      <c r="K660" s="922">
        <f>SUM(100000/N660)/10000</f>
        <v>7.1500071500071503</v>
      </c>
      <c r="L660" s="923">
        <f>SUM((F660-I660)/J660*K660)*E660</f>
        <v>2.0177320177320174E-2</v>
      </c>
      <c r="M660" s="916" t="s">
        <v>883</v>
      </c>
      <c r="N660" s="924">
        <v>1.3986000000000001</v>
      </c>
      <c r="O660" s="925">
        <f>SUM(J660*K660*E660)/N660</f>
        <v>62756.572838083062</v>
      </c>
      <c r="P660" s="515"/>
    </row>
    <row r="661" spans="1:16" s="843" customFormat="1" ht="15" customHeight="1" x14ac:dyDescent="0.25">
      <c r="A661" s="624" t="s">
        <v>1031</v>
      </c>
      <c r="B661" s="624" t="s">
        <v>2284</v>
      </c>
      <c r="C661" s="916" t="s">
        <v>77</v>
      </c>
      <c r="D661" s="917">
        <v>42416</v>
      </c>
      <c r="E661" s="624">
        <v>18.32</v>
      </c>
      <c r="F661" s="918">
        <v>1.3794999999999999</v>
      </c>
      <c r="G661" s="919" t="s">
        <v>2334</v>
      </c>
      <c r="H661" s="569">
        <v>42419</v>
      </c>
      <c r="I661" s="918">
        <v>1.3847</v>
      </c>
      <c r="J661" s="921">
        <f>SUM(F661-I661)*10000</f>
        <v>-52.000000000000938</v>
      </c>
      <c r="K661" s="922">
        <f t="shared" si="75"/>
        <v>7.2632190586868095</v>
      </c>
      <c r="L661" s="923">
        <f>SUM((F661-I661)/J661*K661)*E661</f>
        <v>1.3306217315514235E-2</v>
      </c>
      <c r="M661" s="916" t="s">
        <v>883</v>
      </c>
      <c r="N661" s="924">
        <v>1.3768</v>
      </c>
      <c r="O661" s="925">
        <f t="shared" si="76"/>
        <v>-5025.5905026638047</v>
      </c>
      <c r="P661" s="515"/>
    </row>
    <row r="662" spans="1:16" s="843" customFormat="1" ht="15" customHeight="1" x14ac:dyDescent="0.25">
      <c r="A662" s="601" t="s">
        <v>1274</v>
      </c>
      <c r="B662" s="601" t="s">
        <v>2284</v>
      </c>
      <c r="C662" s="926" t="s">
        <v>52</v>
      </c>
      <c r="D662" s="704">
        <v>42415</v>
      </c>
      <c r="E662" s="601">
        <v>11.68</v>
      </c>
      <c r="F662" s="927">
        <v>113.605</v>
      </c>
      <c r="G662" s="928" t="s">
        <v>976</v>
      </c>
      <c r="H662" s="569">
        <v>42419</v>
      </c>
      <c r="I662" s="927">
        <v>112.55500000000001</v>
      </c>
      <c r="J662" s="921">
        <f>SUM(I662-F662)*100</f>
        <v>-104.99999999999972</v>
      </c>
      <c r="K662" s="929">
        <f t="shared" si="75"/>
        <v>10</v>
      </c>
      <c r="L662" s="930">
        <f>SUM((I662-F662)/J662*K662)*E662</f>
        <v>1.1679999999999999</v>
      </c>
      <c r="M662" s="926" t="s">
        <v>883</v>
      </c>
      <c r="N662" s="931">
        <v>1</v>
      </c>
      <c r="O662" s="925">
        <f t="shared" si="76"/>
        <v>-12263.999999999967</v>
      </c>
      <c r="P662" s="514"/>
    </row>
    <row r="663" spans="1:16" s="843" customFormat="1" ht="15" customHeight="1" x14ac:dyDescent="0.25">
      <c r="A663" s="624" t="s">
        <v>1148</v>
      </c>
      <c r="B663" s="624" t="s">
        <v>2284</v>
      </c>
      <c r="C663" s="916" t="s">
        <v>77</v>
      </c>
      <c r="D663" s="917">
        <v>42419</v>
      </c>
      <c r="E663" s="624">
        <v>28.4</v>
      </c>
      <c r="F663" s="918">
        <v>0.72170000000000001</v>
      </c>
      <c r="G663" s="919" t="s">
        <v>2334</v>
      </c>
      <c r="H663" s="569">
        <v>42422</v>
      </c>
      <c r="I663" s="918">
        <v>0.7288</v>
      </c>
      <c r="J663" s="921">
        <f>SUM(F663-I663)*10000</f>
        <v>-70.999999999999957</v>
      </c>
      <c r="K663" s="922">
        <f t="shared" ref="K663:K669" si="78">SUM(100000/N663)/10000</f>
        <v>9.9039318609487967</v>
      </c>
      <c r="L663" s="923">
        <f>SUM((F663-I663)/J663*K663)*E663</f>
        <v>2.8127166485094578E-2</v>
      </c>
      <c r="M663" s="916" t="s">
        <v>883</v>
      </c>
      <c r="N663" s="924">
        <v>1.0097</v>
      </c>
      <c r="O663" s="925">
        <f t="shared" ref="O663:O669" si="79">SUM(J663*K663*E663)/N663</f>
        <v>-19778.437362005687</v>
      </c>
      <c r="P663" s="515"/>
    </row>
    <row r="664" spans="1:16" s="843" customFormat="1" ht="15" customHeight="1" x14ac:dyDescent="0.25">
      <c r="A664" s="624" t="s">
        <v>1117</v>
      </c>
      <c r="B664" s="624" t="s">
        <v>2284</v>
      </c>
      <c r="C664" s="916" t="s">
        <v>77</v>
      </c>
      <c r="D664" s="917">
        <v>42415</v>
      </c>
      <c r="E664" s="624">
        <v>52.79</v>
      </c>
      <c r="F664" s="918">
        <v>1.5767</v>
      </c>
      <c r="G664" s="919" t="s">
        <v>2334</v>
      </c>
      <c r="H664" s="569">
        <v>42422</v>
      </c>
      <c r="I664" s="918">
        <v>1.5387</v>
      </c>
      <c r="J664" s="921">
        <f>SUM(F664-I664)*10000</f>
        <v>380.00000000000034</v>
      </c>
      <c r="K664" s="922">
        <f t="shared" si="78"/>
        <v>7.2280448138778466</v>
      </c>
      <c r="L664" s="923">
        <f>SUM((F664-I664)/J664*K664)*E664</f>
        <v>3.8156848572461155E-2</v>
      </c>
      <c r="M664" s="916" t="s">
        <v>883</v>
      </c>
      <c r="N664" s="924">
        <v>1.3835</v>
      </c>
      <c r="O664" s="925">
        <f t="shared" si="79"/>
        <v>104803.77634647813</v>
      </c>
      <c r="P664" s="515"/>
    </row>
    <row r="665" spans="1:16" s="843" customFormat="1" ht="15" customHeight="1" x14ac:dyDescent="0.25">
      <c r="A665" s="624" t="s">
        <v>1117</v>
      </c>
      <c r="B665" s="624" t="s">
        <v>2284</v>
      </c>
      <c r="C665" s="916" t="s">
        <v>77</v>
      </c>
      <c r="D665" s="917">
        <v>42422</v>
      </c>
      <c r="E665" s="624">
        <v>44.29</v>
      </c>
      <c r="F665" s="918">
        <v>1.5467</v>
      </c>
      <c r="G665" s="919" t="s">
        <v>2334</v>
      </c>
      <c r="H665" s="569">
        <v>42422</v>
      </c>
      <c r="I665" s="918">
        <v>1.5266999999999999</v>
      </c>
      <c r="J665" s="921">
        <f>SUM(F665-I665)*10000</f>
        <v>200.00000000000017</v>
      </c>
      <c r="K665" s="922">
        <f t="shared" si="78"/>
        <v>7.2280448138778466</v>
      </c>
      <c r="L665" s="923">
        <f>SUM((F665-I665)/J665*K665)*E665</f>
        <v>3.2013010480664988E-2</v>
      </c>
      <c r="M665" s="916" t="s">
        <v>883</v>
      </c>
      <c r="N665" s="924">
        <v>1.3835</v>
      </c>
      <c r="O665" s="925">
        <f t="shared" si="79"/>
        <v>46278.29487627757</v>
      </c>
      <c r="P665" s="515"/>
    </row>
    <row r="666" spans="1:16" s="843" customFormat="1" ht="15" customHeight="1" x14ac:dyDescent="0.25">
      <c r="A666" s="601" t="s">
        <v>1139</v>
      </c>
      <c r="B666" s="601" t="s">
        <v>2284</v>
      </c>
      <c r="C666" s="926" t="s">
        <v>52</v>
      </c>
      <c r="D666" s="704">
        <v>42419</v>
      </c>
      <c r="E666" s="601">
        <v>20.399999999999999</v>
      </c>
      <c r="F666" s="927">
        <v>1.5278</v>
      </c>
      <c r="G666" s="928" t="s">
        <v>976</v>
      </c>
      <c r="H666" s="569">
        <v>42422</v>
      </c>
      <c r="I666" s="927">
        <v>1.514</v>
      </c>
      <c r="J666" s="921">
        <f>SUM(I666-F666)*10000</f>
        <v>-138.00000000000034</v>
      </c>
      <c r="K666" s="929">
        <f t="shared" si="78"/>
        <v>7.296607077708865</v>
      </c>
      <c r="L666" s="930">
        <f>SUM((I666-F666)/J666*K666)*E666</f>
        <v>1.4885078438526085E-2</v>
      </c>
      <c r="M666" s="926" t="s">
        <v>883</v>
      </c>
      <c r="N666" s="931">
        <v>1.3705000000000001</v>
      </c>
      <c r="O666" s="925">
        <f t="shared" si="79"/>
        <v>-14988.258478778578</v>
      </c>
      <c r="P666" s="514"/>
    </row>
    <row r="667" spans="1:16" s="843" customFormat="1" ht="15" customHeight="1" x14ac:dyDescent="0.25">
      <c r="A667" s="624" t="s">
        <v>1030</v>
      </c>
      <c r="B667" s="624" t="s">
        <v>2284</v>
      </c>
      <c r="C667" s="916" t="s">
        <v>77</v>
      </c>
      <c r="D667" s="917">
        <v>42415</v>
      </c>
      <c r="E667" s="624">
        <v>11.2</v>
      </c>
      <c r="F667" s="918">
        <v>0.77300000000000002</v>
      </c>
      <c r="G667" s="919" t="s">
        <v>976</v>
      </c>
      <c r="H667" s="569">
        <v>42423</v>
      </c>
      <c r="I667" s="918">
        <v>0.78439999999999999</v>
      </c>
      <c r="J667" s="921">
        <f>SUM(F667-I667)*10000</f>
        <v>-113.99999999999966</v>
      </c>
      <c r="K667" s="922">
        <f t="shared" si="78"/>
        <v>7.132667617689016</v>
      </c>
      <c r="L667" s="923">
        <f>SUM((F667-I667)/J667*K667)*E667</f>
        <v>7.9885877318116982E-3</v>
      </c>
      <c r="M667" s="916" t="s">
        <v>883</v>
      </c>
      <c r="N667" s="924">
        <v>1.4019999999999999</v>
      </c>
      <c r="O667" s="925">
        <f t="shared" si="79"/>
        <v>-6495.713276936739</v>
      </c>
      <c r="P667" s="515"/>
    </row>
    <row r="668" spans="1:16" s="843" customFormat="1" ht="15" customHeight="1" x14ac:dyDescent="0.25">
      <c r="A668" s="624" t="s">
        <v>1030</v>
      </c>
      <c r="B668" s="624" t="s">
        <v>2284</v>
      </c>
      <c r="C668" s="916" t="s">
        <v>77</v>
      </c>
      <c r="D668" s="917">
        <v>42417</v>
      </c>
      <c r="E668" s="624">
        <v>24.46</v>
      </c>
      <c r="F668" s="918">
        <v>0.77549999999999997</v>
      </c>
      <c r="G668" s="919" t="s">
        <v>2334</v>
      </c>
      <c r="H668" s="569">
        <v>42422</v>
      </c>
      <c r="I668" s="918">
        <v>0.78149999999999997</v>
      </c>
      <c r="J668" s="921">
        <f>SUM(F668-I668)*10000</f>
        <v>-60.000000000000057</v>
      </c>
      <c r="K668" s="922">
        <f t="shared" si="78"/>
        <v>7.0671378091872787</v>
      </c>
      <c r="L668" s="923">
        <f>SUM((F668-I668)/J668*K668)*E668</f>
        <v>1.7286219081272081E-2</v>
      </c>
      <c r="M668" s="916" t="s">
        <v>883</v>
      </c>
      <c r="N668" s="924">
        <v>1.415</v>
      </c>
      <c r="O668" s="925">
        <f t="shared" si="79"/>
        <v>-7329.8455468291595</v>
      </c>
      <c r="P668" s="515"/>
    </row>
    <row r="669" spans="1:16" s="843" customFormat="1" ht="15" customHeight="1" x14ac:dyDescent="0.25">
      <c r="A669" s="624" t="s">
        <v>1150</v>
      </c>
      <c r="B669" s="624" t="s">
        <v>2284</v>
      </c>
      <c r="C669" s="916" t="s">
        <v>77</v>
      </c>
      <c r="D669" s="917">
        <v>42419</v>
      </c>
      <c r="E669" s="624">
        <v>26.19</v>
      </c>
      <c r="F669" s="918">
        <v>162.02000000000001</v>
      </c>
      <c r="G669" s="919" t="s">
        <v>2334</v>
      </c>
      <c r="H669" s="569">
        <v>42422</v>
      </c>
      <c r="I669" s="918">
        <v>159.77000000000001</v>
      </c>
      <c r="J669" s="921">
        <f>SUM(F669-I669)*100</f>
        <v>225</v>
      </c>
      <c r="K669" s="922">
        <f t="shared" si="78"/>
        <v>10</v>
      </c>
      <c r="L669" s="923">
        <f>SUM((F669-I669)/J669*K669)*E669</f>
        <v>2.6190000000000002</v>
      </c>
      <c r="M669" s="916" t="s">
        <v>883</v>
      </c>
      <c r="N669" s="924">
        <v>1</v>
      </c>
      <c r="O669" s="925">
        <f t="shared" si="79"/>
        <v>58927.5</v>
      </c>
      <c r="P669" s="515"/>
    </row>
    <row r="670" spans="1:16" s="843" customFormat="1" ht="15" customHeight="1" x14ac:dyDescent="0.25">
      <c r="A670" s="601" t="s">
        <v>1141</v>
      </c>
      <c r="B670" s="601" t="s">
        <v>2284</v>
      </c>
      <c r="C670" s="926" t="s">
        <v>52</v>
      </c>
      <c r="D670" s="704">
        <v>42419</v>
      </c>
      <c r="E670" s="601">
        <v>34.299999999999997</v>
      </c>
      <c r="F670" s="927">
        <v>0.98450000000000004</v>
      </c>
      <c r="G670" s="928" t="s">
        <v>2334</v>
      </c>
      <c r="H670" s="569">
        <v>42425</v>
      </c>
      <c r="I670" s="927">
        <v>0.98609999999999998</v>
      </c>
      <c r="J670" s="921">
        <f>SUM(I670-F670)*10000</f>
        <v>15.999999999999348</v>
      </c>
      <c r="K670" s="929">
        <f t="shared" ref="K670:K675" si="80">SUM(100000/N670)/10000</f>
        <v>7.3915293074137036</v>
      </c>
      <c r="L670" s="930">
        <f>SUM((I670-F670)/J670*K670)*E670</f>
        <v>2.5352945524429005E-2</v>
      </c>
      <c r="M670" s="926" t="s">
        <v>883</v>
      </c>
      <c r="N670" s="931">
        <v>1.3529</v>
      </c>
      <c r="O670" s="925">
        <f t="shared" ref="O670:O675" si="81">SUM(J670*K670*E670)/N670</f>
        <v>2998.3526379691589</v>
      </c>
      <c r="P670" s="514"/>
    </row>
    <row r="671" spans="1:16" s="843" customFormat="1" ht="15" customHeight="1" x14ac:dyDescent="0.25">
      <c r="A671" s="601" t="s">
        <v>1031</v>
      </c>
      <c r="B671" s="601" t="s">
        <v>2284</v>
      </c>
      <c r="C671" s="926" t="s">
        <v>52</v>
      </c>
      <c r="D671" s="704">
        <v>42419</v>
      </c>
      <c r="E671" s="601">
        <v>26.82</v>
      </c>
      <c r="F671" s="927">
        <v>1.3757999999999999</v>
      </c>
      <c r="G671" s="928" t="s">
        <v>976</v>
      </c>
      <c r="H671" s="569">
        <v>42425</v>
      </c>
      <c r="I671" s="927">
        <v>1.3704000000000001</v>
      </c>
      <c r="J671" s="921">
        <f>SUM(I671-F671)*10000</f>
        <v>-53.999999999998494</v>
      </c>
      <c r="K671" s="929">
        <f t="shared" si="80"/>
        <v>7.3915293074137036</v>
      </c>
      <c r="L671" s="930">
        <f>SUM((I671-F671)/J671*K671)*E671</f>
        <v>1.9824081602483556E-2</v>
      </c>
      <c r="M671" s="926" t="s">
        <v>883</v>
      </c>
      <c r="N671" s="931">
        <v>1.3529</v>
      </c>
      <c r="O671" s="925">
        <f t="shared" si="81"/>
        <v>-7912.6351284949515</v>
      </c>
      <c r="P671" s="514"/>
    </row>
    <row r="672" spans="1:16" s="843" customFormat="1" ht="15" customHeight="1" x14ac:dyDescent="0.25">
      <c r="A672" s="624" t="s">
        <v>1274</v>
      </c>
      <c r="B672" s="624" t="s">
        <v>2284</v>
      </c>
      <c r="C672" s="916" t="s">
        <v>77</v>
      </c>
      <c r="D672" s="917">
        <v>42419</v>
      </c>
      <c r="E672" s="624">
        <v>6.1</v>
      </c>
      <c r="F672" s="918">
        <v>112.90600000000001</v>
      </c>
      <c r="G672" s="919" t="s">
        <v>52</v>
      </c>
      <c r="H672" s="569">
        <v>42424</v>
      </c>
      <c r="I672" s="918">
        <v>111.34399999999999</v>
      </c>
      <c r="J672" s="921">
        <f>SUM(F672-I672)*100</f>
        <v>156.20000000000118</v>
      </c>
      <c r="K672" s="922">
        <f t="shared" si="80"/>
        <v>10</v>
      </c>
      <c r="L672" s="923">
        <f>SUM((F672-I672)/J672*K672)*E672</f>
        <v>0.61</v>
      </c>
      <c r="M672" s="916" t="s">
        <v>883</v>
      </c>
      <c r="N672" s="924">
        <v>1</v>
      </c>
      <c r="O672" s="925">
        <f t="shared" si="81"/>
        <v>9528.2000000000717</v>
      </c>
      <c r="P672" s="515"/>
    </row>
    <row r="673" spans="1:17" s="843" customFormat="1" ht="15" customHeight="1" x14ac:dyDescent="0.25">
      <c r="A673" s="624" t="s">
        <v>1274</v>
      </c>
      <c r="B673" s="624" t="s">
        <v>2284</v>
      </c>
      <c r="C673" s="916" t="s">
        <v>77</v>
      </c>
      <c r="D673" s="917">
        <v>42419</v>
      </c>
      <c r="E673" s="624">
        <v>6</v>
      </c>
      <c r="F673" s="918">
        <v>112.90600000000001</v>
      </c>
      <c r="G673" s="919" t="s">
        <v>52</v>
      </c>
      <c r="H673" s="569">
        <v>42425</v>
      </c>
      <c r="I673" s="918">
        <v>112.28100000000001</v>
      </c>
      <c r="J673" s="921">
        <f>SUM(F673-I673)*100</f>
        <v>62.5</v>
      </c>
      <c r="K673" s="922">
        <f t="shared" si="80"/>
        <v>10</v>
      </c>
      <c r="L673" s="923">
        <f>SUM((F673-I673)/J673*K673)*E673</f>
        <v>0.60000000000000009</v>
      </c>
      <c r="M673" s="916" t="s">
        <v>883</v>
      </c>
      <c r="N673" s="924">
        <v>1</v>
      </c>
      <c r="O673" s="925">
        <f t="shared" si="81"/>
        <v>3750</v>
      </c>
      <c r="P673" s="515"/>
    </row>
    <row r="674" spans="1:17" s="843" customFormat="1" ht="15" customHeight="1" x14ac:dyDescent="0.25">
      <c r="A674" s="601" t="s">
        <v>1145</v>
      </c>
      <c r="B674" s="601" t="s">
        <v>2284</v>
      </c>
      <c r="C674" s="926" t="s">
        <v>52</v>
      </c>
      <c r="D674" s="704">
        <v>42426</v>
      </c>
      <c r="E674" s="601">
        <v>31.95</v>
      </c>
      <c r="F674" s="927">
        <v>1.3996999999999999</v>
      </c>
      <c r="G674" s="928" t="s">
        <v>2334</v>
      </c>
      <c r="H674" s="569">
        <v>42426</v>
      </c>
      <c r="I674" s="927">
        <v>1.3935</v>
      </c>
      <c r="J674" s="921">
        <f>SUM(I674-F674)*10000</f>
        <v>-61.999999999999829</v>
      </c>
      <c r="K674" s="929">
        <f t="shared" si="80"/>
        <v>10</v>
      </c>
      <c r="L674" s="930">
        <f>SUM((I674-F674)/J674*K674)*E674</f>
        <v>3.1949999999999999E-2</v>
      </c>
      <c r="M674" s="926" t="s">
        <v>883</v>
      </c>
      <c r="N674" s="931">
        <v>1</v>
      </c>
      <c r="O674" s="925">
        <f t="shared" si="81"/>
        <v>-19808.999999999945</v>
      </c>
      <c r="P674" s="514"/>
    </row>
    <row r="675" spans="1:17" s="843" customFormat="1" ht="15" customHeight="1" x14ac:dyDescent="0.25">
      <c r="A675" s="601" t="s">
        <v>1172</v>
      </c>
      <c r="B675" s="601" t="s">
        <v>2284</v>
      </c>
      <c r="C675" s="926" t="s">
        <v>52</v>
      </c>
      <c r="D675" s="704">
        <v>42425</v>
      </c>
      <c r="E675" s="601">
        <v>46.12</v>
      </c>
      <c r="F675" s="927">
        <v>0.66769999999999996</v>
      </c>
      <c r="G675" s="928" t="s">
        <v>2334</v>
      </c>
      <c r="H675" s="569">
        <v>42426</v>
      </c>
      <c r="I675" s="927">
        <v>0.66310000000000002</v>
      </c>
      <c r="J675" s="921">
        <f>SUM(I675-F675)*10000</f>
        <v>-45.999999999999375</v>
      </c>
      <c r="K675" s="929">
        <f t="shared" si="80"/>
        <v>10</v>
      </c>
      <c r="L675" s="930">
        <f>SUM((I675-F675)/J675*K675)*E675</f>
        <v>4.6120000000000001E-2</v>
      </c>
      <c r="M675" s="926" t="s">
        <v>883</v>
      </c>
      <c r="N675" s="931">
        <v>1</v>
      </c>
      <c r="O675" s="925">
        <f t="shared" si="81"/>
        <v>-21215.19999999971</v>
      </c>
      <c r="P675" s="514"/>
    </row>
    <row r="676" spans="1:17" s="843" customFormat="1" ht="15" customHeight="1" x14ac:dyDescent="0.25">
      <c r="A676" s="624" t="s">
        <v>1147</v>
      </c>
      <c r="B676" s="624" t="s">
        <v>2380</v>
      </c>
      <c r="C676" s="916" t="s">
        <v>77</v>
      </c>
      <c r="D676" s="917">
        <v>42425</v>
      </c>
      <c r="E676" s="624">
        <v>51.53</v>
      </c>
      <c r="F676" s="918">
        <v>1.0787</v>
      </c>
      <c r="G676" s="919" t="s">
        <v>2334</v>
      </c>
      <c r="H676" s="569">
        <v>42429</v>
      </c>
      <c r="I676" s="918">
        <v>1.081</v>
      </c>
      <c r="J676" s="921">
        <f>SUM(F676-I676)*10000</f>
        <v>-22.999999999999687</v>
      </c>
      <c r="K676" s="922">
        <f t="shared" ref="K676:K689" si="82">SUM(100000/N676)/10000</f>
        <v>6.6312997347480112</v>
      </c>
      <c r="L676" s="923">
        <f>SUM((F676-I676)/J676*K676)*E676</f>
        <v>3.4171087533156501E-2</v>
      </c>
      <c r="M676" s="916" t="s">
        <v>883</v>
      </c>
      <c r="N676" s="924">
        <v>1.508</v>
      </c>
      <c r="O676" s="925">
        <f t="shared" ref="O676:O689" si="83">SUM(J676*K676*E676)/N676</f>
        <v>-5211.7706449773796</v>
      </c>
      <c r="P676" s="515"/>
    </row>
    <row r="677" spans="1:17" s="843" customFormat="1" ht="15" customHeight="1" x14ac:dyDescent="0.25">
      <c r="A677" s="601" t="s">
        <v>1273</v>
      </c>
      <c r="B677" s="601" t="s">
        <v>2284</v>
      </c>
      <c r="C677" s="926" t="s">
        <v>52</v>
      </c>
      <c r="D677" s="704">
        <v>42425</v>
      </c>
      <c r="E677" s="601">
        <v>19.45</v>
      </c>
      <c r="F677" s="927">
        <v>123.73</v>
      </c>
      <c r="G677" s="928" t="s">
        <v>976</v>
      </c>
      <c r="H677" s="569">
        <v>42429</v>
      </c>
      <c r="I677" s="927">
        <v>122.696</v>
      </c>
      <c r="J677" s="921">
        <f>SUM(I677-F677)*100</f>
        <v>-103.4000000000006</v>
      </c>
      <c r="K677" s="929">
        <f t="shared" si="82"/>
        <v>10</v>
      </c>
      <c r="L677" s="930">
        <f t="shared" ref="L677:L682" si="84">SUM((I677-F677)/J677*K677)*E677</f>
        <v>1.9450000000000001</v>
      </c>
      <c r="M677" s="926" t="s">
        <v>883</v>
      </c>
      <c r="N677" s="931">
        <v>1</v>
      </c>
      <c r="O677" s="925">
        <f t="shared" si="83"/>
        <v>-20111.300000000116</v>
      </c>
      <c r="P677" s="514">
        <f>SUM(O618:O678)</f>
        <v>254682.00395108588</v>
      </c>
      <c r="Q677" s="843" t="s">
        <v>2475</v>
      </c>
    </row>
    <row r="678" spans="1:17" s="843" customFormat="1" ht="15" customHeight="1" x14ac:dyDescent="0.25">
      <c r="A678" s="601" t="s">
        <v>1155</v>
      </c>
      <c r="B678" s="601" t="s">
        <v>2284</v>
      </c>
      <c r="C678" s="926" t="s">
        <v>52</v>
      </c>
      <c r="D678" s="704">
        <v>42425</v>
      </c>
      <c r="E678" s="601">
        <v>17.222000000000001</v>
      </c>
      <c r="F678" s="927">
        <v>81.045000000000002</v>
      </c>
      <c r="G678" s="928" t="s">
        <v>976</v>
      </c>
      <c r="H678" s="569">
        <v>42430</v>
      </c>
      <c r="I678" s="927">
        <v>80.33</v>
      </c>
      <c r="J678" s="921">
        <f>SUM(I678-F678)*100</f>
        <v>-71.500000000000341</v>
      </c>
      <c r="K678" s="929">
        <f t="shared" si="82"/>
        <v>10</v>
      </c>
      <c r="L678" s="930">
        <f t="shared" si="84"/>
        <v>1.7222000000000002</v>
      </c>
      <c r="M678" s="926" t="s">
        <v>883</v>
      </c>
      <c r="N678" s="931">
        <v>1</v>
      </c>
      <c r="O678" s="925">
        <f t="shared" si="83"/>
        <v>-12313.73000000006</v>
      </c>
      <c r="P678" s="514"/>
    </row>
    <row r="679" spans="1:17" s="843" customFormat="1" ht="15" customHeight="1" x14ac:dyDescent="0.25">
      <c r="A679" s="601" t="s">
        <v>1030</v>
      </c>
      <c r="B679" s="601" t="s">
        <v>2284</v>
      </c>
      <c r="C679" s="926" t="s">
        <v>52</v>
      </c>
      <c r="D679" s="704">
        <v>42423</v>
      </c>
      <c r="E679" s="601">
        <v>9.69</v>
      </c>
      <c r="F679" s="927">
        <v>0.78480000000000005</v>
      </c>
      <c r="G679" s="928" t="s">
        <v>52</v>
      </c>
      <c r="H679" s="569">
        <v>42430</v>
      </c>
      <c r="I679" s="927">
        <v>0.77859999999999996</v>
      </c>
      <c r="J679" s="921">
        <f>SUM(I679-F679)*10000</f>
        <v>-62.000000000000945</v>
      </c>
      <c r="K679" s="929">
        <f t="shared" si="82"/>
        <v>13.954786491766678</v>
      </c>
      <c r="L679" s="930">
        <f t="shared" si="84"/>
        <v>1.3522188110521909E-2</v>
      </c>
      <c r="M679" s="926" t="s">
        <v>883</v>
      </c>
      <c r="N679" s="931">
        <v>0.71660000000000001</v>
      </c>
      <c r="O679" s="925">
        <f t="shared" si="83"/>
        <v>-11699.353374998202</v>
      </c>
      <c r="P679" s="514"/>
    </row>
    <row r="680" spans="1:17" s="843" customFormat="1" ht="15" customHeight="1" x14ac:dyDescent="0.25">
      <c r="A680" s="601" t="s">
        <v>1594</v>
      </c>
      <c r="B680" s="601" t="s">
        <v>2284</v>
      </c>
      <c r="C680" s="926" t="s">
        <v>52</v>
      </c>
      <c r="D680" s="704">
        <v>42429</v>
      </c>
      <c r="E680" s="601">
        <v>18.36</v>
      </c>
      <c r="F680" s="927">
        <v>1.6588000000000001</v>
      </c>
      <c r="G680" s="928" t="s">
        <v>976</v>
      </c>
      <c r="H680" s="569">
        <v>42430</v>
      </c>
      <c r="I680" s="927">
        <v>1.6376999999999999</v>
      </c>
      <c r="J680" s="921">
        <f>SUM(I680-F680)*10000</f>
        <v>-211.00000000000119</v>
      </c>
      <c r="K680" s="929">
        <f t="shared" si="82"/>
        <v>6.6282229734208258</v>
      </c>
      <c r="L680" s="930">
        <f t="shared" si="84"/>
        <v>1.2169417379200636E-2</v>
      </c>
      <c r="M680" s="926" t="s">
        <v>883</v>
      </c>
      <c r="N680" s="931">
        <v>1.5086999999999999</v>
      </c>
      <c r="O680" s="925">
        <f t="shared" si="83"/>
        <v>-17019.60009949857</v>
      </c>
      <c r="P680" s="514"/>
    </row>
    <row r="681" spans="1:17" s="843" customFormat="1" ht="15" customHeight="1" x14ac:dyDescent="0.25">
      <c r="A681" s="601" t="s">
        <v>1147</v>
      </c>
      <c r="B681" s="601" t="s">
        <v>2284</v>
      </c>
      <c r="C681" s="926" t="s">
        <v>52</v>
      </c>
      <c r="D681" s="704">
        <v>42429</v>
      </c>
      <c r="E681" s="601">
        <v>61.51</v>
      </c>
      <c r="F681" s="927">
        <v>1.081</v>
      </c>
      <c r="G681" s="928" t="s">
        <v>976</v>
      </c>
      <c r="H681" s="569">
        <v>42431</v>
      </c>
      <c r="I681" s="927">
        <v>1.0936999999999999</v>
      </c>
      <c r="J681" s="921">
        <f>SUM(I681-F681)*10000</f>
        <v>126.99999999999933</v>
      </c>
      <c r="K681" s="929">
        <f t="shared" si="82"/>
        <v>6.6282229734208258</v>
      </c>
      <c r="L681" s="930">
        <f t="shared" si="84"/>
        <v>4.0770199509511496E-2</v>
      </c>
      <c r="M681" s="926" t="s">
        <v>883</v>
      </c>
      <c r="N681" s="931">
        <v>1.5086999999999999</v>
      </c>
      <c r="O681" s="925">
        <f t="shared" si="83"/>
        <v>34319.714573526435</v>
      </c>
      <c r="P681" s="514"/>
    </row>
    <row r="682" spans="1:17" s="843" customFormat="1" ht="15" customHeight="1" x14ac:dyDescent="0.25">
      <c r="A682" s="601" t="s">
        <v>2382</v>
      </c>
      <c r="B682" s="601" t="s">
        <v>2284</v>
      </c>
      <c r="C682" s="926" t="s">
        <v>52</v>
      </c>
      <c r="D682" s="704">
        <v>42430</v>
      </c>
      <c r="E682" s="601">
        <v>9.7799999999999994</v>
      </c>
      <c r="F682" s="927">
        <v>1.9543999999999999</v>
      </c>
      <c r="G682" s="928" t="s">
        <v>976</v>
      </c>
      <c r="H682" s="569">
        <v>42431</v>
      </c>
      <c r="I682" s="927">
        <v>1.921</v>
      </c>
      <c r="J682" s="921">
        <f>SUM(I682-F682)*10000</f>
        <v>-333.99999999999875</v>
      </c>
      <c r="K682" s="929">
        <f t="shared" si="82"/>
        <v>7.9700326771339762</v>
      </c>
      <c r="L682" s="930">
        <f t="shared" si="84"/>
        <v>7.7946919582370282E-3</v>
      </c>
      <c r="M682" s="926" t="s">
        <v>883</v>
      </c>
      <c r="N682" s="931">
        <v>1.2546999999999999</v>
      </c>
      <c r="O682" s="925">
        <f t="shared" si="83"/>
        <v>-20749.399171524332</v>
      </c>
      <c r="P682" s="514"/>
    </row>
    <row r="683" spans="1:17" s="843" customFormat="1" ht="15" customHeight="1" x14ac:dyDescent="0.25">
      <c r="A683" s="624" t="s">
        <v>1146</v>
      </c>
      <c r="B683" s="624" t="s">
        <v>2284</v>
      </c>
      <c r="C683" s="916" t="s">
        <v>77</v>
      </c>
      <c r="D683" s="917">
        <v>42432</v>
      </c>
      <c r="E683" s="624">
        <v>20.91</v>
      </c>
      <c r="F683" s="918">
        <v>0.99490000000000001</v>
      </c>
      <c r="G683" s="919" t="s">
        <v>2334</v>
      </c>
      <c r="H683" s="569">
        <v>42432</v>
      </c>
      <c r="I683" s="918">
        <v>0.98970000000000002</v>
      </c>
      <c r="J683" s="921">
        <f>SUM(F683-I683)*10000</f>
        <v>51.999999999999822</v>
      </c>
      <c r="K683" s="922">
        <f t="shared" si="82"/>
        <v>9.9216192082547874</v>
      </c>
      <c r="L683" s="923">
        <f>SUM((F683-I683)/J683*K683)*E683</f>
        <v>2.0746105764460763E-2</v>
      </c>
      <c r="M683" s="916" t="s">
        <v>883</v>
      </c>
      <c r="N683" s="924">
        <v>1.0079</v>
      </c>
      <c r="O683" s="925">
        <f t="shared" si="83"/>
        <v>10703.417995356245</v>
      </c>
      <c r="P683" s="515"/>
    </row>
    <row r="684" spans="1:17" s="843" customFormat="1" ht="15" customHeight="1" x14ac:dyDescent="0.25">
      <c r="A684" s="624" t="s">
        <v>2383</v>
      </c>
      <c r="B684" s="624" t="s">
        <v>2284</v>
      </c>
      <c r="C684" s="916" t="s">
        <v>77</v>
      </c>
      <c r="D684" s="917">
        <v>42431</v>
      </c>
      <c r="E684" s="624">
        <v>23.2</v>
      </c>
      <c r="F684" s="918">
        <v>1.5106999999999999</v>
      </c>
      <c r="G684" s="919" t="s">
        <v>976</v>
      </c>
      <c r="H684" s="569">
        <v>42432</v>
      </c>
      <c r="I684" s="918">
        <v>1.4904999999999999</v>
      </c>
      <c r="J684" s="921">
        <f>SUM(F684-I684)*10000</f>
        <v>201.99999999999994</v>
      </c>
      <c r="K684" s="922">
        <f t="shared" si="82"/>
        <v>7.1751452966922589</v>
      </c>
      <c r="L684" s="923">
        <f>SUM((F684-I684)/J684*K684)*E684</f>
        <v>1.6646337088326042E-2</v>
      </c>
      <c r="M684" s="916" t="s">
        <v>883</v>
      </c>
      <c r="N684" s="924">
        <v>1.3936999999999999</v>
      </c>
      <c r="O684" s="925">
        <f t="shared" si="83"/>
        <v>24126.857227824203</v>
      </c>
      <c r="P684" s="515"/>
    </row>
    <row r="685" spans="1:17" s="843" customFormat="1" ht="15" customHeight="1" x14ac:dyDescent="0.25">
      <c r="A685" s="601" t="s">
        <v>1155</v>
      </c>
      <c r="B685" s="601" t="s">
        <v>2284</v>
      </c>
      <c r="C685" s="926" t="s">
        <v>52</v>
      </c>
      <c r="D685" s="704">
        <v>42431</v>
      </c>
      <c r="E685" s="601">
        <v>42.024000000000001</v>
      </c>
      <c r="F685" s="927">
        <v>81.99</v>
      </c>
      <c r="G685" s="928" t="s">
        <v>2334</v>
      </c>
      <c r="H685" s="569">
        <v>42433</v>
      </c>
      <c r="I685" s="927">
        <v>84.87</v>
      </c>
      <c r="J685" s="921">
        <f>SUM(I685-F685)*100</f>
        <v>288.00000000000097</v>
      </c>
      <c r="K685" s="929">
        <f t="shared" si="82"/>
        <v>10</v>
      </c>
      <c r="L685" s="930">
        <f>SUM((I685-F685)/J685*K685)*E685</f>
        <v>4.2023999999999999</v>
      </c>
      <c r="M685" s="926" t="s">
        <v>883</v>
      </c>
      <c r="N685" s="931">
        <v>1</v>
      </c>
      <c r="O685" s="925">
        <f t="shared" si="83"/>
        <v>121029.1200000004</v>
      </c>
      <c r="P685" s="514"/>
    </row>
    <row r="686" spans="1:17" s="843" customFormat="1" ht="15" customHeight="1" x14ac:dyDescent="0.25">
      <c r="A686" s="601" t="s">
        <v>1594</v>
      </c>
      <c r="B686" s="601" t="s">
        <v>2285</v>
      </c>
      <c r="C686" s="926" t="s">
        <v>52</v>
      </c>
      <c r="D686" s="704">
        <v>42432</v>
      </c>
      <c r="E686" s="601">
        <v>37.200000000000003</v>
      </c>
      <c r="F686" s="927">
        <v>1.625</v>
      </c>
      <c r="G686" s="928" t="s">
        <v>2335</v>
      </c>
      <c r="H686" s="569">
        <v>42433</v>
      </c>
      <c r="I686" s="927">
        <v>1.615</v>
      </c>
      <c r="J686" s="921">
        <f>SUM(I686-F686)*10000</f>
        <v>-100.00000000000009</v>
      </c>
      <c r="K686" s="929">
        <f t="shared" si="82"/>
        <v>6.8073519400953026</v>
      </c>
      <c r="L686" s="930">
        <f>SUM((I686-F686)/J686*K686)*E686</f>
        <v>2.5323349217154529E-2</v>
      </c>
      <c r="M686" s="926" t="s">
        <v>883</v>
      </c>
      <c r="N686" s="931">
        <v>1.4690000000000001</v>
      </c>
      <c r="O686" s="925">
        <f t="shared" si="83"/>
        <v>-17238.495042310788</v>
      </c>
      <c r="P686" s="514"/>
    </row>
    <row r="687" spans="1:17" s="843" customFormat="1" ht="15" customHeight="1" x14ac:dyDescent="0.25">
      <c r="A687" s="624" t="s">
        <v>1274</v>
      </c>
      <c r="B687" s="624" t="s">
        <v>2380</v>
      </c>
      <c r="C687" s="916" t="s">
        <v>77</v>
      </c>
      <c r="D687" s="917">
        <v>42433</v>
      </c>
      <c r="E687" s="624">
        <v>34.54</v>
      </c>
      <c r="F687" s="918">
        <v>113.16500000000001</v>
      </c>
      <c r="G687" s="919" t="s">
        <v>976</v>
      </c>
      <c r="H687" s="569">
        <v>42464</v>
      </c>
      <c r="I687" s="918">
        <v>113.99</v>
      </c>
      <c r="J687" s="921">
        <f>SUM(F687-I687)*100</f>
        <v>-82.499999999998863</v>
      </c>
      <c r="K687" s="922">
        <f t="shared" si="82"/>
        <v>10</v>
      </c>
      <c r="L687" s="923">
        <f>SUM((F687-I687)/J687*K687)*E687</f>
        <v>3.4540000000000002</v>
      </c>
      <c r="M687" s="916" t="s">
        <v>883</v>
      </c>
      <c r="N687" s="924">
        <v>1</v>
      </c>
      <c r="O687" s="925">
        <f t="shared" si="83"/>
        <v>-28495.499999999607</v>
      </c>
      <c r="P687" s="515"/>
    </row>
    <row r="688" spans="1:17" s="843" customFormat="1" ht="15" customHeight="1" x14ac:dyDescent="0.25">
      <c r="A688" s="601" t="s">
        <v>1150</v>
      </c>
      <c r="B688" s="601" t="s">
        <v>2284</v>
      </c>
      <c r="C688" s="926" t="s">
        <v>52</v>
      </c>
      <c r="D688" s="704">
        <v>42431</v>
      </c>
      <c r="E688" s="601">
        <v>34.99</v>
      </c>
      <c r="F688" s="927">
        <v>159.54</v>
      </c>
      <c r="G688" s="928" t="s">
        <v>2334</v>
      </c>
      <c r="H688" s="569">
        <v>42433</v>
      </c>
      <c r="I688" s="927">
        <v>162.18</v>
      </c>
      <c r="J688" s="921">
        <f>SUM(I688-F688)*100</f>
        <v>264.00000000000148</v>
      </c>
      <c r="K688" s="929">
        <f t="shared" si="82"/>
        <v>10</v>
      </c>
      <c r="L688" s="930">
        <f>SUM((I688-F688)/J688*K688)*E688</f>
        <v>3.4990000000000006</v>
      </c>
      <c r="M688" s="926" t="s">
        <v>883</v>
      </c>
      <c r="N688" s="931">
        <v>1</v>
      </c>
      <c r="O688" s="925">
        <f t="shared" si="83"/>
        <v>92373.600000000515</v>
      </c>
      <c r="P688" s="514"/>
    </row>
    <row r="689" spans="1:16" s="843" customFormat="1" ht="15" customHeight="1" x14ac:dyDescent="0.25">
      <c r="A689" s="601" t="s">
        <v>1035</v>
      </c>
      <c r="B689" s="601" t="s">
        <v>2284</v>
      </c>
      <c r="C689" s="926" t="s">
        <v>52</v>
      </c>
      <c r="D689" s="704">
        <v>42432</v>
      </c>
      <c r="E689" s="601">
        <v>39.520000000000003</v>
      </c>
      <c r="F689" s="927">
        <v>1.0886</v>
      </c>
      <c r="G689" s="928" t="s">
        <v>976</v>
      </c>
      <c r="H689" s="569">
        <v>42433</v>
      </c>
      <c r="I689" s="927">
        <v>1.103</v>
      </c>
      <c r="J689" s="921">
        <f>SUM(I689-F689)*10000</f>
        <v>143.99999999999969</v>
      </c>
      <c r="K689" s="929">
        <f t="shared" si="82"/>
        <v>10</v>
      </c>
      <c r="L689" s="930">
        <f>SUM((I689-F689)/J689*K689)*E689</f>
        <v>3.9520000000000007E-2</v>
      </c>
      <c r="M689" s="926" t="s">
        <v>883</v>
      </c>
      <c r="N689" s="931">
        <v>1</v>
      </c>
      <c r="O689" s="925">
        <f t="shared" si="83"/>
        <v>56908.799999999879</v>
      </c>
      <c r="P689" s="514"/>
    </row>
    <row r="690" spans="1:16" s="843" customFormat="1" ht="15" customHeight="1" x14ac:dyDescent="0.25">
      <c r="A690" s="601" t="s">
        <v>1149</v>
      </c>
      <c r="B690" s="601" t="s">
        <v>2284</v>
      </c>
      <c r="C690" s="926" t="s">
        <v>52</v>
      </c>
      <c r="D690" s="704">
        <v>42433</v>
      </c>
      <c r="E690" s="601">
        <v>57.35</v>
      </c>
      <c r="F690" s="927">
        <v>85.23</v>
      </c>
      <c r="G690" s="928" t="s">
        <v>2334</v>
      </c>
      <c r="H690" s="569">
        <v>42437</v>
      </c>
      <c r="I690" s="927">
        <v>84.73</v>
      </c>
      <c r="J690" s="921">
        <f>SUM(I690-F690)*100</f>
        <v>-50</v>
      </c>
      <c r="K690" s="929">
        <f t="shared" ref="K690:K704" si="85">SUM(100000/N690)/10000</f>
        <v>10</v>
      </c>
      <c r="L690" s="930">
        <f>SUM((I690-F690)/J690*K690)*E690</f>
        <v>5.7350000000000003</v>
      </c>
      <c r="M690" s="926" t="s">
        <v>883</v>
      </c>
      <c r="N690" s="931">
        <v>1</v>
      </c>
      <c r="O690" s="925">
        <f t="shared" ref="O690:O704" si="86">SUM(J690*K690*E690)/N690</f>
        <v>-28675</v>
      </c>
      <c r="P690" s="514"/>
    </row>
    <row r="691" spans="1:16" s="843" customFormat="1" ht="15" customHeight="1" x14ac:dyDescent="0.25">
      <c r="A691" s="601" t="s">
        <v>1274</v>
      </c>
      <c r="B691" s="601" t="s">
        <v>2284</v>
      </c>
      <c r="C691" s="926" t="s">
        <v>52</v>
      </c>
      <c r="D691" s="704">
        <v>42425</v>
      </c>
      <c r="E691" s="601">
        <v>20.239999999999998</v>
      </c>
      <c r="F691" s="927">
        <v>112.27</v>
      </c>
      <c r="G691" s="928" t="s">
        <v>976</v>
      </c>
      <c r="H691" s="569">
        <v>42437</v>
      </c>
      <c r="I691" s="927">
        <v>112.55500000000001</v>
      </c>
      <c r="J691" s="921">
        <f>SUM(I691-F691)*100</f>
        <v>28.50000000000108</v>
      </c>
      <c r="K691" s="929">
        <f t="shared" si="85"/>
        <v>10</v>
      </c>
      <c r="L691" s="930">
        <f>SUM((I691-F691)/J691*K691)*E691</f>
        <v>2.024</v>
      </c>
      <c r="M691" s="926" t="s">
        <v>883</v>
      </c>
      <c r="N691" s="931">
        <v>1</v>
      </c>
      <c r="O691" s="925">
        <f t="shared" si="86"/>
        <v>5768.4000000002179</v>
      </c>
      <c r="P691" s="514"/>
    </row>
    <row r="692" spans="1:16" s="843" customFormat="1" ht="15" customHeight="1" x14ac:dyDescent="0.25">
      <c r="A692" s="624" t="s">
        <v>1139</v>
      </c>
      <c r="B692" s="624" t="s">
        <v>2284</v>
      </c>
      <c r="C692" s="916" t="s">
        <v>77</v>
      </c>
      <c r="D692" s="917">
        <v>42436</v>
      </c>
      <c r="E692" s="624">
        <v>29.8</v>
      </c>
      <c r="F692" s="918">
        <v>1.46</v>
      </c>
      <c r="G692" s="919" t="s">
        <v>976</v>
      </c>
      <c r="H692" s="569">
        <v>42437</v>
      </c>
      <c r="I692" s="918">
        <v>1.4751000000000001</v>
      </c>
      <c r="J692" s="921">
        <f>SUM(F692-I692)*10000</f>
        <v>-151.00000000000114</v>
      </c>
      <c r="K692" s="922">
        <f t="shared" si="85"/>
        <v>7.4576776791707058</v>
      </c>
      <c r="L692" s="923">
        <f>SUM((F692-I692)/J692*K692)*E692</f>
        <v>2.2223879483928701E-2</v>
      </c>
      <c r="M692" s="916" t="s">
        <v>883</v>
      </c>
      <c r="N692" s="924">
        <v>1.3409</v>
      </c>
      <c r="O692" s="925">
        <f t="shared" si="86"/>
        <v>-25026.518025753299</v>
      </c>
      <c r="P692" s="515"/>
    </row>
    <row r="693" spans="1:16" s="843" customFormat="1" ht="15" customHeight="1" x14ac:dyDescent="0.25">
      <c r="A693" s="624" t="s">
        <v>1030</v>
      </c>
      <c r="B693" s="624" t="s">
        <v>2284</v>
      </c>
      <c r="C693" s="916" t="s">
        <v>77</v>
      </c>
      <c r="D693" s="917">
        <v>42436</v>
      </c>
      <c r="E693" s="624">
        <v>64.23</v>
      </c>
      <c r="F693" s="918">
        <v>0.77180000000000004</v>
      </c>
      <c r="G693" s="919" t="s">
        <v>2334</v>
      </c>
      <c r="H693" s="569">
        <v>42437</v>
      </c>
      <c r="I693" s="918">
        <v>0.77549999999999997</v>
      </c>
      <c r="J693" s="921">
        <f>SUM(F693-I693)*10000</f>
        <v>-36.999999999999254</v>
      </c>
      <c r="K693" s="922">
        <f t="shared" si="85"/>
        <v>7.0348223707351396</v>
      </c>
      <c r="L693" s="923">
        <f>SUM((F693-I693)/J693*K693)*E693</f>
        <v>4.5184664087231804E-2</v>
      </c>
      <c r="M693" s="916" t="s">
        <v>883</v>
      </c>
      <c r="N693" s="924">
        <v>1.4215</v>
      </c>
      <c r="O693" s="925">
        <f t="shared" si="86"/>
        <v>-11761.045172195167</v>
      </c>
      <c r="P693" s="515"/>
    </row>
    <row r="694" spans="1:16" s="843" customFormat="1" ht="15" customHeight="1" x14ac:dyDescent="0.25">
      <c r="A694" s="601" t="s">
        <v>1273</v>
      </c>
      <c r="B694" s="601" t="s">
        <v>2284</v>
      </c>
      <c r="C694" s="926" t="s">
        <v>52</v>
      </c>
      <c r="D694" s="704">
        <v>42433</v>
      </c>
      <c r="E694" s="601">
        <v>19.38</v>
      </c>
      <c r="F694" s="927">
        <v>124.69</v>
      </c>
      <c r="G694" s="928" t="s">
        <v>976</v>
      </c>
      <c r="H694" s="569">
        <v>42438</v>
      </c>
      <c r="I694" s="927">
        <v>123.46</v>
      </c>
      <c r="J694" s="921">
        <f>SUM(I694-F694)*100</f>
        <v>-123.0000000000004</v>
      </c>
      <c r="K694" s="929">
        <f t="shared" si="85"/>
        <v>10</v>
      </c>
      <c r="L694" s="930">
        <f>SUM((I694-F694)/J694*K694)*E694</f>
        <v>1.9379999999999999</v>
      </c>
      <c r="M694" s="926" t="s">
        <v>883</v>
      </c>
      <c r="N694" s="931">
        <v>1</v>
      </c>
      <c r="O694" s="925">
        <f t="shared" si="86"/>
        <v>-23837.400000000078</v>
      </c>
      <c r="P694" s="514"/>
    </row>
    <row r="695" spans="1:16" s="843" customFormat="1" ht="15" customHeight="1" x14ac:dyDescent="0.25">
      <c r="A695" s="601" t="s">
        <v>1035</v>
      </c>
      <c r="B695" s="601" t="s">
        <v>2284</v>
      </c>
      <c r="C695" s="926" t="s">
        <v>52</v>
      </c>
      <c r="D695" s="704">
        <v>42437</v>
      </c>
      <c r="E695" s="601">
        <v>60.12</v>
      </c>
      <c r="F695" s="927">
        <v>1.1025</v>
      </c>
      <c r="G695" s="928" t="s">
        <v>2334</v>
      </c>
      <c r="H695" s="569">
        <v>42438</v>
      </c>
      <c r="I695" s="927">
        <v>1.0981000000000001</v>
      </c>
      <c r="J695" s="921">
        <f>SUM(I695-F695)*10000</f>
        <v>-43.999999999999595</v>
      </c>
      <c r="K695" s="929">
        <f t="shared" si="85"/>
        <v>10</v>
      </c>
      <c r="L695" s="930">
        <f>SUM((I695-F695)/J695*K695)*E695</f>
        <v>6.012E-2</v>
      </c>
      <c r="M695" s="926" t="s">
        <v>883</v>
      </c>
      <c r="N695" s="931">
        <v>1</v>
      </c>
      <c r="O695" s="925">
        <f t="shared" si="86"/>
        <v>-26452.799999999756</v>
      </c>
      <c r="P695" s="514"/>
    </row>
    <row r="696" spans="1:16" s="843" customFormat="1" ht="15" customHeight="1" x14ac:dyDescent="0.25">
      <c r="A696" s="624" t="s">
        <v>2346</v>
      </c>
      <c r="B696" s="624" t="s">
        <v>2284</v>
      </c>
      <c r="C696" s="916" t="s">
        <v>77</v>
      </c>
      <c r="D696" s="917">
        <v>42438</v>
      </c>
      <c r="E696" s="624">
        <v>79.040000000000006</v>
      </c>
      <c r="F696" s="918">
        <v>0.89949999999999997</v>
      </c>
      <c r="G696" s="919" t="s">
        <v>2334</v>
      </c>
      <c r="H696" s="569">
        <v>42438</v>
      </c>
      <c r="I696" s="918">
        <v>0.88870000000000005</v>
      </c>
      <c r="J696" s="921">
        <f>SUM(F696-I696)*10000</f>
        <v>107.9999999999992</v>
      </c>
      <c r="K696" s="922">
        <f t="shared" si="85"/>
        <v>7.5500188750471873</v>
      </c>
      <c r="L696" s="923">
        <f>SUM((F696-I696)/J696*K696)*E696</f>
        <v>5.9675349188372973E-2</v>
      </c>
      <c r="M696" s="916" t="s">
        <v>883</v>
      </c>
      <c r="N696" s="924">
        <v>1.3245</v>
      </c>
      <c r="O696" s="925">
        <f t="shared" si="86"/>
        <v>48659.401376702401</v>
      </c>
      <c r="P696" s="515"/>
    </row>
    <row r="697" spans="1:16" s="843" customFormat="1" ht="15" customHeight="1" x14ac:dyDescent="0.25">
      <c r="A697" s="601" t="s">
        <v>1035</v>
      </c>
      <c r="B697" s="601" t="s">
        <v>2284</v>
      </c>
      <c r="C697" s="926" t="s">
        <v>52</v>
      </c>
      <c r="D697" s="704">
        <v>42439</v>
      </c>
      <c r="E697" s="601">
        <v>87.31</v>
      </c>
      <c r="F697" s="927">
        <v>1.1034999999999999</v>
      </c>
      <c r="G697" s="928" t="s">
        <v>2334</v>
      </c>
      <c r="H697" s="569">
        <v>42439</v>
      </c>
      <c r="I697" s="927">
        <v>1.1187</v>
      </c>
      <c r="J697" s="921">
        <f>SUM(I697-F697)*10000</f>
        <v>152.00000000000102</v>
      </c>
      <c r="K697" s="929">
        <f t="shared" si="85"/>
        <v>10</v>
      </c>
      <c r="L697" s="930">
        <f>SUM((I697-F697)/J697*K697)*E697</f>
        <v>8.7309999999999999E-2</v>
      </c>
      <c r="M697" s="926" t="s">
        <v>883</v>
      </c>
      <c r="N697" s="931">
        <v>1</v>
      </c>
      <c r="O697" s="925">
        <f t="shared" si="86"/>
        <v>132711.20000000088</v>
      </c>
      <c r="P697" s="514"/>
    </row>
    <row r="698" spans="1:16" s="843" customFormat="1" ht="15" customHeight="1" x14ac:dyDescent="0.25">
      <c r="A698" s="601" t="s">
        <v>1149</v>
      </c>
      <c r="B698" s="601" t="s">
        <v>2284</v>
      </c>
      <c r="C698" s="926" t="s">
        <v>52</v>
      </c>
      <c r="D698" s="704">
        <v>42425</v>
      </c>
      <c r="E698" s="601">
        <v>53.91</v>
      </c>
      <c r="F698" s="927">
        <v>81.91</v>
      </c>
      <c r="G698" s="928" t="s">
        <v>2334</v>
      </c>
      <c r="H698" s="569">
        <v>42439</v>
      </c>
      <c r="I698" s="927">
        <v>85.87</v>
      </c>
      <c r="J698" s="921">
        <f>SUM(I698-F698)*100</f>
        <v>396.0000000000008</v>
      </c>
      <c r="K698" s="929">
        <f t="shared" si="85"/>
        <v>10</v>
      </c>
      <c r="L698" s="930">
        <f>SUM((I698-F698)/J698*K698)*E698</f>
        <v>5.391</v>
      </c>
      <c r="M698" s="926" t="s">
        <v>883</v>
      </c>
      <c r="N698" s="931">
        <v>1</v>
      </c>
      <c r="O698" s="925">
        <f t="shared" si="86"/>
        <v>213483.60000000041</v>
      </c>
      <c r="P698" s="514"/>
    </row>
    <row r="699" spans="1:16" s="843" customFormat="1" ht="15" customHeight="1" x14ac:dyDescent="0.25">
      <c r="A699" s="601" t="s">
        <v>1166</v>
      </c>
      <c r="B699" s="601" t="s">
        <v>2284</v>
      </c>
      <c r="C699" s="926" t="s">
        <v>52</v>
      </c>
      <c r="D699" s="704">
        <v>42439</v>
      </c>
      <c r="E699" s="601">
        <v>74.73</v>
      </c>
      <c r="F699" s="927">
        <v>113.85</v>
      </c>
      <c r="G699" s="928" t="s">
        <v>2334</v>
      </c>
      <c r="H699" s="569">
        <v>42439</v>
      </c>
      <c r="I699" s="927">
        <v>115.87</v>
      </c>
      <c r="J699" s="921">
        <f>SUM(I699-F699)*100</f>
        <v>202.00000000000102</v>
      </c>
      <c r="K699" s="929">
        <f t="shared" si="85"/>
        <v>10</v>
      </c>
      <c r="L699" s="930">
        <f>SUM((I699-F699)/J699*K699)*E699</f>
        <v>7.4730000000000008</v>
      </c>
      <c r="M699" s="926" t="s">
        <v>883</v>
      </c>
      <c r="N699" s="931">
        <v>1</v>
      </c>
      <c r="O699" s="925">
        <f t="shared" si="86"/>
        <v>150954.60000000076</v>
      </c>
      <c r="P699" s="514"/>
    </row>
    <row r="700" spans="1:16" s="843" customFormat="1" ht="15" customHeight="1" x14ac:dyDescent="0.25">
      <c r="A700" s="624" t="s">
        <v>1139</v>
      </c>
      <c r="B700" s="624" t="s">
        <v>2284</v>
      </c>
      <c r="C700" s="916" t="s">
        <v>77</v>
      </c>
      <c r="D700" s="917">
        <v>42438</v>
      </c>
      <c r="E700" s="624">
        <v>29.44</v>
      </c>
      <c r="F700" s="918">
        <v>1.46</v>
      </c>
      <c r="G700" s="919" t="s">
        <v>976</v>
      </c>
      <c r="H700" s="569">
        <v>42439</v>
      </c>
      <c r="I700" s="918">
        <v>1.4775100000000001</v>
      </c>
      <c r="J700" s="921">
        <f>SUM(F700-I700)*10000</f>
        <v>-175.10000000000136</v>
      </c>
      <c r="K700" s="922">
        <f t="shared" si="85"/>
        <v>7.5500188750471873</v>
      </c>
      <c r="L700" s="923">
        <f>SUM((F700-I700)/J700*K700)*E700</f>
        <v>2.2227255568138919E-2</v>
      </c>
      <c r="M700" s="916" t="s">
        <v>883</v>
      </c>
      <c r="N700" s="924">
        <v>1.3245</v>
      </c>
      <c r="O700" s="925">
        <f t="shared" si="86"/>
        <v>-29384.616458898865</v>
      </c>
      <c r="P700" s="515"/>
    </row>
    <row r="701" spans="1:16" s="843" customFormat="1" ht="15" customHeight="1" x14ac:dyDescent="0.25">
      <c r="A701" s="624" t="s">
        <v>1030</v>
      </c>
      <c r="B701" s="624" t="s">
        <v>2284</v>
      </c>
      <c r="C701" s="916" t="s">
        <v>77</v>
      </c>
      <c r="D701" s="917">
        <v>42438</v>
      </c>
      <c r="E701" s="624">
        <v>33.340000000000003</v>
      </c>
      <c r="F701" s="918">
        <v>0.77049999999999996</v>
      </c>
      <c r="G701" s="919" t="s">
        <v>976</v>
      </c>
      <c r="H701" s="569">
        <v>42439</v>
      </c>
      <c r="I701" s="918">
        <v>0.77749999999999997</v>
      </c>
      <c r="J701" s="921">
        <f>SUM(F701-I701)*10000</f>
        <v>-70.000000000000057</v>
      </c>
      <c r="K701" s="922">
        <f t="shared" si="85"/>
        <v>7.0338327354575512</v>
      </c>
      <c r="L701" s="923">
        <f>SUM((F701-I701)/J701*K701)*E701</f>
        <v>2.3450798340015479E-2</v>
      </c>
      <c r="M701" s="916" t="s">
        <v>883</v>
      </c>
      <c r="N701" s="924">
        <v>1.4217</v>
      </c>
      <c r="O701" s="925">
        <f t="shared" si="86"/>
        <v>-11546.429512563023</v>
      </c>
      <c r="P701" s="515"/>
    </row>
    <row r="702" spans="1:16" s="843" customFormat="1" ht="15" customHeight="1" x14ac:dyDescent="0.25">
      <c r="A702" s="601" t="s">
        <v>1031</v>
      </c>
      <c r="B702" s="601" t="s">
        <v>2284</v>
      </c>
      <c r="C702" s="926" t="s">
        <v>52</v>
      </c>
      <c r="D702" s="704">
        <v>42437</v>
      </c>
      <c r="E702" s="601">
        <v>55.58</v>
      </c>
      <c r="F702" s="927">
        <v>1.33</v>
      </c>
      <c r="G702" s="928" t="s">
        <v>2335</v>
      </c>
      <c r="H702" s="569">
        <v>42440</v>
      </c>
      <c r="I702" s="927">
        <v>1.3231999999999999</v>
      </c>
      <c r="J702" s="921">
        <f>SUM(I702-F702)*10000</f>
        <v>-68.000000000001393</v>
      </c>
      <c r="K702" s="929">
        <f t="shared" si="85"/>
        <v>7.5500188750471873</v>
      </c>
      <c r="L702" s="930">
        <f>SUM((I702-F702)/J702*K702)*E702</f>
        <v>4.1963004907512265E-2</v>
      </c>
      <c r="M702" s="926" t="s">
        <v>883</v>
      </c>
      <c r="N702" s="931">
        <v>1.3245</v>
      </c>
      <c r="O702" s="925">
        <f t="shared" si="86"/>
        <v>-21543.860579168686</v>
      </c>
      <c r="P702" s="514"/>
    </row>
    <row r="703" spans="1:16" s="843" customFormat="1" ht="15" customHeight="1" x14ac:dyDescent="0.25">
      <c r="A703" s="601" t="s">
        <v>1274</v>
      </c>
      <c r="B703" s="601" t="s">
        <v>2284</v>
      </c>
      <c r="C703" s="926" t="s">
        <v>52</v>
      </c>
      <c r="D703" s="704">
        <v>42439</v>
      </c>
      <c r="E703" s="601">
        <v>51.26</v>
      </c>
      <c r="F703" s="927">
        <v>113.52</v>
      </c>
      <c r="G703" s="928" t="s">
        <v>976</v>
      </c>
      <c r="H703" s="569">
        <v>42440</v>
      </c>
      <c r="I703" s="927">
        <v>113.03700000000001</v>
      </c>
      <c r="J703" s="921">
        <f>SUM(I703-F703)*100</f>
        <v>-48.299999999998988</v>
      </c>
      <c r="K703" s="929">
        <f t="shared" si="85"/>
        <v>10</v>
      </c>
      <c r="L703" s="930">
        <f>SUM((I703-F703)/J703*K703)*E703</f>
        <v>5.1260000000000003</v>
      </c>
      <c r="M703" s="926" t="s">
        <v>883</v>
      </c>
      <c r="N703" s="931">
        <v>1</v>
      </c>
      <c r="O703" s="925">
        <f t="shared" si="86"/>
        <v>-24758.579999999482</v>
      </c>
      <c r="P703" s="514"/>
    </row>
    <row r="704" spans="1:16" s="843" customFormat="1" ht="15" customHeight="1" x14ac:dyDescent="0.25">
      <c r="A704" s="624" t="s">
        <v>1141</v>
      </c>
      <c r="B704" s="624" t="s">
        <v>2284</v>
      </c>
      <c r="C704" s="916" t="s">
        <v>77</v>
      </c>
      <c r="D704" s="917">
        <v>42439</v>
      </c>
      <c r="E704" s="624">
        <v>66.36</v>
      </c>
      <c r="F704" s="918">
        <v>0.99009999999999998</v>
      </c>
      <c r="G704" s="919" t="s">
        <v>976</v>
      </c>
      <c r="H704" s="569">
        <v>42440</v>
      </c>
      <c r="I704" s="918">
        <v>0.99680000000000002</v>
      </c>
      <c r="J704" s="921">
        <f>SUM(F704-I704)*10000</f>
        <v>-67.000000000000398</v>
      </c>
      <c r="K704" s="922">
        <f t="shared" si="85"/>
        <v>7.555723460521345</v>
      </c>
      <c r="L704" s="923">
        <f>SUM((F704-I704)/J704*K704)*E704</f>
        <v>5.0139780884019644E-2</v>
      </c>
      <c r="M704" s="916" t="s">
        <v>883</v>
      </c>
      <c r="N704" s="924">
        <v>1.3234999999999999</v>
      </c>
      <c r="O704" s="925">
        <f t="shared" si="86"/>
        <v>-25382.435354962872</v>
      </c>
      <c r="P704" s="515"/>
    </row>
    <row r="705" spans="1:16" s="843" customFormat="1" ht="15" customHeight="1" x14ac:dyDescent="0.25">
      <c r="A705" s="601" t="s">
        <v>2320</v>
      </c>
      <c r="B705" s="601" t="s">
        <v>2284</v>
      </c>
      <c r="C705" s="926" t="s">
        <v>52</v>
      </c>
      <c r="D705" s="704">
        <v>42440</v>
      </c>
      <c r="E705" s="601">
        <v>2</v>
      </c>
      <c r="F705" s="927">
        <v>1274</v>
      </c>
      <c r="G705" s="928" t="s">
        <v>2334</v>
      </c>
      <c r="H705" s="569">
        <v>42440</v>
      </c>
      <c r="I705" s="927">
        <v>1261</v>
      </c>
      <c r="J705" s="921">
        <f>SUM(I705-F705)*10</f>
        <v>-130</v>
      </c>
      <c r="K705" s="929">
        <f t="shared" ref="K705:K713" si="87">SUM(100000/N705)/10000</f>
        <v>10</v>
      </c>
      <c r="L705" s="930">
        <f>SUM((I705-F705)/J705*K705)*E705</f>
        <v>2</v>
      </c>
      <c r="M705" s="926" t="s">
        <v>883</v>
      </c>
      <c r="N705" s="931">
        <v>1</v>
      </c>
      <c r="O705" s="925">
        <f t="shared" ref="O705:O713" si="88">SUM(J705*K705*E705)/N705</f>
        <v>-2600</v>
      </c>
      <c r="P705" s="514"/>
    </row>
    <row r="706" spans="1:16" s="843" customFormat="1" ht="15" customHeight="1" x14ac:dyDescent="0.25">
      <c r="A706" s="624" t="s">
        <v>1031</v>
      </c>
      <c r="B706" s="624" t="s">
        <v>2284</v>
      </c>
      <c r="C706" s="916" t="s">
        <v>77</v>
      </c>
      <c r="D706" s="917">
        <v>42440</v>
      </c>
      <c r="E706" s="624">
        <v>28.68</v>
      </c>
      <c r="F706" s="918">
        <v>1.3224</v>
      </c>
      <c r="G706" s="919" t="s">
        <v>976</v>
      </c>
      <c r="H706" s="569">
        <v>42445</v>
      </c>
      <c r="I706" s="918">
        <v>1.3379000000000001</v>
      </c>
      <c r="J706" s="921">
        <f>SUM(F706-I706)*10000</f>
        <v>-155.00000000000068</v>
      </c>
      <c r="K706" s="922">
        <f t="shared" si="87"/>
        <v>7.6388358414177677</v>
      </c>
      <c r="L706" s="923">
        <f>SUM((F706-I706)/J706*K706)*E706</f>
        <v>2.1908181193186157E-2</v>
      </c>
      <c r="M706" s="916" t="s">
        <v>883</v>
      </c>
      <c r="N706" s="924">
        <v>1.3090999999999999</v>
      </c>
      <c r="O706" s="925">
        <f t="shared" si="88"/>
        <v>-25939.714956411804</v>
      </c>
      <c r="P706" s="515"/>
    </row>
    <row r="707" spans="1:16" s="843" customFormat="1" ht="15" customHeight="1" x14ac:dyDescent="0.25">
      <c r="A707" s="624" t="s">
        <v>1057</v>
      </c>
      <c r="B707" s="624" t="s">
        <v>2284</v>
      </c>
      <c r="C707" s="916" t="s">
        <v>77</v>
      </c>
      <c r="D707" s="917">
        <v>42444</v>
      </c>
      <c r="E707" s="624">
        <v>58.59</v>
      </c>
      <c r="F707" s="918">
        <v>0.74860000000000004</v>
      </c>
      <c r="G707" s="919" t="s">
        <v>976</v>
      </c>
      <c r="H707" s="569">
        <v>42445</v>
      </c>
      <c r="I707" s="918">
        <v>0.755</v>
      </c>
      <c r="J707" s="921">
        <f>SUM(F707-I707)*10000</f>
        <v>-63.999999999999616</v>
      </c>
      <c r="K707" s="922">
        <f t="shared" si="87"/>
        <v>10</v>
      </c>
      <c r="L707" s="923">
        <f>SUM((F707-I707)/J707*K707)*E707</f>
        <v>5.8590000000000003E-2</v>
      </c>
      <c r="M707" s="916" t="s">
        <v>883</v>
      </c>
      <c r="N707" s="924">
        <v>1</v>
      </c>
      <c r="O707" s="925">
        <f t="shared" si="88"/>
        <v>-37497.599999999773</v>
      </c>
      <c r="P707" s="515"/>
    </row>
    <row r="708" spans="1:16" s="843" customFormat="1" ht="15" customHeight="1" x14ac:dyDescent="0.25">
      <c r="A708" s="624" t="s">
        <v>1146</v>
      </c>
      <c r="B708" s="624" t="s">
        <v>2284</v>
      </c>
      <c r="C708" s="916" t="s">
        <v>77</v>
      </c>
      <c r="D708" s="917">
        <v>42431</v>
      </c>
      <c r="E708" s="624">
        <v>6.52</v>
      </c>
      <c r="F708" s="918">
        <v>0.9869</v>
      </c>
      <c r="G708" s="919" t="s">
        <v>52</v>
      </c>
      <c r="H708" s="569">
        <v>42445</v>
      </c>
      <c r="I708" s="918">
        <v>0.97629999999999995</v>
      </c>
      <c r="J708" s="921">
        <f>SUM(F708-I708)*10000</f>
        <v>106.00000000000054</v>
      </c>
      <c r="K708" s="922">
        <f t="shared" si="87"/>
        <v>10.237510237510238</v>
      </c>
      <c r="L708" s="923">
        <f>SUM((F708-I708)/J708*K708)*E708</f>
        <v>6.6748566748566747E-3</v>
      </c>
      <c r="M708" s="916" t="s">
        <v>883</v>
      </c>
      <c r="N708" s="924">
        <v>0.9768</v>
      </c>
      <c r="O708" s="925">
        <f t="shared" si="88"/>
        <v>7243.3948355324637</v>
      </c>
      <c r="P708" s="514" t="s">
        <v>2388</v>
      </c>
    </row>
    <row r="709" spans="1:16" s="843" customFormat="1" ht="15" customHeight="1" x14ac:dyDescent="0.25">
      <c r="A709" s="624" t="s">
        <v>1155</v>
      </c>
      <c r="B709" s="624" t="s">
        <v>2284</v>
      </c>
      <c r="C709" s="916" t="s">
        <v>77</v>
      </c>
      <c r="D709" s="917">
        <v>42444</v>
      </c>
      <c r="E709" s="624">
        <v>46</v>
      </c>
      <c r="F709" s="918">
        <v>85.165000000000006</v>
      </c>
      <c r="G709" s="919" t="s">
        <v>976</v>
      </c>
      <c r="H709" s="569">
        <v>42446</v>
      </c>
      <c r="I709" s="918">
        <v>85.88</v>
      </c>
      <c r="J709" s="921">
        <f>SUM(F709-I709)*100</f>
        <v>-71.49999999999892</v>
      </c>
      <c r="K709" s="922">
        <f t="shared" si="87"/>
        <v>10</v>
      </c>
      <c r="L709" s="923">
        <f>SUM((F709-I709)/J709*K709)*E709</f>
        <v>4.6000000000000005</v>
      </c>
      <c r="M709" s="916" t="s">
        <v>883</v>
      </c>
      <c r="N709" s="924">
        <v>1</v>
      </c>
      <c r="O709" s="925">
        <f t="shared" si="88"/>
        <v>-32889.999999999505</v>
      </c>
      <c r="P709" s="515"/>
    </row>
    <row r="710" spans="1:16" s="843" customFormat="1" ht="15" customHeight="1" x14ac:dyDescent="0.25">
      <c r="A710" s="601" t="s">
        <v>1166</v>
      </c>
      <c r="B710" s="601" t="s">
        <v>2284</v>
      </c>
      <c r="C710" s="926" t="s">
        <v>52</v>
      </c>
      <c r="D710" s="704">
        <v>42446</v>
      </c>
      <c r="E710" s="601">
        <v>70.319999999999993</v>
      </c>
      <c r="F710" s="927">
        <v>115.444</v>
      </c>
      <c r="G710" s="928" t="s">
        <v>2334</v>
      </c>
      <c r="H710" s="569">
        <v>42446</v>
      </c>
      <c r="I710" s="927">
        <v>114.91</v>
      </c>
      <c r="J710" s="921">
        <f>SUM(I710-F710)*100</f>
        <v>-53.400000000000603</v>
      </c>
      <c r="K710" s="929">
        <f t="shared" si="87"/>
        <v>10</v>
      </c>
      <c r="L710" s="930">
        <f>SUM((I710-F710)/J710*K710)*E710</f>
        <v>7.032</v>
      </c>
      <c r="M710" s="926" t="s">
        <v>883</v>
      </c>
      <c r="N710" s="931">
        <v>1</v>
      </c>
      <c r="O710" s="925">
        <f t="shared" si="88"/>
        <v>-37550.880000000419</v>
      </c>
      <c r="P710" s="514"/>
    </row>
    <row r="711" spans="1:16" s="843" customFormat="1" ht="15" customHeight="1" x14ac:dyDescent="0.25">
      <c r="A711" s="624" t="s">
        <v>1032</v>
      </c>
      <c r="B711" s="624" t="s">
        <v>2284</v>
      </c>
      <c r="C711" s="916" t="s">
        <v>77</v>
      </c>
      <c r="D711" s="917">
        <v>42444</v>
      </c>
      <c r="E711" s="624">
        <v>72.56</v>
      </c>
      <c r="F711" s="918">
        <v>1.41</v>
      </c>
      <c r="G711" s="919" t="s">
        <v>2334</v>
      </c>
      <c r="H711" s="569">
        <v>42446</v>
      </c>
      <c r="I711" s="918">
        <v>1.3926000000000001</v>
      </c>
      <c r="J711" s="921">
        <f>SUM(F711-I711)*10000</f>
        <v>173.99999999999861</v>
      </c>
      <c r="K711" s="922">
        <f t="shared" si="87"/>
        <v>10.333781130515655</v>
      </c>
      <c r="L711" s="923">
        <f>SUM((F711-I711)/J711*K711)*E711</f>
        <v>7.4981915883021596E-2</v>
      </c>
      <c r="M711" s="916" t="s">
        <v>883</v>
      </c>
      <c r="N711" s="924">
        <v>0.9677</v>
      </c>
      <c r="O711" s="925">
        <f t="shared" si="88"/>
        <v>134823.32710184617</v>
      </c>
      <c r="P711" s="515"/>
    </row>
    <row r="712" spans="1:16" s="843" customFormat="1" ht="15" customHeight="1" x14ac:dyDescent="0.25">
      <c r="A712" s="624" t="s">
        <v>1031</v>
      </c>
      <c r="B712" s="624" t="s">
        <v>2284</v>
      </c>
      <c r="C712" s="916" t="s">
        <v>77</v>
      </c>
      <c r="D712" s="917">
        <v>42433</v>
      </c>
      <c r="E712" s="624">
        <v>14.74</v>
      </c>
      <c r="F712" s="918">
        <v>1.3366</v>
      </c>
      <c r="G712" s="919" t="s">
        <v>976</v>
      </c>
      <c r="H712" s="569">
        <v>42446</v>
      </c>
      <c r="I712" s="918">
        <v>1.3037000000000001</v>
      </c>
      <c r="J712" s="921">
        <f>SUM(F712-I712)*10000</f>
        <v>328.99999999999932</v>
      </c>
      <c r="K712" s="922">
        <f t="shared" si="87"/>
        <v>7.5500188750471873</v>
      </c>
      <c r="L712" s="923">
        <f>SUM((F712-I712)/J712*K712)*E712</f>
        <v>1.1128727821819553E-2</v>
      </c>
      <c r="M712" s="916" t="s">
        <v>883</v>
      </c>
      <c r="N712" s="924">
        <v>1.3245</v>
      </c>
      <c r="O712" s="925">
        <f t="shared" si="88"/>
        <v>27643.272581190075</v>
      </c>
      <c r="P712" s="515"/>
    </row>
    <row r="713" spans="1:16" s="843" customFormat="1" ht="15" customHeight="1" x14ac:dyDescent="0.25">
      <c r="A713" s="624" t="s">
        <v>1146</v>
      </c>
      <c r="B713" s="624" t="s">
        <v>2284</v>
      </c>
      <c r="C713" s="916" t="s">
        <v>77</v>
      </c>
      <c r="D713" s="917">
        <v>42431</v>
      </c>
      <c r="E713" s="624">
        <v>6.52</v>
      </c>
      <c r="F713" s="918">
        <v>0.9869</v>
      </c>
      <c r="G713" s="919" t="s">
        <v>52</v>
      </c>
      <c r="H713" s="569">
        <v>42446</v>
      </c>
      <c r="I713" s="918">
        <v>0.96579999999999999</v>
      </c>
      <c r="J713" s="921">
        <f>SUM(F713-I713)*10000</f>
        <v>211.00000000000009</v>
      </c>
      <c r="K713" s="922">
        <f t="shared" si="87"/>
        <v>10.333781130515655</v>
      </c>
      <c r="L713" s="923">
        <f>SUM((F713-I713)/J713*K713)*E713</f>
        <v>6.7376252970962067E-3</v>
      </c>
      <c r="M713" s="916" t="s">
        <v>883</v>
      </c>
      <c r="N713" s="924">
        <v>0.9677</v>
      </c>
      <c r="O713" s="925">
        <f t="shared" si="88"/>
        <v>14690.905628679346</v>
      </c>
      <c r="P713" s="515"/>
    </row>
    <row r="714" spans="1:16" s="843" customFormat="1" ht="15" customHeight="1" x14ac:dyDescent="0.25">
      <c r="A714" s="624" t="s">
        <v>1273</v>
      </c>
      <c r="B714" s="624" t="s">
        <v>2284</v>
      </c>
      <c r="C714" s="916" t="s">
        <v>77</v>
      </c>
      <c r="D714" s="917">
        <v>42450</v>
      </c>
      <c r="E714" s="624">
        <v>49.99</v>
      </c>
      <c r="F714" s="918">
        <v>125.25</v>
      </c>
      <c r="G714" s="919" t="s">
        <v>2334</v>
      </c>
      <c r="H714" s="569">
        <v>42450</v>
      </c>
      <c r="I714" s="918">
        <v>125.74</v>
      </c>
      <c r="J714" s="921">
        <f>SUM(F714-I714)*100</f>
        <v>-48.999999999999488</v>
      </c>
      <c r="K714" s="922">
        <f t="shared" ref="K714:K723" si="89">SUM(100000/N714)/10000</f>
        <v>10</v>
      </c>
      <c r="L714" s="923">
        <f>SUM((F714-I714)/J714*K714)*E714</f>
        <v>4.9990000000000006</v>
      </c>
      <c r="M714" s="916" t="s">
        <v>883</v>
      </c>
      <c r="N714" s="924">
        <v>1</v>
      </c>
      <c r="O714" s="925">
        <f t="shared" ref="O714:O723" si="90">SUM(J714*K714*E714)/N714</f>
        <v>-24495.099999999744</v>
      </c>
      <c r="P714" s="515"/>
    </row>
    <row r="715" spans="1:16" s="843" customFormat="1" ht="15" customHeight="1" x14ac:dyDescent="0.25">
      <c r="A715" s="601" t="s">
        <v>1144</v>
      </c>
      <c r="B715" s="601" t="s">
        <v>2284</v>
      </c>
      <c r="C715" s="926" t="s">
        <v>52</v>
      </c>
      <c r="D715" s="704">
        <v>42447</v>
      </c>
      <c r="E715" s="601">
        <v>47.84</v>
      </c>
      <c r="F715" s="927">
        <v>1.9008</v>
      </c>
      <c r="G715" s="928" t="s">
        <v>2334</v>
      </c>
      <c r="H715" s="569">
        <v>42450</v>
      </c>
      <c r="I715" s="927">
        <v>1.8985000000000001</v>
      </c>
      <c r="J715" s="921">
        <f>SUM(I715-F715)*10000</f>
        <v>-22.999999999999687</v>
      </c>
      <c r="K715" s="929">
        <f t="shared" si="89"/>
        <v>7.597052343690649</v>
      </c>
      <c r="L715" s="930">
        <f>SUM((I715-F715)/J715*K715)*E715</f>
        <v>3.6344298412216071E-2</v>
      </c>
      <c r="M715" s="926" t="s">
        <v>883</v>
      </c>
      <c r="N715" s="931">
        <v>1.3163</v>
      </c>
      <c r="O715" s="925">
        <f t="shared" si="90"/>
        <v>-6350.5193609432354</v>
      </c>
      <c r="P715" s="514"/>
    </row>
    <row r="716" spans="1:16" s="843" customFormat="1" ht="15" customHeight="1" x14ac:dyDescent="0.25">
      <c r="A716" s="601" t="s">
        <v>1035</v>
      </c>
      <c r="B716" s="601" t="s">
        <v>2284</v>
      </c>
      <c r="C716" s="926" t="s">
        <v>52</v>
      </c>
      <c r="D716" s="704">
        <v>42445</v>
      </c>
      <c r="E716" s="601">
        <v>51.3</v>
      </c>
      <c r="F716" s="927">
        <v>1.113</v>
      </c>
      <c r="G716" s="928" t="s">
        <v>2334</v>
      </c>
      <c r="H716" s="569">
        <v>42450</v>
      </c>
      <c r="I716" s="927">
        <v>1.1234999999999999</v>
      </c>
      <c r="J716" s="921">
        <f>SUM(I716-F716)*10000</f>
        <v>104.99999999999955</v>
      </c>
      <c r="K716" s="929">
        <f t="shared" si="89"/>
        <v>10</v>
      </c>
      <c r="L716" s="930">
        <f>SUM((I716-F716)/J716*K716)*E716</f>
        <v>5.1299999999999998E-2</v>
      </c>
      <c r="M716" s="926" t="s">
        <v>883</v>
      </c>
      <c r="N716" s="931">
        <v>1</v>
      </c>
      <c r="O716" s="925">
        <f t="shared" si="90"/>
        <v>53864.999999999767</v>
      </c>
      <c r="P716" s="514"/>
    </row>
    <row r="717" spans="1:16" s="843" customFormat="1" ht="15" customHeight="1" x14ac:dyDescent="0.25">
      <c r="A717" s="601" t="s">
        <v>1139</v>
      </c>
      <c r="B717" s="601" t="s">
        <v>2284</v>
      </c>
      <c r="C717" s="926" t="s">
        <v>52</v>
      </c>
      <c r="D717" s="704">
        <v>42450</v>
      </c>
      <c r="E717" s="601">
        <v>100.96</v>
      </c>
      <c r="F717" s="927">
        <v>1.4721</v>
      </c>
      <c r="G717" s="928" t="s">
        <v>976</v>
      </c>
      <c r="H717" s="569">
        <v>42451</v>
      </c>
      <c r="I717" s="927">
        <v>1.4669000000000001</v>
      </c>
      <c r="J717" s="921">
        <f>SUM(I717-F717)*10000</f>
        <v>-51.999999999998714</v>
      </c>
      <c r="K717" s="929">
        <f t="shared" si="89"/>
        <v>7.5477394520341159</v>
      </c>
      <c r="L717" s="930">
        <f>SUM((I717-F717)/J717*K717)*E717</f>
        <v>7.620197750773644E-2</v>
      </c>
      <c r="M717" s="926" t="s">
        <v>883</v>
      </c>
      <c r="N717" s="931">
        <v>1.3249</v>
      </c>
      <c r="O717" s="925">
        <f t="shared" si="90"/>
        <v>-29907.938941823508</v>
      </c>
      <c r="P717" s="514"/>
    </row>
    <row r="718" spans="1:16" s="843" customFormat="1" ht="15" customHeight="1" x14ac:dyDescent="0.25">
      <c r="A718" s="624" t="s">
        <v>1145</v>
      </c>
      <c r="B718" s="624" t="s">
        <v>2284</v>
      </c>
      <c r="C718" s="916" t="s">
        <v>77</v>
      </c>
      <c r="D718" s="917">
        <v>42451</v>
      </c>
      <c r="E718" s="624">
        <v>54</v>
      </c>
      <c r="F718" s="918">
        <v>1.43624</v>
      </c>
      <c r="G718" s="919" t="s">
        <v>1351</v>
      </c>
      <c r="H718" s="569">
        <v>42451</v>
      </c>
      <c r="I718" s="918">
        <v>1.43411</v>
      </c>
      <c r="J718" s="921">
        <f>SUM(F718-I718)*10000</f>
        <v>21.299999999999653</v>
      </c>
      <c r="K718" s="922">
        <f t="shared" si="89"/>
        <v>10</v>
      </c>
      <c r="L718" s="923">
        <f>SUM((F718-I718)/J718*K718)*E718</f>
        <v>5.3999999999999999E-2</v>
      </c>
      <c r="M718" s="916" t="s">
        <v>883</v>
      </c>
      <c r="N718" s="924">
        <v>1</v>
      </c>
      <c r="O718" s="925">
        <f t="shared" si="90"/>
        <v>11501.999999999813</v>
      </c>
      <c r="P718" s="515"/>
    </row>
    <row r="719" spans="1:16" s="843" customFormat="1" ht="15" customHeight="1" x14ac:dyDescent="0.25">
      <c r="A719" s="624" t="s">
        <v>1145</v>
      </c>
      <c r="B719" s="624" t="s">
        <v>2284</v>
      </c>
      <c r="C719" s="916" t="s">
        <v>77</v>
      </c>
      <c r="D719" s="917">
        <v>42451</v>
      </c>
      <c r="E719" s="624">
        <v>54</v>
      </c>
      <c r="F719" s="918">
        <v>1.43624</v>
      </c>
      <c r="G719" s="919" t="s">
        <v>1351</v>
      </c>
      <c r="H719" s="569">
        <v>42451</v>
      </c>
      <c r="I719" s="918">
        <v>1.43363</v>
      </c>
      <c r="J719" s="921">
        <f>SUM(F719-I719)*10000</f>
        <v>26.100000000000012</v>
      </c>
      <c r="K719" s="922">
        <f t="shared" si="89"/>
        <v>10</v>
      </c>
      <c r="L719" s="923">
        <f>SUM((F719-I719)/J719*K719)*E719</f>
        <v>5.3999999999999999E-2</v>
      </c>
      <c r="M719" s="916" t="s">
        <v>883</v>
      </c>
      <c r="N719" s="924">
        <v>1</v>
      </c>
      <c r="O719" s="925">
        <f t="shared" si="90"/>
        <v>14094.000000000005</v>
      </c>
      <c r="P719" s="515"/>
    </row>
    <row r="720" spans="1:16" s="843" customFormat="1" ht="15" customHeight="1" x14ac:dyDescent="0.25">
      <c r="A720" s="624" t="s">
        <v>1145</v>
      </c>
      <c r="B720" s="624" t="s">
        <v>2284</v>
      </c>
      <c r="C720" s="916" t="s">
        <v>77</v>
      </c>
      <c r="D720" s="917">
        <v>42451</v>
      </c>
      <c r="E720" s="624">
        <v>55</v>
      </c>
      <c r="F720" s="918">
        <v>1.43624</v>
      </c>
      <c r="G720" s="919" t="s">
        <v>1351</v>
      </c>
      <c r="H720" s="569">
        <v>42451</v>
      </c>
      <c r="I720" s="918">
        <v>1.4317200000000001</v>
      </c>
      <c r="J720" s="921">
        <f>SUM(F720-I720)*10000</f>
        <v>45.199999999998575</v>
      </c>
      <c r="K720" s="922">
        <f t="shared" si="89"/>
        <v>10</v>
      </c>
      <c r="L720" s="923">
        <f>SUM((F720-I720)/J720*K720)*E720</f>
        <v>5.5E-2</v>
      </c>
      <c r="M720" s="916" t="s">
        <v>883</v>
      </c>
      <c r="N720" s="924">
        <v>1</v>
      </c>
      <c r="O720" s="925">
        <f t="shared" si="90"/>
        <v>24859.999999999214</v>
      </c>
      <c r="P720" s="515"/>
    </row>
    <row r="721" spans="1:16" s="843" customFormat="1" ht="15" customHeight="1" x14ac:dyDescent="0.25">
      <c r="A721" s="601" t="s">
        <v>1031</v>
      </c>
      <c r="B721" s="601" t="s">
        <v>2284</v>
      </c>
      <c r="C721" s="926" t="s">
        <v>52</v>
      </c>
      <c r="D721" s="704">
        <v>42451</v>
      </c>
      <c r="E721" s="601">
        <v>45</v>
      </c>
      <c r="F721" s="927">
        <v>1.3106899999999999</v>
      </c>
      <c r="G721" s="928" t="s">
        <v>1351</v>
      </c>
      <c r="H721" s="569">
        <v>42451</v>
      </c>
      <c r="I721" s="927">
        <v>1.3127599999999999</v>
      </c>
      <c r="J721" s="921">
        <f>SUM(I721-F721)*10000</f>
        <v>20.700000000000163</v>
      </c>
      <c r="K721" s="929">
        <f t="shared" si="89"/>
        <v>7.5477394520341159</v>
      </c>
      <c r="L721" s="930">
        <f>SUM((I721-F721)/J721*K721)*E721</f>
        <v>3.3964827534153523E-2</v>
      </c>
      <c r="M721" s="926" t="s">
        <v>883</v>
      </c>
      <c r="N721" s="931">
        <v>1.3249</v>
      </c>
      <c r="O721" s="925">
        <f t="shared" si="90"/>
        <v>5306.6037433540914</v>
      </c>
      <c r="P721" s="514"/>
    </row>
    <row r="722" spans="1:16" s="843" customFormat="1" ht="15" customHeight="1" x14ac:dyDescent="0.25">
      <c r="A722" s="601" t="s">
        <v>1031</v>
      </c>
      <c r="B722" s="601" t="s">
        <v>2284</v>
      </c>
      <c r="C722" s="926" t="s">
        <v>52</v>
      </c>
      <c r="D722" s="704">
        <v>42451</v>
      </c>
      <c r="E722" s="601">
        <v>45</v>
      </c>
      <c r="F722" s="927">
        <v>1.3106899999999999</v>
      </c>
      <c r="G722" s="928" t="s">
        <v>1351</v>
      </c>
      <c r="H722" s="569">
        <v>42451</v>
      </c>
      <c r="I722" s="927">
        <v>1.31325</v>
      </c>
      <c r="J722" s="921">
        <f>SUM(I722-F722)*10000</f>
        <v>25.600000000001177</v>
      </c>
      <c r="K722" s="929">
        <f t="shared" si="89"/>
        <v>7.5477394520341159</v>
      </c>
      <c r="L722" s="930">
        <f>SUM((I722-F722)/J722*K722)*E722</f>
        <v>3.3964827534153523E-2</v>
      </c>
      <c r="M722" s="926" t="s">
        <v>883</v>
      </c>
      <c r="N722" s="931">
        <v>1.3249</v>
      </c>
      <c r="O722" s="925">
        <f t="shared" si="90"/>
        <v>6562.7563202835699</v>
      </c>
      <c r="P722" s="514"/>
    </row>
    <row r="723" spans="1:16" s="843" customFormat="1" ht="15" customHeight="1" x14ac:dyDescent="0.25">
      <c r="A723" s="601" t="s">
        <v>1031</v>
      </c>
      <c r="B723" s="601" t="s">
        <v>2284</v>
      </c>
      <c r="C723" s="926" t="s">
        <v>52</v>
      </c>
      <c r="D723" s="704">
        <v>42451</v>
      </c>
      <c r="E723" s="601">
        <v>44</v>
      </c>
      <c r="F723" s="927">
        <v>1.3106899999999999</v>
      </c>
      <c r="G723" s="928" t="s">
        <v>1351</v>
      </c>
      <c r="H723" s="569">
        <v>42451</v>
      </c>
      <c r="I723" s="927">
        <v>1.3067500000000001</v>
      </c>
      <c r="J723" s="921">
        <f>SUM(I723-F723)*10000</f>
        <v>-39.399999999998329</v>
      </c>
      <c r="K723" s="929">
        <f t="shared" si="89"/>
        <v>7.5477394520341159</v>
      </c>
      <c r="L723" s="930">
        <f>SUM((I723-F723)/J723*K723)*E723</f>
        <v>3.3210053588950107E-2</v>
      </c>
      <c r="M723" s="926" t="s">
        <v>883</v>
      </c>
      <c r="N723" s="931">
        <v>1.3249</v>
      </c>
      <c r="O723" s="925">
        <f t="shared" si="90"/>
        <v>-9876.0367680925265</v>
      </c>
      <c r="P723" s="514"/>
    </row>
    <row r="724" spans="1:16" s="843" customFormat="1" ht="15" customHeight="1" x14ac:dyDescent="0.25">
      <c r="A724" s="624" t="s">
        <v>1057</v>
      </c>
      <c r="B724" s="624" t="s">
        <v>2284</v>
      </c>
      <c r="C724" s="916" t="s">
        <v>77</v>
      </c>
      <c r="D724" s="917">
        <v>42450</v>
      </c>
      <c r="E724" s="624">
        <v>106.16</v>
      </c>
      <c r="F724" s="918">
        <v>0.75890000000000002</v>
      </c>
      <c r="G724" s="919" t="s">
        <v>976</v>
      </c>
      <c r="H724" s="569">
        <v>42451</v>
      </c>
      <c r="I724" s="918">
        <v>0.7621</v>
      </c>
      <c r="J724" s="921">
        <f>SUM(F724-I724)*10000</f>
        <v>-31.999999999999808</v>
      </c>
      <c r="K724" s="922">
        <f t="shared" ref="K724:K730" si="91">SUM(100000/N724)/10000</f>
        <v>10</v>
      </c>
      <c r="L724" s="923">
        <f>SUM((F724-I724)/J724*K724)*E724</f>
        <v>0.10616</v>
      </c>
      <c r="M724" s="916" t="s">
        <v>883</v>
      </c>
      <c r="N724" s="924">
        <v>1</v>
      </c>
      <c r="O724" s="925">
        <f t="shared" ref="O724:O730" si="92">SUM(J724*K724*E724)/N724</f>
        <v>-33971.199999999793</v>
      </c>
      <c r="P724" s="515"/>
    </row>
    <row r="725" spans="1:16" s="843" customFormat="1" ht="15" customHeight="1" x14ac:dyDescent="0.25">
      <c r="A725" s="601" t="s">
        <v>1273</v>
      </c>
      <c r="B725" s="601" t="s">
        <v>2284</v>
      </c>
      <c r="C725" s="926" t="s">
        <v>52</v>
      </c>
      <c r="D725" s="704">
        <v>42439</v>
      </c>
      <c r="E725" s="601">
        <v>40.39</v>
      </c>
      <c r="F725" s="927">
        <v>124.95</v>
      </c>
      <c r="G725" s="928" t="s">
        <v>976</v>
      </c>
      <c r="H725" s="569">
        <v>42451</v>
      </c>
      <c r="I725" s="927">
        <v>124.87</v>
      </c>
      <c r="J725" s="921">
        <f>SUM(I725-F725)*100</f>
        <v>-7.9999999999998295</v>
      </c>
      <c r="K725" s="929">
        <f t="shared" si="91"/>
        <v>10</v>
      </c>
      <c r="L725" s="930">
        <f>SUM((I725-F725)/J725*K725)*E725</f>
        <v>4.0390000000000006</v>
      </c>
      <c r="M725" s="926" t="s">
        <v>883</v>
      </c>
      <c r="N725" s="931">
        <v>1</v>
      </c>
      <c r="O725" s="925">
        <f t="shared" si="92"/>
        <v>-3231.1999999999312</v>
      </c>
      <c r="P725" s="514"/>
    </row>
    <row r="726" spans="1:16" s="843" customFormat="1" ht="15" customHeight="1" x14ac:dyDescent="0.25">
      <c r="A726" s="601" t="s">
        <v>1594</v>
      </c>
      <c r="B726" s="601" t="s">
        <v>2284</v>
      </c>
      <c r="C726" s="926" t="s">
        <v>52</v>
      </c>
      <c r="D726" s="704">
        <v>42450</v>
      </c>
      <c r="E726" s="601">
        <v>114.2</v>
      </c>
      <c r="F726" s="927">
        <v>1.6631</v>
      </c>
      <c r="G726" s="928" t="s">
        <v>976</v>
      </c>
      <c r="H726" s="569">
        <v>42452</v>
      </c>
      <c r="I726" s="927">
        <v>1.6581999999999999</v>
      </c>
      <c r="J726" s="921">
        <f>SUM(I726-F726)*10000</f>
        <v>-49.000000000001265</v>
      </c>
      <c r="K726" s="929">
        <f t="shared" si="91"/>
        <v>6.701963675356879</v>
      </c>
      <c r="L726" s="930">
        <f>SUM((I726-F726)/J726*K726)*E726</f>
        <v>7.653642517257557E-2</v>
      </c>
      <c r="M726" s="926" t="s">
        <v>883</v>
      </c>
      <c r="N726" s="931">
        <v>1.4921</v>
      </c>
      <c r="O726" s="925">
        <f t="shared" si="92"/>
        <v>-25134.272726065938</v>
      </c>
      <c r="P726" s="514"/>
    </row>
    <row r="727" spans="1:16" s="843" customFormat="1" ht="15" customHeight="1" x14ac:dyDescent="0.25">
      <c r="A727" s="624" t="s">
        <v>1141</v>
      </c>
      <c r="B727" s="624" t="s">
        <v>2284</v>
      </c>
      <c r="C727" s="916" t="s">
        <v>77</v>
      </c>
      <c r="D727" s="917">
        <v>42445</v>
      </c>
      <c r="E727" s="624">
        <v>102.38</v>
      </c>
      <c r="F727" s="918">
        <v>0.99390000000000001</v>
      </c>
      <c r="G727" s="919" t="s">
        <v>976</v>
      </c>
      <c r="H727" s="569">
        <v>42453</v>
      </c>
      <c r="I727" s="918">
        <v>0.99890000000000001</v>
      </c>
      <c r="J727" s="921">
        <f>SUM(F727-I727)*10000</f>
        <v>-50.000000000000043</v>
      </c>
      <c r="K727" s="922">
        <f t="shared" si="91"/>
        <v>7.5477394520341159</v>
      </c>
      <c r="L727" s="923">
        <f>SUM((F727-I727)/J727*K727)*E727</f>
        <v>7.7273756509925282E-2</v>
      </c>
      <c r="M727" s="916" t="s">
        <v>883</v>
      </c>
      <c r="N727" s="924">
        <v>1.3249</v>
      </c>
      <c r="O727" s="925">
        <f t="shared" si="92"/>
        <v>-29162.109030842079</v>
      </c>
      <c r="P727" s="515"/>
    </row>
    <row r="728" spans="1:16" s="843" customFormat="1" ht="15" customHeight="1" x14ac:dyDescent="0.25">
      <c r="A728" s="624" t="s">
        <v>1274</v>
      </c>
      <c r="B728" s="624" t="s">
        <v>2284</v>
      </c>
      <c r="C728" s="916" t="s">
        <v>77</v>
      </c>
      <c r="D728" s="917">
        <v>42446</v>
      </c>
      <c r="E728" s="624">
        <v>19.27</v>
      </c>
      <c r="F728" s="918">
        <v>111.95</v>
      </c>
      <c r="G728" s="919" t="s">
        <v>52</v>
      </c>
      <c r="H728" s="569">
        <v>42457</v>
      </c>
      <c r="I728" s="918">
        <v>113.58</v>
      </c>
      <c r="J728" s="921">
        <f>SUM(F728-I728)*100</f>
        <v>-162.99999999999955</v>
      </c>
      <c r="K728" s="922">
        <f t="shared" si="91"/>
        <v>10</v>
      </c>
      <c r="L728" s="923">
        <f>SUM((F728-I728)/J728*K728)*E728</f>
        <v>1.927</v>
      </c>
      <c r="M728" s="916" t="s">
        <v>883</v>
      </c>
      <c r="N728" s="924">
        <v>1</v>
      </c>
      <c r="O728" s="925">
        <f t="shared" si="92"/>
        <v>-31410.099999999911</v>
      </c>
      <c r="P728" s="515"/>
    </row>
    <row r="729" spans="1:16" s="843" customFormat="1" ht="15" customHeight="1" x14ac:dyDescent="0.25">
      <c r="A729" s="601" t="s">
        <v>1166</v>
      </c>
      <c r="B729" s="601" t="s">
        <v>2284</v>
      </c>
      <c r="C729" s="926" t="s">
        <v>52</v>
      </c>
      <c r="D729" s="704">
        <v>42439</v>
      </c>
      <c r="E729" s="601">
        <v>49.16</v>
      </c>
      <c r="F729" s="927">
        <v>113.84</v>
      </c>
      <c r="G729" s="928" t="s">
        <v>976</v>
      </c>
      <c r="H729" s="569">
        <v>42457</v>
      </c>
      <c r="I729" s="927">
        <v>116.384</v>
      </c>
      <c r="J729" s="921">
        <f>SUM(I729-F729)*100</f>
        <v>254.39999999999969</v>
      </c>
      <c r="K729" s="929">
        <f t="shared" si="91"/>
        <v>10</v>
      </c>
      <c r="L729" s="930">
        <f>SUM((I729-F729)/J729*K729)*E729</f>
        <v>4.9160000000000004</v>
      </c>
      <c r="M729" s="926" t="s">
        <v>883</v>
      </c>
      <c r="N729" s="931">
        <v>1</v>
      </c>
      <c r="O729" s="925">
        <f t="shared" si="92"/>
        <v>125063.03999999983</v>
      </c>
      <c r="P729" s="514"/>
    </row>
    <row r="730" spans="1:16" s="843" customFormat="1" ht="15" customHeight="1" x14ac:dyDescent="0.25">
      <c r="A730" s="601" t="s">
        <v>1117</v>
      </c>
      <c r="B730" s="601" t="s">
        <v>2284</v>
      </c>
      <c r="C730" s="926" t="s">
        <v>52</v>
      </c>
      <c r="D730" s="704">
        <v>42453</v>
      </c>
      <c r="E730" s="601">
        <v>89.94</v>
      </c>
      <c r="F730" s="927">
        <v>1.4870000000000001</v>
      </c>
      <c r="G730" s="928" t="s">
        <v>2334</v>
      </c>
      <c r="H730" s="569">
        <v>42457</v>
      </c>
      <c r="I730" s="927">
        <v>1.4811000000000001</v>
      </c>
      <c r="J730" s="921">
        <f>SUM(I730-F730)*10000</f>
        <v>-59.000000000000163</v>
      </c>
      <c r="K730" s="929">
        <f t="shared" si="91"/>
        <v>7.5272864132480244</v>
      </c>
      <c r="L730" s="930">
        <f>SUM((I730-F730)/J730*K730)*E730</f>
        <v>6.7700414000752732E-2</v>
      </c>
      <c r="M730" s="926" t="s">
        <v>883</v>
      </c>
      <c r="N730" s="931">
        <v>1.3285</v>
      </c>
      <c r="O730" s="925">
        <f t="shared" si="92"/>
        <v>-30066.423982268887</v>
      </c>
      <c r="P730" s="514"/>
    </row>
    <row r="731" spans="1:16" s="843" customFormat="1" ht="15" customHeight="1" x14ac:dyDescent="0.25">
      <c r="A731" s="601" t="s">
        <v>1031</v>
      </c>
      <c r="B731" s="601" t="s">
        <v>2284</v>
      </c>
      <c r="C731" s="926" t="s">
        <v>52</v>
      </c>
      <c r="D731" s="704">
        <v>42450</v>
      </c>
      <c r="E731" s="601">
        <v>92.11</v>
      </c>
      <c r="F731" s="927">
        <v>1.3051999999999999</v>
      </c>
      <c r="G731" s="928" t="s">
        <v>976</v>
      </c>
      <c r="H731" s="569">
        <v>42459</v>
      </c>
      <c r="I731" s="927">
        <v>1.3002</v>
      </c>
      <c r="J731" s="921">
        <f>SUM(I731-F731)*10000</f>
        <v>-49.999999999998934</v>
      </c>
      <c r="K731" s="929">
        <f t="shared" ref="K731:K749" si="93">SUM(100000/N731)/10000</f>
        <v>7.5477394520341159</v>
      </c>
      <c r="L731" s="930">
        <f>SUM((I731-F731)/J731*K731)*E731</f>
        <v>6.9522228092686253E-2</v>
      </c>
      <c r="M731" s="926" t="s">
        <v>883</v>
      </c>
      <c r="N731" s="931">
        <v>1.3249</v>
      </c>
      <c r="O731" s="925">
        <f t="shared" ref="O731:O749" si="94">SUM(J731*K731*E731)/N731</f>
        <v>-26236.783188423564</v>
      </c>
      <c r="P731" s="514"/>
    </row>
    <row r="732" spans="1:16" s="843" customFormat="1" ht="15" customHeight="1" x14ac:dyDescent="0.25">
      <c r="A732" s="624" t="s">
        <v>1172</v>
      </c>
      <c r="B732" s="624" t="s">
        <v>2284</v>
      </c>
      <c r="C732" s="916" t="s">
        <v>77</v>
      </c>
      <c r="D732" s="917">
        <v>42450</v>
      </c>
      <c r="E732" s="624">
        <v>80.680000000000007</v>
      </c>
      <c r="F732" s="918">
        <v>0.67730000000000001</v>
      </c>
      <c r="G732" s="919" t="s">
        <v>976</v>
      </c>
      <c r="H732" s="569">
        <v>42459</v>
      </c>
      <c r="I732" s="918">
        <v>0.67730000000000001</v>
      </c>
      <c r="J732" s="921">
        <f>SUM(F732-I732)*10000</f>
        <v>0</v>
      </c>
      <c r="K732" s="922">
        <f t="shared" si="93"/>
        <v>10</v>
      </c>
      <c r="L732" s="923" t="e">
        <f>SUM((F732-I732)/J732*K732)*E732</f>
        <v>#DIV/0!</v>
      </c>
      <c r="M732" s="916" t="s">
        <v>883</v>
      </c>
      <c r="N732" s="924">
        <v>1</v>
      </c>
      <c r="O732" s="925">
        <f t="shared" si="94"/>
        <v>0</v>
      </c>
      <c r="P732" s="515"/>
    </row>
    <row r="733" spans="1:16" s="843" customFormat="1" ht="15" customHeight="1" x14ac:dyDescent="0.25">
      <c r="A733" s="624" t="s">
        <v>1031</v>
      </c>
      <c r="B733" s="624" t="s">
        <v>2284</v>
      </c>
      <c r="C733" s="916" t="s">
        <v>77</v>
      </c>
      <c r="D733" s="917">
        <v>1.3121</v>
      </c>
      <c r="E733" s="624">
        <v>14</v>
      </c>
      <c r="F733" s="918">
        <v>1.3121</v>
      </c>
      <c r="G733" s="919" t="s">
        <v>52</v>
      </c>
      <c r="H733" s="569">
        <v>42459</v>
      </c>
      <c r="I733" s="918">
        <v>1.2981</v>
      </c>
      <c r="J733" s="921">
        <f>SUM(F733-I733)*10000</f>
        <v>140.00000000000011</v>
      </c>
      <c r="K733" s="922">
        <f t="shared" si="93"/>
        <v>10</v>
      </c>
      <c r="L733" s="923">
        <f>SUM((F733-I733)/J733*K733)*E733</f>
        <v>1.4E-2</v>
      </c>
      <c r="M733" s="916" t="s">
        <v>883</v>
      </c>
      <c r="N733" s="924">
        <v>1</v>
      </c>
      <c r="O733" s="925">
        <f t="shared" si="94"/>
        <v>19600.000000000015</v>
      </c>
      <c r="P733" s="515"/>
    </row>
    <row r="734" spans="1:16" s="843" customFormat="1" ht="15" customHeight="1" x14ac:dyDescent="0.25">
      <c r="A734" s="601" t="s">
        <v>1143</v>
      </c>
      <c r="B734" s="601" t="s">
        <v>2284</v>
      </c>
      <c r="C734" s="926" t="s">
        <v>52</v>
      </c>
      <c r="D734" s="704">
        <v>42459</v>
      </c>
      <c r="E734" s="601">
        <v>72.13</v>
      </c>
      <c r="F734" s="927">
        <v>0.73980000000000001</v>
      </c>
      <c r="G734" s="928" t="s">
        <v>2334</v>
      </c>
      <c r="H734" s="569">
        <v>42460</v>
      </c>
      <c r="I734" s="927">
        <v>0.7349</v>
      </c>
      <c r="J734" s="921">
        <f>SUM(I734-F734)*10000</f>
        <v>-49.000000000000156</v>
      </c>
      <c r="K734" s="929">
        <f t="shared" si="93"/>
        <v>10.362694300518136</v>
      </c>
      <c r="L734" s="930">
        <f>SUM((I734-F734)/J734*K734)*E734</f>
        <v>7.4746113989637292E-2</v>
      </c>
      <c r="M734" s="926" t="s">
        <v>883</v>
      </c>
      <c r="N734" s="931">
        <v>0.96499999999999997</v>
      </c>
      <c r="O734" s="925">
        <f t="shared" si="94"/>
        <v>-37953.985341888503</v>
      </c>
      <c r="P734" s="514"/>
    </row>
    <row r="735" spans="1:16" s="843" customFormat="1" ht="15" customHeight="1" x14ac:dyDescent="0.25">
      <c r="A735" s="601" t="s">
        <v>1149</v>
      </c>
      <c r="B735" s="601" t="s">
        <v>2284</v>
      </c>
      <c r="C735" s="926" t="s">
        <v>52</v>
      </c>
      <c r="D735" s="704">
        <v>42425</v>
      </c>
      <c r="E735" s="601">
        <v>12.85</v>
      </c>
      <c r="F735" s="927">
        <v>82.254999999999995</v>
      </c>
      <c r="G735" s="928" t="s">
        <v>976</v>
      </c>
      <c r="H735" s="569">
        <v>42459</v>
      </c>
      <c r="I735" s="927">
        <v>86.37</v>
      </c>
      <c r="J735" s="921">
        <f>SUM(I735-F735)*100</f>
        <v>411.50000000000091</v>
      </c>
      <c r="K735" s="929">
        <f t="shared" si="93"/>
        <v>10</v>
      </c>
      <c r="L735" s="930">
        <f>SUM((I735-F735)/J735*K735)*E735</f>
        <v>1.2850000000000001</v>
      </c>
      <c r="M735" s="926" t="s">
        <v>883</v>
      </c>
      <c r="N735" s="931">
        <v>1</v>
      </c>
      <c r="O735" s="925">
        <f t="shared" si="94"/>
        <v>52877.750000000116</v>
      </c>
      <c r="P735" s="514"/>
    </row>
    <row r="736" spans="1:16" s="843" customFormat="1" ht="15" customHeight="1" x14ac:dyDescent="0.25">
      <c r="A736" s="601" t="s">
        <v>1273</v>
      </c>
      <c r="B736" s="601" t="s">
        <v>2284</v>
      </c>
      <c r="C736" s="926" t="s">
        <v>52</v>
      </c>
      <c r="D736" s="704">
        <v>42457</v>
      </c>
      <c r="E736" s="601">
        <v>23.03</v>
      </c>
      <c r="F736" s="927">
        <v>126.52</v>
      </c>
      <c r="G736" s="928" t="s">
        <v>52</v>
      </c>
      <c r="H736" s="569">
        <v>42460</v>
      </c>
      <c r="I736" s="927">
        <v>127.86</v>
      </c>
      <c r="J736" s="921">
        <f>SUM(I736-F736)*100</f>
        <v>134.00000000000034</v>
      </c>
      <c r="K736" s="929">
        <f t="shared" si="93"/>
        <v>10</v>
      </c>
      <c r="L736" s="930">
        <f>SUM((I736-F736)/J736*K736)*E736</f>
        <v>2.3030000000000004</v>
      </c>
      <c r="M736" s="926" t="s">
        <v>883</v>
      </c>
      <c r="N736" s="931">
        <v>1</v>
      </c>
      <c r="O736" s="925">
        <f t="shared" si="94"/>
        <v>30860.200000000081</v>
      </c>
      <c r="P736" s="514"/>
    </row>
    <row r="737" spans="1:17" s="843" customFormat="1" ht="15" customHeight="1" x14ac:dyDescent="0.25">
      <c r="A737" s="601" t="s">
        <v>1035</v>
      </c>
      <c r="B737" s="601" t="s">
        <v>2284</v>
      </c>
      <c r="C737" s="926" t="s">
        <v>52</v>
      </c>
      <c r="D737" s="704">
        <v>42457</v>
      </c>
      <c r="E737" s="601">
        <v>57.63</v>
      </c>
      <c r="F737" s="927">
        <v>1.1202000000000001</v>
      </c>
      <c r="G737" s="928" t="s">
        <v>52</v>
      </c>
      <c r="H737" s="569">
        <v>42460</v>
      </c>
      <c r="I737" s="927">
        <v>1.1403000000000001</v>
      </c>
      <c r="J737" s="921">
        <f>SUM(I737-F737)*10000</f>
        <v>201.00000000000006</v>
      </c>
      <c r="K737" s="929">
        <f t="shared" si="93"/>
        <v>10</v>
      </c>
      <c r="L737" s="930">
        <f>SUM((I737-F737)/J737*K737)*E737</f>
        <v>5.7630000000000001E-2</v>
      </c>
      <c r="M737" s="926" t="s">
        <v>883</v>
      </c>
      <c r="N737" s="931">
        <v>1</v>
      </c>
      <c r="O737" s="925">
        <f t="shared" si="94"/>
        <v>115836.30000000003</v>
      </c>
      <c r="P737" s="514">
        <f>SUM(O692:O736)</f>
        <v>450833.50218728866</v>
      </c>
      <c r="Q737" s="843" t="s">
        <v>2393</v>
      </c>
    </row>
    <row r="738" spans="1:17" s="843" customFormat="1" ht="15" customHeight="1" x14ac:dyDescent="0.25">
      <c r="A738" s="624" t="s">
        <v>1141</v>
      </c>
      <c r="B738" s="624" t="s">
        <v>2284</v>
      </c>
      <c r="C738" s="916" t="s">
        <v>77</v>
      </c>
      <c r="D738" s="917">
        <v>42460</v>
      </c>
      <c r="E738" s="624">
        <v>96.45</v>
      </c>
      <c r="F738" s="918">
        <v>0.99229999999999996</v>
      </c>
      <c r="G738" s="919" t="s">
        <v>2334</v>
      </c>
      <c r="H738" s="569">
        <v>42461</v>
      </c>
      <c r="I738" s="918">
        <v>0.99770000000000003</v>
      </c>
      <c r="J738" s="921">
        <f>SUM(F738-I738)*10000</f>
        <v>-54.000000000000711</v>
      </c>
      <c r="K738" s="922">
        <f t="shared" si="93"/>
        <v>7.6893502499038835</v>
      </c>
      <c r="L738" s="923">
        <f>SUM((F738-I738)/J738*K738)*E738</f>
        <v>7.416378316032296E-2</v>
      </c>
      <c r="M738" s="916" t="s">
        <v>883</v>
      </c>
      <c r="N738" s="924">
        <v>1.3005</v>
      </c>
      <c r="O738" s="925">
        <f t="shared" si="94"/>
        <v>-30794.650447193326</v>
      </c>
      <c r="P738" s="515"/>
    </row>
    <row r="739" spans="1:17" s="843" customFormat="1" ht="15" customHeight="1" x14ac:dyDescent="0.25">
      <c r="A739" s="601" t="s">
        <v>1057</v>
      </c>
      <c r="B739" s="601" t="s">
        <v>2284</v>
      </c>
      <c r="C739" s="926" t="s">
        <v>52</v>
      </c>
      <c r="D739" s="704">
        <v>42458</v>
      </c>
      <c r="E739" s="601">
        <v>24.46</v>
      </c>
      <c r="F739" s="927">
        <v>0.76329999999999998</v>
      </c>
      <c r="G739" s="928" t="s">
        <v>52</v>
      </c>
      <c r="H739" s="569">
        <v>42461</v>
      </c>
      <c r="I739" s="927">
        <v>0.76139999999999997</v>
      </c>
      <c r="J739" s="921">
        <f>SUM(I739-F739)*10000</f>
        <v>-19.000000000000128</v>
      </c>
      <c r="K739" s="929">
        <f t="shared" si="93"/>
        <v>10</v>
      </c>
      <c r="L739" s="930">
        <f>SUM((I739-F739)/J739*K739)*E739</f>
        <v>2.4460000000000003E-2</v>
      </c>
      <c r="M739" s="926" t="s">
        <v>883</v>
      </c>
      <c r="N739" s="931">
        <v>1</v>
      </c>
      <c r="O739" s="925">
        <f t="shared" si="94"/>
        <v>-4647.4000000000315</v>
      </c>
      <c r="P739" s="514"/>
    </row>
    <row r="740" spans="1:17" s="843" customFormat="1" ht="15" customHeight="1" x14ac:dyDescent="0.25">
      <c r="A740" s="601" t="s">
        <v>1149</v>
      </c>
      <c r="B740" s="601" t="s">
        <v>2284</v>
      </c>
      <c r="C740" s="926" t="s">
        <v>52</v>
      </c>
      <c r="D740" s="704">
        <v>42459</v>
      </c>
      <c r="E740" s="601">
        <v>37.99</v>
      </c>
      <c r="F740" s="927">
        <v>86.542000000000002</v>
      </c>
      <c r="G740" s="928" t="s">
        <v>976</v>
      </c>
      <c r="H740" s="569">
        <v>42461</v>
      </c>
      <c r="I740" s="927">
        <v>86.212000000000003</v>
      </c>
      <c r="J740" s="921">
        <f>SUM(I740-F740)*100</f>
        <v>-32.999999999999829</v>
      </c>
      <c r="K740" s="929">
        <f t="shared" si="93"/>
        <v>10</v>
      </c>
      <c r="L740" s="930">
        <f>SUM((I740-F740)/J740*K740)*E740</f>
        <v>3.7990000000000004</v>
      </c>
      <c r="M740" s="926" t="s">
        <v>883</v>
      </c>
      <c r="N740" s="931">
        <v>1</v>
      </c>
      <c r="O740" s="925">
        <f t="shared" si="94"/>
        <v>-12536.699999999935</v>
      </c>
      <c r="P740" s="514"/>
    </row>
    <row r="741" spans="1:17" s="843" customFormat="1" ht="15" customHeight="1" x14ac:dyDescent="0.25">
      <c r="A741" s="601" t="s">
        <v>1173</v>
      </c>
      <c r="B741" s="601" t="s">
        <v>2284</v>
      </c>
      <c r="C741" s="926" t="s">
        <v>52</v>
      </c>
      <c r="D741" s="704">
        <v>42461</v>
      </c>
      <c r="E741" s="601">
        <v>77.739999999999995</v>
      </c>
      <c r="F741" s="927">
        <v>1.8698999999999999</v>
      </c>
      <c r="G741" s="928" t="s">
        <v>976</v>
      </c>
      <c r="H741" s="569">
        <v>42461</v>
      </c>
      <c r="I741" s="927">
        <v>1.8632</v>
      </c>
      <c r="J741" s="921">
        <f>SUM(I741-F741)*10000</f>
        <v>-66.999999999999289</v>
      </c>
      <c r="K741" s="929">
        <f t="shared" si="93"/>
        <v>7.6840325802981413</v>
      </c>
      <c r="L741" s="930">
        <f>SUM((I741-F741)/J741*K741)*E741</f>
        <v>5.9735669279237742E-2</v>
      </c>
      <c r="M741" s="926" t="s">
        <v>883</v>
      </c>
      <c r="N741" s="931">
        <v>1.3013999999999999</v>
      </c>
      <c r="O741" s="925">
        <f t="shared" si="94"/>
        <v>-30753.725539487375</v>
      </c>
      <c r="P741" s="514"/>
    </row>
    <row r="742" spans="1:17" s="843" customFormat="1" ht="15" customHeight="1" x14ac:dyDescent="0.25">
      <c r="A742" s="624" t="s">
        <v>1031</v>
      </c>
      <c r="B742" s="624" t="s">
        <v>2284</v>
      </c>
      <c r="C742" s="916" t="s">
        <v>77</v>
      </c>
      <c r="D742" s="917">
        <v>1.3121</v>
      </c>
      <c r="E742" s="624">
        <v>14</v>
      </c>
      <c r="F742" s="918">
        <v>1.3121</v>
      </c>
      <c r="G742" s="919" t="s">
        <v>52</v>
      </c>
      <c r="H742" s="569">
        <v>42461</v>
      </c>
      <c r="I742" s="918">
        <v>1.3022</v>
      </c>
      <c r="J742" s="921">
        <f>SUM(F742-I742)*10000</f>
        <v>99.000000000000199</v>
      </c>
      <c r="K742" s="922">
        <f t="shared" si="93"/>
        <v>7.7136686207960503</v>
      </c>
      <c r="L742" s="923">
        <f>SUM((F742-I742)/J742*K742)*E742</f>
        <v>1.0799136069114472E-2</v>
      </c>
      <c r="M742" s="916" t="s">
        <v>883</v>
      </c>
      <c r="N742" s="924">
        <v>1.2964</v>
      </c>
      <c r="O742" s="925">
        <f t="shared" si="94"/>
        <v>8246.7947457754926</v>
      </c>
      <c r="P742" s="515"/>
    </row>
    <row r="743" spans="1:17" s="843" customFormat="1" ht="15" customHeight="1" x14ac:dyDescent="0.25">
      <c r="A743" s="601" t="s">
        <v>1273</v>
      </c>
      <c r="B743" s="601" t="s">
        <v>2284</v>
      </c>
      <c r="C743" s="926" t="s">
        <v>52</v>
      </c>
      <c r="D743" s="704">
        <v>42454</v>
      </c>
      <c r="E743" s="601">
        <v>80.349999999999994</v>
      </c>
      <c r="F743" s="927">
        <v>126.32</v>
      </c>
      <c r="G743" s="928" t="s">
        <v>976</v>
      </c>
      <c r="H743" s="569">
        <v>42464</v>
      </c>
      <c r="I743" s="927">
        <v>126.547</v>
      </c>
      <c r="J743" s="921">
        <f>SUM(I743-F743)*100</f>
        <v>22.700000000000387</v>
      </c>
      <c r="K743" s="929">
        <f t="shared" si="93"/>
        <v>10</v>
      </c>
      <c r="L743" s="930">
        <f>SUM((I743-F743)/J743*K743)*E743</f>
        <v>8.0350000000000001</v>
      </c>
      <c r="M743" s="926" t="s">
        <v>883</v>
      </c>
      <c r="N743" s="931">
        <v>1</v>
      </c>
      <c r="O743" s="925">
        <f t="shared" si="94"/>
        <v>18239.45000000031</v>
      </c>
      <c r="P743" s="514"/>
    </row>
    <row r="744" spans="1:17" s="843" customFormat="1" ht="15" customHeight="1" x14ac:dyDescent="0.25">
      <c r="A744" s="601" t="s">
        <v>1273</v>
      </c>
      <c r="B744" s="601" t="s">
        <v>2284</v>
      </c>
      <c r="C744" s="926" t="s">
        <v>52</v>
      </c>
      <c r="D744" s="704">
        <v>42457</v>
      </c>
      <c r="E744" s="601">
        <v>11.52</v>
      </c>
      <c r="F744" s="927">
        <v>126.52</v>
      </c>
      <c r="G744" s="928" t="s">
        <v>52</v>
      </c>
      <c r="H744" s="569">
        <v>42464</v>
      </c>
      <c r="I744" s="927">
        <v>126.547</v>
      </c>
      <c r="J744" s="921">
        <f>SUM(I744-F744)*100</f>
        <v>2.7000000000001023</v>
      </c>
      <c r="K744" s="929">
        <f t="shared" si="93"/>
        <v>10</v>
      </c>
      <c r="L744" s="930">
        <f>SUM((I744-F744)/J744*K744)*E744</f>
        <v>1.1519999999999999</v>
      </c>
      <c r="M744" s="926" t="s">
        <v>883</v>
      </c>
      <c r="N744" s="931">
        <v>1</v>
      </c>
      <c r="O744" s="925">
        <f t="shared" si="94"/>
        <v>311.04000000001179</v>
      </c>
      <c r="P744" s="514"/>
    </row>
    <row r="745" spans="1:17" s="843" customFormat="1" ht="15" customHeight="1" x14ac:dyDescent="0.25">
      <c r="A745" s="601" t="s">
        <v>1139</v>
      </c>
      <c r="B745" s="601" t="s">
        <v>2284</v>
      </c>
      <c r="C745" s="926" t="s">
        <v>52</v>
      </c>
      <c r="D745" s="704">
        <v>42461</v>
      </c>
      <c r="E745" s="601">
        <v>84.01</v>
      </c>
      <c r="F745" s="927">
        <v>1.4811000000000001</v>
      </c>
      <c r="G745" s="928" t="s">
        <v>2334</v>
      </c>
      <c r="H745" s="920">
        <v>42465</v>
      </c>
      <c r="I745" s="927">
        <v>1.5003</v>
      </c>
      <c r="J745" s="921">
        <f>SUM(I745-F745)*10000</f>
        <v>191.99999999999883</v>
      </c>
      <c r="K745" s="929">
        <f t="shared" si="93"/>
        <v>7.6840325802981413</v>
      </c>
      <c r="L745" s="930">
        <f>SUM((I745-F745)/J745*K745)*E745</f>
        <v>6.4553557707084694E-2</v>
      </c>
      <c r="M745" s="926" t="s">
        <v>883</v>
      </c>
      <c r="N745" s="931">
        <v>1.3013999999999999</v>
      </c>
      <c r="O745" s="925">
        <f t="shared" si="94"/>
        <v>95238.074994315233</v>
      </c>
      <c r="P745" s="514"/>
    </row>
    <row r="746" spans="1:17" s="843" customFormat="1" ht="15" customHeight="1" x14ac:dyDescent="0.25">
      <c r="A746" s="601" t="s">
        <v>1142</v>
      </c>
      <c r="B746" s="601" t="s">
        <v>2284</v>
      </c>
      <c r="C746" s="926" t="s">
        <v>52</v>
      </c>
      <c r="D746" s="704">
        <v>42458</v>
      </c>
      <c r="E746" s="601">
        <v>83.75</v>
      </c>
      <c r="F746" s="927">
        <v>1.0928</v>
      </c>
      <c r="G746" s="928" t="s">
        <v>976</v>
      </c>
      <c r="H746" s="920">
        <v>42465</v>
      </c>
      <c r="I746" s="927">
        <v>1.0882000000000001</v>
      </c>
      <c r="J746" s="921">
        <f>SUM(I746-F746)*10000</f>
        <v>-45.999999999999375</v>
      </c>
      <c r="K746" s="929">
        <f t="shared" si="93"/>
        <v>10.362694300518136</v>
      </c>
      <c r="L746" s="930">
        <f>SUM((I746-F746)/J746*K746)*E746</f>
        <v>8.6787564766839395E-2</v>
      </c>
      <c r="M746" s="926" t="s">
        <v>883</v>
      </c>
      <c r="N746" s="931">
        <v>0.96499999999999997</v>
      </c>
      <c r="O746" s="925">
        <f t="shared" si="94"/>
        <v>-41370.238127197488</v>
      </c>
      <c r="P746" s="514"/>
    </row>
    <row r="747" spans="1:17" s="843" customFormat="1" ht="15" customHeight="1" x14ac:dyDescent="0.25">
      <c r="A747" s="601" t="s">
        <v>1030</v>
      </c>
      <c r="B747" s="601" t="s">
        <v>2284</v>
      </c>
      <c r="C747" s="926" t="s">
        <v>52</v>
      </c>
      <c r="D747" s="704">
        <v>42461</v>
      </c>
      <c r="E747" s="601">
        <v>16.690000000000001</v>
      </c>
      <c r="F747" s="927">
        <v>0.79759999999999998</v>
      </c>
      <c r="G747" s="928" t="s">
        <v>52</v>
      </c>
      <c r="H747" s="920">
        <v>42465</v>
      </c>
      <c r="I747" s="927">
        <v>0.80459999999999998</v>
      </c>
      <c r="J747" s="921">
        <f>SUM(I747-F747)*10000</f>
        <v>70.000000000000057</v>
      </c>
      <c r="K747" s="929">
        <f t="shared" si="93"/>
        <v>14.226774790155073</v>
      </c>
      <c r="L747" s="930">
        <f>SUM((I747-F747)/J747*K747)*E747</f>
        <v>2.3744487124768822E-2</v>
      </c>
      <c r="M747" s="926" t="s">
        <v>883</v>
      </c>
      <c r="N747" s="931">
        <v>0.70289999999999997</v>
      </c>
      <c r="O747" s="925">
        <f t="shared" si="94"/>
        <v>23646.522958227608</v>
      </c>
      <c r="P747" s="514"/>
    </row>
    <row r="748" spans="1:17" s="843" customFormat="1" ht="15" customHeight="1" x14ac:dyDescent="0.25">
      <c r="A748" s="624" t="s">
        <v>1150</v>
      </c>
      <c r="B748" s="624" t="s">
        <v>2284</v>
      </c>
      <c r="C748" s="916" t="s">
        <v>77</v>
      </c>
      <c r="D748" s="917">
        <v>42460</v>
      </c>
      <c r="E748" s="624">
        <v>57.46</v>
      </c>
      <c r="F748" s="918">
        <v>161.25</v>
      </c>
      <c r="G748" s="919" t="s">
        <v>2334</v>
      </c>
      <c r="H748" s="920">
        <v>42465</v>
      </c>
      <c r="I748" s="918">
        <v>157.77000000000001</v>
      </c>
      <c r="J748" s="921">
        <f>SUM(F748-I748)*100</f>
        <v>347.99999999999898</v>
      </c>
      <c r="K748" s="922">
        <f t="shared" si="93"/>
        <v>10</v>
      </c>
      <c r="L748" s="923">
        <f>SUM((F748-I748)/J748*K748)*E748</f>
        <v>5.7460000000000004</v>
      </c>
      <c r="M748" s="916" t="s">
        <v>883</v>
      </c>
      <c r="N748" s="924">
        <v>1</v>
      </c>
      <c r="O748" s="925">
        <f t="shared" si="94"/>
        <v>199960.79999999944</v>
      </c>
      <c r="P748" s="515"/>
    </row>
    <row r="749" spans="1:17" s="843" customFormat="1" ht="15" customHeight="1" x14ac:dyDescent="0.25">
      <c r="A749" s="624" t="s">
        <v>1274</v>
      </c>
      <c r="B749" s="624" t="s">
        <v>2284</v>
      </c>
      <c r="C749" s="916" t="s">
        <v>77</v>
      </c>
      <c r="D749" s="917">
        <v>42459</v>
      </c>
      <c r="E749" s="624">
        <v>13.5</v>
      </c>
      <c r="F749" s="918">
        <v>112.13</v>
      </c>
      <c r="G749" s="919" t="s">
        <v>52</v>
      </c>
      <c r="H749" s="920">
        <v>42465</v>
      </c>
      <c r="I749" s="918">
        <v>111.03</v>
      </c>
      <c r="J749" s="921">
        <f>SUM(F749-I749)*100</f>
        <v>109.99999999999943</v>
      </c>
      <c r="K749" s="922">
        <f t="shared" si="93"/>
        <v>10</v>
      </c>
      <c r="L749" s="923">
        <f>SUM((F749-I749)/J749*K749)*E749</f>
        <v>1.35</v>
      </c>
      <c r="M749" s="916" t="s">
        <v>883</v>
      </c>
      <c r="N749" s="924">
        <v>1</v>
      </c>
      <c r="O749" s="925">
        <f t="shared" si="94"/>
        <v>14849.999999999924</v>
      </c>
      <c r="P749" s="515"/>
    </row>
    <row r="750" spans="1:17" s="843" customFormat="1" ht="15" customHeight="1" x14ac:dyDescent="0.25">
      <c r="A750" s="624" t="s">
        <v>1273</v>
      </c>
      <c r="B750" s="624" t="s">
        <v>2284</v>
      </c>
      <c r="C750" s="916" t="s">
        <v>77</v>
      </c>
      <c r="D750" s="917">
        <v>42464</v>
      </c>
      <c r="E750" s="624">
        <v>75.569999999999993</v>
      </c>
      <c r="F750" s="918">
        <v>126.94</v>
      </c>
      <c r="G750" s="919" t="s">
        <v>2334</v>
      </c>
      <c r="H750" s="704">
        <v>42466</v>
      </c>
      <c r="I750" s="918">
        <v>125.18</v>
      </c>
      <c r="J750" s="921">
        <f>SUM(F750-I750)*100</f>
        <v>175.99999999999909</v>
      </c>
      <c r="K750" s="922">
        <f t="shared" ref="K750:K760" si="95">SUM(100000/N750)/10000</f>
        <v>10</v>
      </c>
      <c r="L750" s="923">
        <f>SUM((F750-I750)/J750*K750)*E750</f>
        <v>7.5569999999999995</v>
      </c>
      <c r="M750" s="916" t="s">
        <v>883</v>
      </c>
      <c r="N750" s="924">
        <v>1</v>
      </c>
      <c r="O750" s="925">
        <f t="shared" ref="O750:O760" si="96">SUM(J750*K750*E750)/N750</f>
        <v>133003.19999999931</v>
      </c>
      <c r="P750" s="515"/>
    </row>
    <row r="751" spans="1:17" s="843" customFormat="1" ht="15" customHeight="1" x14ac:dyDescent="0.25">
      <c r="A751" s="601" t="s">
        <v>1144</v>
      </c>
      <c r="B751" s="601" t="s">
        <v>2284</v>
      </c>
      <c r="C751" s="926" t="s">
        <v>52</v>
      </c>
      <c r="D751" s="704">
        <v>42465</v>
      </c>
      <c r="E751" s="601">
        <v>87.81</v>
      </c>
      <c r="F751" s="927">
        <v>1.8782000000000001</v>
      </c>
      <c r="G751" s="928" t="s">
        <v>2334</v>
      </c>
      <c r="H751" s="704">
        <v>42466</v>
      </c>
      <c r="I751" s="927">
        <v>1.8717999999999999</v>
      </c>
      <c r="J751" s="921">
        <f>SUM(I751-F751)*10000</f>
        <v>-64.000000000001833</v>
      </c>
      <c r="K751" s="929">
        <f t="shared" si="95"/>
        <v>7.599015167634275</v>
      </c>
      <c r="L751" s="930">
        <f>SUM((I751-F751)/J751*K751)*E751</f>
        <v>6.6726952186996577E-2</v>
      </c>
      <c r="M751" s="926" t="s">
        <v>883</v>
      </c>
      <c r="N751" s="931">
        <v>1.31596</v>
      </c>
      <c r="O751" s="925">
        <f t="shared" si="96"/>
        <v>-32451.783792576545</v>
      </c>
      <c r="P751" s="514"/>
    </row>
    <row r="752" spans="1:17" s="843" customFormat="1" ht="15" customHeight="1" x14ac:dyDescent="0.25">
      <c r="A752" s="624" t="s">
        <v>1149</v>
      </c>
      <c r="B752" s="624" t="s">
        <v>2284</v>
      </c>
      <c r="C752" s="916" t="s">
        <v>77</v>
      </c>
      <c r="D752" s="917">
        <v>42461</v>
      </c>
      <c r="E752" s="624">
        <v>59.76</v>
      </c>
      <c r="F752" s="918">
        <v>86.23</v>
      </c>
      <c r="G752" s="919" t="s">
        <v>976</v>
      </c>
      <c r="H752" s="704">
        <v>42467</v>
      </c>
      <c r="I752" s="918">
        <v>82.74</v>
      </c>
      <c r="J752" s="921">
        <f>SUM(F752-I752)*100</f>
        <v>349.00000000000091</v>
      </c>
      <c r="K752" s="922">
        <f t="shared" si="95"/>
        <v>10</v>
      </c>
      <c r="L752" s="923">
        <f>SUM((F752-I752)/J752*K752)*E752</f>
        <v>5.976</v>
      </c>
      <c r="M752" s="916" t="s">
        <v>883</v>
      </c>
      <c r="N752" s="924">
        <v>1</v>
      </c>
      <c r="O752" s="925">
        <f t="shared" si="96"/>
        <v>208562.40000000055</v>
      </c>
      <c r="P752" s="515"/>
    </row>
    <row r="753" spans="1:17" s="843" customFormat="1" ht="15" customHeight="1" x14ac:dyDescent="0.25">
      <c r="A753" s="601" t="s">
        <v>1030</v>
      </c>
      <c r="B753" s="601" t="s">
        <v>2284</v>
      </c>
      <c r="C753" s="926" t="s">
        <v>52</v>
      </c>
      <c r="D753" s="704">
        <v>42461</v>
      </c>
      <c r="E753" s="601">
        <v>16.68</v>
      </c>
      <c r="F753" s="927">
        <v>0.79759999999999998</v>
      </c>
      <c r="G753" s="928" t="s">
        <v>52</v>
      </c>
      <c r="H753" s="704">
        <v>42467</v>
      </c>
      <c r="I753" s="927">
        <v>0.81159999999999999</v>
      </c>
      <c r="J753" s="921">
        <f>SUM(I753-F753)*10000</f>
        <v>140.00000000000011</v>
      </c>
      <c r="K753" s="929">
        <f t="shared" si="95"/>
        <v>14.226774790155073</v>
      </c>
      <c r="L753" s="930">
        <f>SUM((I753-F753)/J753*K753)*E753</f>
        <v>2.3730260349978664E-2</v>
      </c>
      <c r="M753" s="926" t="s">
        <v>883</v>
      </c>
      <c r="N753" s="931">
        <v>0.70289999999999997</v>
      </c>
      <c r="O753" s="925">
        <f t="shared" si="96"/>
        <v>47264.709759525045</v>
      </c>
      <c r="P753" s="514"/>
    </row>
    <row r="754" spans="1:17" s="843" customFormat="1" ht="15" customHeight="1" x14ac:dyDescent="0.25">
      <c r="A754" s="624" t="s">
        <v>1274</v>
      </c>
      <c r="B754" s="624" t="s">
        <v>2284</v>
      </c>
      <c r="C754" s="916" t="s">
        <v>77</v>
      </c>
      <c r="D754" s="917">
        <v>42459</v>
      </c>
      <c r="E754" s="624">
        <v>13.5</v>
      </c>
      <c r="F754" s="918">
        <v>112.13</v>
      </c>
      <c r="G754" s="919" t="s">
        <v>52</v>
      </c>
      <c r="H754" s="704">
        <v>42467</v>
      </c>
      <c r="I754" s="918">
        <v>109.93</v>
      </c>
      <c r="J754" s="921">
        <f>SUM(F754-I754)*100</f>
        <v>219.99999999999886</v>
      </c>
      <c r="K754" s="922">
        <f t="shared" si="95"/>
        <v>10</v>
      </c>
      <c r="L754" s="923">
        <f>SUM((F754-I754)/J754*K754)*E754</f>
        <v>1.35</v>
      </c>
      <c r="M754" s="916" t="s">
        <v>883</v>
      </c>
      <c r="N754" s="924">
        <v>1</v>
      </c>
      <c r="O754" s="925">
        <f t="shared" si="96"/>
        <v>29699.999999999847</v>
      </c>
      <c r="P754" s="515"/>
    </row>
    <row r="755" spans="1:17" s="843" customFormat="1" ht="15" customHeight="1" x14ac:dyDescent="0.25">
      <c r="A755" s="624" t="s">
        <v>1147</v>
      </c>
      <c r="B755" s="624" t="s">
        <v>2284</v>
      </c>
      <c r="C755" s="916" t="s">
        <v>77</v>
      </c>
      <c r="D755" s="917">
        <v>42467</v>
      </c>
      <c r="E755" s="624">
        <v>81.468999999999994</v>
      </c>
      <c r="F755" s="918">
        <v>1.1065</v>
      </c>
      <c r="G755" s="919" t="s">
        <v>976</v>
      </c>
      <c r="H755" s="569">
        <v>42468</v>
      </c>
      <c r="I755" s="918">
        <v>1.1120000000000001</v>
      </c>
      <c r="J755" s="921">
        <f>SUM(F755-I755)*10000</f>
        <v>-55.000000000000604</v>
      </c>
      <c r="K755" s="922">
        <f t="shared" si="95"/>
        <v>6.8068885712340883</v>
      </c>
      <c r="L755" s="923">
        <f>SUM((F755-I755)/J755*K755)*E755</f>
        <v>5.5455040500986992E-2</v>
      </c>
      <c r="M755" s="916" t="s">
        <v>883</v>
      </c>
      <c r="N755" s="924">
        <v>1.4691000000000001</v>
      </c>
      <c r="O755" s="925">
        <f t="shared" si="96"/>
        <v>-20761.195477192279</v>
      </c>
      <c r="P755" s="515"/>
    </row>
    <row r="756" spans="1:17" s="843" customFormat="1" ht="15" customHeight="1" x14ac:dyDescent="0.25">
      <c r="A756" s="601" t="s">
        <v>1031</v>
      </c>
      <c r="B756" s="601" t="s">
        <v>2284</v>
      </c>
      <c r="C756" s="926" t="s">
        <v>52</v>
      </c>
      <c r="D756" s="704">
        <v>42461</v>
      </c>
      <c r="E756" s="601">
        <v>91.37</v>
      </c>
      <c r="F756" s="927">
        <v>1.3017000000000001</v>
      </c>
      <c r="G756" s="928" t="s">
        <v>976</v>
      </c>
      <c r="H756" s="569">
        <v>42468</v>
      </c>
      <c r="I756" s="927">
        <v>1.296</v>
      </c>
      <c r="J756" s="921">
        <f>SUM(I756-F756)*10000</f>
        <v>-57.000000000000384</v>
      </c>
      <c r="K756" s="929">
        <f t="shared" si="95"/>
        <v>7.6911244423934786</v>
      </c>
      <c r="L756" s="930">
        <f>SUM((I756-F756)/J756*K756)*E756</f>
        <v>7.0273804030149212E-2</v>
      </c>
      <c r="M756" s="926" t="s">
        <v>883</v>
      </c>
      <c r="N756" s="931">
        <v>1.3002</v>
      </c>
      <c r="O756" s="925">
        <f t="shared" si="96"/>
        <v>-30807.620594666452</v>
      </c>
      <c r="P756" s="514"/>
    </row>
    <row r="757" spans="1:17" s="843" customFormat="1" ht="15" customHeight="1" x14ac:dyDescent="0.25">
      <c r="A757" s="624" t="s">
        <v>1145</v>
      </c>
      <c r="B757" s="624" t="s">
        <v>2284</v>
      </c>
      <c r="C757" s="916" t="s">
        <v>77</v>
      </c>
      <c r="D757" s="917">
        <v>42468</v>
      </c>
      <c r="E757" s="624">
        <v>155</v>
      </c>
      <c r="F757" s="918">
        <v>1.4058900000000001</v>
      </c>
      <c r="G757" s="919" t="s">
        <v>1351</v>
      </c>
      <c r="H757" s="569">
        <v>42468</v>
      </c>
      <c r="I757" s="918">
        <v>1.4091499999999999</v>
      </c>
      <c r="J757" s="921">
        <f>SUM(F757-I757)*10000</f>
        <v>-32.59999999999819</v>
      </c>
      <c r="K757" s="922">
        <f t="shared" si="95"/>
        <v>10</v>
      </c>
      <c r="L757" s="923">
        <f>SUM((F757-I757)/J757*K757)*E757</f>
        <v>0.155</v>
      </c>
      <c r="M757" s="916" t="s">
        <v>883</v>
      </c>
      <c r="N757" s="924">
        <v>1</v>
      </c>
      <c r="O757" s="925">
        <f t="shared" si="96"/>
        <v>-50529.999999997199</v>
      </c>
      <c r="P757" s="515"/>
    </row>
    <row r="758" spans="1:17" s="843" customFormat="1" ht="15" customHeight="1" x14ac:dyDescent="0.25">
      <c r="A758" s="624" t="s">
        <v>1145</v>
      </c>
      <c r="B758" s="624" t="s">
        <v>2284</v>
      </c>
      <c r="C758" s="916" t="s">
        <v>77</v>
      </c>
      <c r="D758" s="917">
        <v>42460</v>
      </c>
      <c r="E758" s="624">
        <v>37.61</v>
      </c>
      <c r="F758" s="918">
        <v>1.4354</v>
      </c>
      <c r="G758" s="919" t="s">
        <v>976</v>
      </c>
      <c r="H758" s="569">
        <v>42471</v>
      </c>
      <c r="I758" s="918">
        <v>1.4148000000000001</v>
      </c>
      <c r="J758" s="921">
        <f>SUM(F758-I758)*10000</f>
        <v>205.99999999999952</v>
      </c>
      <c r="K758" s="922">
        <f t="shared" si="95"/>
        <v>10</v>
      </c>
      <c r="L758" s="923">
        <f>SUM((F758-I758)/J758*K758)*E758</f>
        <v>3.7609999999999998E-2</v>
      </c>
      <c r="M758" s="916" t="s">
        <v>883</v>
      </c>
      <c r="N758" s="924">
        <v>1</v>
      </c>
      <c r="O758" s="925">
        <f t="shared" si="96"/>
        <v>77476.599999999817</v>
      </c>
      <c r="P758" s="515"/>
      <c r="Q758" s="949"/>
    </row>
    <row r="759" spans="1:17" s="843" customFormat="1" ht="15" customHeight="1" x14ac:dyDescent="0.25">
      <c r="A759" s="624" t="s">
        <v>1031</v>
      </c>
      <c r="B759" s="624" t="s">
        <v>2284</v>
      </c>
      <c r="C759" s="916" t="s">
        <v>77</v>
      </c>
      <c r="D759" s="917">
        <v>42467</v>
      </c>
      <c r="E759" s="624">
        <v>19.62</v>
      </c>
      <c r="F759" s="918">
        <v>1.3039000000000001</v>
      </c>
      <c r="G759" s="919" t="s">
        <v>52</v>
      </c>
      <c r="H759" s="569">
        <v>42471</v>
      </c>
      <c r="I759" s="918">
        <v>1.296</v>
      </c>
      <c r="J759" s="921">
        <f>SUM(F759-I759)*10000</f>
        <v>79.000000000000185</v>
      </c>
      <c r="K759" s="922">
        <f t="shared" si="95"/>
        <v>7.6068766164612809</v>
      </c>
      <c r="L759" s="923">
        <f>SUM((F759-I759)/J759*K759)*E759</f>
        <v>1.4924691921497032E-2</v>
      </c>
      <c r="M759" s="916" t="s">
        <v>883</v>
      </c>
      <c r="N759" s="924">
        <v>1.3146</v>
      </c>
      <c r="O759" s="925">
        <f t="shared" si="96"/>
        <v>8968.8929088564473</v>
      </c>
      <c r="P759" s="515"/>
    </row>
    <row r="760" spans="1:17" s="843" customFormat="1" ht="15" customHeight="1" x14ac:dyDescent="0.25">
      <c r="A760" s="601" t="s">
        <v>1145</v>
      </c>
      <c r="B760" s="601" t="s">
        <v>2284</v>
      </c>
      <c r="C760" s="926" t="s">
        <v>52</v>
      </c>
      <c r="D760" s="704">
        <v>42471</v>
      </c>
      <c r="E760" s="601">
        <v>59.08</v>
      </c>
      <c r="F760" s="927">
        <v>1.4117599999999999</v>
      </c>
      <c r="G760" s="928" t="s">
        <v>1351</v>
      </c>
      <c r="H760" s="569">
        <v>42471</v>
      </c>
      <c r="I760" s="927">
        <v>1.4136599999999999</v>
      </c>
      <c r="J760" s="921">
        <f>SUM(I760-F760)*10000</f>
        <v>19.000000000000128</v>
      </c>
      <c r="K760" s="929">
        <f t="shared" si="95"/>
        <v>10</v>
      </c>
      <c r="L760" s="930">
        <f>SUM((I760-F760)/J760*K760)*E760</f>
        <v>5.9080000000000001E-2</v>
      </c>
      <c r="M760" s="926" t="s">
        <v>883</v>
      </c>
      <c r="N760" s="931">
        <v>1</v>
      </c>
      <c r="O760" s="925">
        <f t="shared" si="96"/>
        <v>11225.200000000075</v>
      </c>
      <c r="P760" s="514"/>
    </row>
    <row r="761" spans="1:17" s="843" customFormat="1" ht="15" customHeight="1" x14ac:dyDescent="0.25">
      <c r="A761" s="601" t="s">
        <v>1145</v>
      </c>
      <c r="B761" s="601" t="s">
        <v>2284</v>
      </c>
      <c r="C761" s="926" t="s">
        <v>52</v>
      </c>
      <c r="D761" s="704">
        <v>42471</v>
      </c>
      <c r="E761" s="601">
        <v>59.08</v>
      </c>
      <c r="F761" s="927">
        <v>1.4117599999999999</v>
      </c>
      <c r="G761" s="928" t="s">
        <v>1351</v>
      </c>
      <c r="H761" s="569">
        <v>42471</v>
      </c>
      <c r="I761" s="927">
        <v>1.41428</v>
      </c>
      <c r="J761" s="921">
        <f>SUM(I761-F761)*10000</f>
        <v>25.200000000000777</v>
      </c>
      <c r="K761" s="929">
        <f t="shared" ref="K761:K772" si="97">SUM(100000/N761)/10000</f>
        <v>10</v>
      </c>
      <c r="L761" s="930">
        <f>SUM((I761-F761)/J761*K761)*E761</f>
        <v>5.9080000000000001E-2</v>
      </c>
      <c r="M761" s="926" t="s">
        <v>883</v>
      </c>
      <c r="N761" s="931">
        <v>1</v>
      </c>
      <c r="O761" s="925">
        <f t="shared" ref="O761:O772" si="98">SUM(J761*K761*E761)/N761</f>
        <v>14888.16000000046</v>
      </c>
      <c r="P761" s="514"/>
    </row>
    <row r="762" spans="1:17" s="843" customFormat="1" ht="15" customHeight="1" x14ac:dyDescent="0.25">
      <c r="A762" s="601" t="s">
        <v>1145</v>
      </c>
      <c r="B762" s="601" t="s">
        <v>2284</v>
      </c>
      <c r="C762" s="926" t="s">
        <v>52</v>
      </c>
      <c r="D762" s="704">
        <v>42471</v>
      </c>
      <c r="E762" s="601">
        <v>59.08</v>
      </c>
      <c r="F762" s="927">
        <v>1.4117599999999999</v>
      </c>
      <c r="G762" s="928" t="s">
        <v>1351</v>
      </c>
      <c r="H762" s="569">
        <v>42471</v>
      </c>
      <c r="I762" s="927">
        <v>1.4162699999999999</v>
      </c>
      <c r="J762" s="921">
        <f>SUM(I762-F762)*10000</f>
        <v>45.100000000000136</v>
      </c>
      <c r="K762" s="929">
        <f t="shared" si="97"/>
        <v>10</v>
      </c>
      <c r="L762" s="930">
        <f>SUM((I762-F762)/J762*K762)*E762</f>
        <v>5.9080000000000001E-2</v>
      </c>
      <c r="M762" s="926" t="s">
        <v>883</v>
      </c>
      <c r="N762" s="931">
        <v>1</v>
      </c>
      <c r="O762" s="925">
        <f t="shared" si="98"/>
        <v>26645.080000000078</v>
      </c>
      <c r="P762" s="514"/>
    </row>
    <row r="763" spans="1:17" s="843" customFormat="1" ht="15" customHeight="1" x14ac:dyDescent="0.25">
      <c r="A763" s="624" t="s">
        <v>1147</v>
      </c>
      <c r="B763" s="624" t="s">
        <v>2284</v>
      </c>
      <c r="C763" s="916" t="s">
        <v>77</v>
      </c>
      <c r="D763" s="917">
        <v>42471</v>
      </c>
      <c r="E763" s="624">
        <v>164.78</v>
      </c>
      <c r="F763" s="918">
        <v>1.1065</v>
      </c>
      <c r="G763" s="919" t="s">
        <v>976</v>
      </c>
      <c r="H763" s="569">
        <v>42472</v>
      </c>
      <c r="I763" s="918">
        <v>1.1120000000000001</v>
      </c>
      <c r="J763" s="921">
        <f>SUM(F763-I763)*10000</f>
        <v>-55.000000000000604</v>
      </c>
      <c r="K763" s="922">
        <f t="shared" si="97"/>
        <v>6.9242487190139874</v>
      </c>
      <c r="L763" s="923">
        <f>SUM((F763-I763)/J763*K763)*E763</f>
        <v>0.1140977703919125</v>
      </c>
      <c r="M763" s="916" t="s">
        <v>883</v>
      </c>
      <c r="N763" s="924">
        <v>1.4441999999999999</v>
      </c>
      <c r="O763" s="925">
        <f t="shared" si="98"/>
        <v>-43452.27372632084</v>
      </c>
      <c r="P763" s="515"/>
    </row>
    <row r="764" spans="1:17" s="843" customFormat="1" ht="15" customHeight="1" x14ac:dyDescent="0.25">
      <c r="A764" s="601" t="s">
        <v>1145</v>
      </c>
      <c r="B764" s="601" t="s">
        <v>2284</v>
      </c>
      <c r="C764" s="926" t="s">
        <v>52</v>
      </c>
      <c r="D764" s="704">
        <v>42472</v>
      </c>
      <c r="E764" s="601">
        <v>62.7</v>
      </c>
      <c r="F764" s="927">
        <v>1.4254500000000001</v>
      </c>
      <c r="G764" s="928" t="s">
        <v>1351</v>
      </c>
      <c r="H764" s="569">
        <v>42472</v>
      </c>
      <c r="I764" s="927">
        <v>1.4274899999999999</v>
      </c>
      <c r="J764" s="921">
        <f>SUM(I764-F764)*10000</f>
        <v>20.399999999998197</v>
      </c>
      <c r="K764" s="929">
        <f t="shared" si="97"/>
        <v>10</v>
      </c>
      <c r="L764" s="930">
        <f>SUM((I764-F764)/J764*K764)*E764</f>
        <v>6.2700000000000006E-2</v>
      </c>
      <c r="M764" s="926" t="s">
        <v>883</v>
      </c>
      <c r="N764" s="931">
        <v>1</v>
      </c>
      <c r="O764" s="925">
        <f t="shared" si="98"/>
        <v>12790.799999998871</v>
      </c>
      <c r="P764" s="514"/>
    </row>
    <row r="765" spans="1:17" s="843" customFormat="1" ht="15" customHeight="1" x14ac:dyDescent="0.25">
      <c r="A765" s="601" t="s">
        <v>1145</v>
      </c>
      <c r="B765" s="601" t="s">
        <v>2284</v>
      </c>
      <c r="C765" s="926" t="s">
        <v>52</v>
      </c>
      <c r="D765" s="704">
        <v>42472</v>
      </c>
      <c r="E765" s="601">
        <v>62.7</v>
      </c>
      <c r="F765" s="927">
        <v>1.4254500000000001</v>
      </c>
      <c r="G765" s="928" t="s">
        <v>1351</v>
      </c>
      <c r="H765" s="569">
        <v>42472</v>
      </c>
      <c r="I765" s="927">
        <v>1.42835</v>
      </c>
      <c r="J765" s="921">
        <f>SUM(I765-F765)*10000</f>
        <v>28.999999999999027</v>
      </c>
      <c r="K765" s="929">
        <f t="shared" si="97"/>
        <v>10</v>
      </c>
      <c r="L765" s="930">
        <f>SUM((I765-F765)/J765*K765)*E765</f>
        <v>6.2700000000000006E-2</v>
      </c>
      <c r="M765" s="926" t="s">
        <v>883</v>
      </c>
      <c r="N765" s="931">
        <v>1</v>
      </c>
      <c r="O765" s="925">
        <f t="shared" si="98"/>
        <v>18182.999999999392</v>
      </c>
      <c r="P765" s="514"/>
    </row>
    <row r="766" spans="1:17" s="843" customFormat="1" ht="15" customHeight="1" x14ac:dyDescent="0.25">
      <c r="A766" s="601" t="s">
        <v>1145</v>
      </c>
      <c r="B766" s="601" t="s">
        <v>2284</v>
      </c>
      <c r="C766" s="926" t="s">
        <v>52</v>
      </c>
      <c r="D766" s="704">
        <v>42472</v>
      </c>
      <c r="E766" s="601">
        <v>62.7</v>
      </c>
      <c r="F766" s="927">
        <v>1.4254500000000001</v>
      </c>
      <c r="G766" s="928" t="s">
        <v>1351</v>
      </c>
      <c r="H766" s="569">
        <v>42472</v>
      </c>
      <c r="I766" s="927">
        <v>1.43021</v>
      </c>
      <c r="J766" s="921">
        <f>SUM(I766-F766)*10000</f>
        <v>47.599999999998758</v>
      </c>
      <c r="K766" s="929">
        <f t="shared" si="97"/>
        <v>10</v>
      </c>
      <c r="L766" s="930">
        <f>SUM((I766-F766)/J766*K766)*E766</f>
        <v>6.2700000000000006E-2</v>
      </c>
      <c r="M766" s="926" t="s">
        <v>883</v>
      </c>
      <c r="N766" s="931">
        <v>1</v>
      </c>
      <c r="O766" s="925">
        <f t="shared" si="98"/>
        <v>29845.199999999226</v>
      </c>
      <c r="P766" s="514"/>
    </row>
    <row r="767" spans="1:17" s="843" customFormat="1" ht="15" customHeight="1" x14ac:dyDescent="0.25">
      <c r="A767" s="624" t="s">
        <v>1146</v>
      </c>
      <c r="B767" s="624" t="s">
        <v>2284</v>
      </c>
      <c r="C767" s="916" t="s">
        <v>77</v>
      </c>
      <c r="D767" s="917">
        <v>42459</v>
      </c>
      <c r="E767" s="624">
        <v>48.16</v>
      </c>
      <c r="F767" s="918">
        <v>0.96509999999999996</v>
      </c>
      <c r="G767" s="919" t="s">
        <v>976</v>
      </c>
      <c r="H767" s="569">
        <v>42473</v>
      </c>
      <c r="I767" s="918">
        <v>0.96130000000000004</v>
      </c>
      <c r="J767" s="921">
        <f>SUM(F767-I767)*10000</f>
        <v>37.999999999999147</v>
      </c>
      <c r="K767" s="922">
        <f t="shared" si="97"/>
        <v>10.362694300518136</v>
      </c>
      <c r="L767" s="923">
        <f>SUM((F767-I767)/J767*K767)*E767</f>
        <v>4.9906735751295332E-2</v>
      </c>
      <c r="M767" s="916" t="s">
        <v>883</v>
      </c>
      <c r="N767" s="924">
        <v>0.96499999999999997</v>
      </c>
      <c r="O767" s="925">
        <f t="shared" si="98"/>
        <v>19652.393352841245</v>
      </c>
      <c r="P767" s="515"/>
    </row>
    <row r="768" spans="1:17" s="843" customFormat="1" ht="15" customHeight="1" x14ac:dyDescent="0.25">
      <c r="A768" s="624" t="s">
        <v>1273</v>
      </c>
      <c r="B768" s="624" t="s">
        <v>2284</v>
      </c>
      <c r="C768" s="916" t="s">
        <v>77</v>
      </c>
      <c r="D768" s="917">
        <v>42474</v>
      </c>
      <c r="E768" s="624">
        <v>73.150000000000006</v>
      </c>
      <c r="F768" s="918">
        <v>122.825</v>
      </c>
      <c r="G768" s="919" t="s">
        <v>976</v>
      </c>
      <c r="H768" s="569">
        <v>42475</v>
      </c>
      <c r="I768" s="918">
        <v>123.66500000000001</v>
      </c>
      <c r="J768" s="921">
        <f>SUM(F768-I768)*100</f>
        <v>-84.000000000000341</v>
      </c>
      <c r="K768" s="922">
        <f t="shared" si="97"/>
        <v>10</v>
      </c>
      <c r="L768" s="923">
        <f>SUM((F768-I768)/J768*K768)*E768</f>
        <v>7.3150000000000013</v>
      </c>
      <c r="M768" s="916" t="s">
        <v>883</v>
      </c>
      <c r="N768" s="924">
        <v>1</v>
      </c>
      <c r="O768" s="925">
        <f t="shared" si="98"/>
        <v>-61446.000000000255</v>
      </c>
      <c r="P768" s="515"/>
    </row>
    <row r="769" spans="1:17" s="843" customFormat="1" ht="15" customHeight="1" x14ac:dyDescent="0.25">
      <c r="A769" s="601" t="s">
        <v>1150</v>
      </c>
      <c r="B769" s="601" t="s">
        <v>2284</v>
      </c>
      <c r="C769" s="926" t="s">
        <v>52</v>
      </c>
      <c r="D769" s="704">
        <v>42478</v>
      </c>
      <c r="E769" s="601">
        <v>47.66</v>
      </c>
      <c r="F769" s="927">
        <v>155.33500000000001</v>
      </c>
      <c r="G769" s="928" t="s">
        <v>1351</v>
      </c>
      <c r="H769" s="569">
        <v>42478</v>
      </c>
      <c r="I769" s="927">
        <v>155.54</v>
      </c>
      <c r="J769" s="921">
        <f>SUM(I769-F769)*100</f>
        <v>20.499999999998408</v>
      </c>
      <c r="K769" s="929">
        <f t="shared" si="97"/>
        <v>10</v>
      </c>
      <c r="L769" s="930">
        <f t="shared" ref="L769:L775" si="99">SUM((I769-F769)/J769*K769)*E769</f>
        <v>4.766</v>
      </c>
      <c r="M769" s="926" t="s">
        <v>883</v>
      </c>
      <c r="N769" s="931">
        <v>1</v>
      </c>
      <c r="O769" s="925">
        <f t="shared" si="98"/>
        <v>9770.2999999992408</v>
      </c>
      <c r="P769" s="514"/>
    </row>
    <row r="770" spans="1:17" s="843" customFormat="1" ht="15" customHeight="1" x14ac:dyDescent="0.25">
      <c r="A770" s="601" t="s">
        <v>1150</v>
      </c>
      <c r="B770" s="601" t="s">
        <v>2284</v>
      </c>
      <c r="C770" s="926" t="s">
        <v>52</v>
      </c>
      <c r="D770" s="704">
        <v>42478</v>
      </c>
      <c r="E770" s="601">
        <v>47.66</v>
      </c>
      <c r="F770" s="927">
        <v>155.33500000000001</v>
      </c>
      <c r="G770" s="928" t="s">
        <v>1351</v>
      </c>
      <c r="H770" s="569">
        <v>42478</v>
      </c>
      <c r="I770" s="927">
        <v>155.61099999999999</v>
      </c>
      <c r="J770" s="921">
        <f>SUM(I770-F770)*100</f>
        <v>27.599999999998204</v>
      </c>
      <c r="K770" s="929">
        <f t="shared" si="97"/>
        <v>10</v>
      </c>
      <c r="L770" s="930">
        <f t="shared" si="99"/>
        <v>4.766</v>
      </c>
      <c r="M770" s="926" t="s">
        <v>883</v>
      </c>
      <c r="N770" s="931">
        <v>1</v>
      </c>
      <c r="O770" s="925">
        <f t="shared" si="98"/>
        <v>13154.159999999143</v>
      </c>
      <c r="P770" s="514"/>
    </row>
    <row r="771" spans="1:17" s="843" customFormat="1" ht="15" customHeight="1" x14ac:dyDescent="0.25">
      <c r="A771" s="601" t="s">
        <v>1032</v>
      </c>
      <c r="B771" s="601" t="s">
        <v>2284</v>
      </c>
      <c r="C771" s="926" t="s">
        <v>52</v>
      </c>
      <c r="D771" s="704">
        <v>42471</v>
      </c>
      <c r="E771" s="601">
        <v>62.97</v>
      </c>
      <c r="F771" s="927">
        <v>1.3527</v>
      </c>
      <c r="G771" s="928" t="s">
        <v>976</v>
      </c>
      <c r="H771" s="920">
        <v>42113</v>
      </c>
      <c r="I771" s="927">
        <v>1.3837999999999999</v>
      </c>
      <c r="J771" s="921">
        <f>SUM(I771-F771)*10000</f>
        <v>310.99999999999903</v>
      </c>
      <c r="K771" s="929">
        <f t="shared" si="97"/>
        <v>10.330578512396693</v>
      </c>
      <c r="L771" s="930">
        <f t="shared" si="99"/>
        <v>6.5051652892561984E-2</v>
      </c>
      <c r="M771" s="926" t="s">
        <v>883</v>
      </c>
      <c r="N771" s="931">
        <v>0.96799999999999997</v>
      </c>
      <c r="O771" s="925">
        <f t="shared" si="98"/>
        <v>208998.59555358175</v>
      </c>
      <c r="P771" s="514"/>
    </row>
    <row r="772" spans="1:17" s="843" customFormat="1" ht="15" customHeight="1" x14ac:dyDescent="0.25">
      <c r="A772" s="601" t="s">
        <v>1150</v>
      </c>
      <c r="B772" s="601" t="s">
        <v>2284</v>
      </c>
      <c r="C772" s="926" t="s">
        <v>52</v>
      </c>
      <c r="D772" s="704">
        <v>42478</v>
      </c>
      <c r="E772" s="601">
        <v>47.66</v>
      </c>
      <c r="F772" s="927">
        <v>155.33500000000001</v>
      </c>
      <c r="G772" s="928" t="s">
        <v>1351</v>
      </c>
      <c r="H772" s="569">
        <v>42479</v>
      </c>
      <c r="I772" s="927">
        <v>155.79</v>
      </c>
      <c r="J772" s="921">
        <f>SUM(I772-F772)*100</f>
        <v>45.499999999998408</v>
      </c>
      <c r="K772" s="929">
        <f t="shared" si="97"/>
        <v>10</v>
      </c>
      <c r="L772" s="930">
        <f t="shared" si="99"/>
        <v>4.766</v>
      </c>
      <c r="M772" s="926" t="s">
        <v>883</v>
      </c>
      <c r="N772" s="931">
        <v>1</v>
      </c>
      <c r="O772" s="925">
        <f t="shared" si="98"/>
        <v>21685.299999999239</v>
      </c>
      <c r="P772" s="514"/>
    </row>
    <row r="773" spans="1:17" s="843" customFormat="1" ht="15" customHeight="1" x14ac:dyDescent="0.25">
      <c r="A773" s="601" t="s">
        <v>1173</v>
      </c>
      <c r="B773" s="601" t="s">
        <v>2284</v>
      </c>
      <c r="C773" s="926" t="s">
        <v>52</v>
      </c>
      <c r="D773" s="704">
        <v>42475</v>
      </c>
      <c r="E773" s="601">
        <v>94.64</v>
      </c>
      <c r="F773" s="927">
        <v>1.8257000000000001</v>
      </c>
      <c r="G773" s="928" t="s">
        <v>976</v>
      </c>
      <c r="H773" s="569">
        <v>42480</v>
      </c>
      <c r="I773" s="927">
        <v>1.8169999999999999</v>
      </c>
      <c r="J773" s="921">
        <f>SUM(I773-F773)*10000</f>
        <v>-87.000000000001521</v>
      </c>
      <c r="K773" s="929">
        <f t="shared" ref="K773:K780" si="100">SUM(100000/N773)/10000</f>
        <v>7.7905889685260208</v>
      </c>
      <c r="L773" s="930">
        <f t="shared" si="99"/>
        <v>7.3730133998130262E-2</v>
      </c>
      <c r="M773" s="926" t="s">
        <v>883</v>
      </c>
      <c r="N773" s="931">
        <v>1.2836000000000001</v>
      </c>
      <c r="O773" s="925">
        <f t="shared" ref="O773:O780" si="101">SUM(J773*K773*E773)/N773</f>
        <v>-49972.901665919635</v>
      </c>
      <c r="P773" s="514"/>
    </row>
    <row r="774" spans="1:17" s="843" customFormat="1" ht="15" customHeight="1" x14ac:dyDescent="0.25">
      <c r="A774" s="601" t="s">
        <v>1145</v>
      </c>
      <c r="B774" s="601" t="s">
        <v>2284</v>
      </c>
      <c r="C774" s="926" t="s">
        <v>52</v>
      </c>
      <c r="D774" s="704">
        <v>42471</v>
      </c>
      <c r="E774" s="601">
        <v>26.62</v>
      </c>
      <c r="F774" s="927">
        <v>1.4225000000000001</v>
      </c>
      <c r="G774" s="928" t="s">
        <v>52</v>
      </c>
      <c r="H774" s="920">
        <v>42481</v>
      </c>
      <c r="I774" s="927">
        <v>1.4314</v>
      </c>
      <c r="J774" s="921">
        <f>SUM(I774-F774)*10000</f>
        <v>88.999999999999076</v>
      </c>
      <c r="K774" s="929">
        <f t="shared" si="100"/>
        <v>10</v>
      </c>
      <c r="L774" s="930">
        <f t="shared" si="99"/>
        <v>2.6620000000000001E-2</v>
      </c>
      <c r="M774" s="926" t="s">
        <v>883</v>
      </c>
      <c r="N774" s="931">
        <v>1</v>
      </c>
      <c r="O774" s="925">
        <f t="shared" si="101"/>
        <v>23691.799999999756</v>
      </c>
      <c r="P774" s="514"/>
    </row>
    <row r="775" spans="1:17" s="843" customFormat="1" ht="15" customHeight="1" x14ac:dyDescent="0.25">
      <c r="A775" s="601" t="s">
        <v>1145</v>
      </c>
      <c r="B775" s="601" t="s">
        <v>2284</v>
      </c>
      <c r="C775" s="926" t="s">
        <v>52</v>
      </c>
      <c r="D775" s="704">
        <v>42479</v>
      </c>
      <c r="E775" s="601">
        <v>28.79</v>
      </c>
      <c r="F775" s="927">
        <v>1.4317</v>
      </c>
      <c r="G775" s="928" t="s">
        <v>52</v>
      </c>
      <c r="H775" s="569">
        <v>42481</v>
      </c>
      <c r="I775" s="927">
        <v>1.4314</v>
      </c>
      <c r="J775" s="921">
        <f>SUM(I775-F775)*10000</f>
        <v>-2.9999999999996696</v>
      </c>
      <c r="K775" s="929">
        <f t="shared" si="100"/>
        <v>10</v>
      </c>
      <c r="L775" s="930">
        <f t="shared" si="99"/>
        <v>2.879E-2</v>
      </c>
      <c r="M775" s="926" t="s">
        <v>883</v>
      </c>
      <c r="N775" s="931">
        <v>1</v>
      </c>
      <c r="O775" s="925">
        <f t="shared" si="101"/>
        <v>-863.69999999990489</v>
      </c>
      <c r="P775" s="514"/>
    </row>
    <row r="776" spans="1:17" s="843" customFormat="1" ht="15" customHeight="1" x14ac:dyDescent="0.25">
      <c r="A776" s="601" t="s">
        <v>1031</v>
      </c>
      <c r="B776" s="601" t="s">
        <v>2284</v>
      </c>
      <c r="C776" s="926" t="s">
        <v>52</v>
      </c>
      <c r="D776" s="704">
        <v>42482</v>
      </c>
      <c r="E776" s="601">
        <v>136.96</v>
      </c>
      <c r="F776" s="927">
        <v>1.2757000000000001</v>
      </c>
      <c r="G776" s="928" t="s">
        <v>976</v>
      </c>
      <c r="H776" s="569">
        <v>42482</v>
      </c>
      <c r="I776" s="927">
        <v>1.2695000000000001</v>
      </c>
      <c r="J776" s="921">
        <f>SUM(I776-F776)*10000</f>
        <v>-61.999999999999829</v>
      </c>
      <c r="K776" s="929">
        <f t="shared" si="100"/>
        <v>8.8735081414437218</v>
      </c>
      <c r="L776" s="930">
        <f>SUM((I776-F776)/J776*K776)*E776</f>
        <v>0.12153156750521323</v>
      </c>
      <c r="M776" s="926" t="s">
        <v>883</v>
      </c>
      <c r="N776" s="931">
        <v>1.1269499999999999</v>
      </c>
      <c r="O776" s="925">
        <f t="shared" si="101"/>
        <v>-66861.503929395272</v>
      </c>
      <c r="P776" s="514"/>
    </row>
    <row r="777" spans="1:17" s="843" customFormat="1" ht="15" customHeight="1" x14ac:dyDescent="0.25">
      <c r="A777" s="624" t="s">
        <v>1035</v>
      </c>
      <c r="B777" s="624" t="s">
        <v>2284</v>
      </c>
      <c r="C777" s="916" t="s">
        <v>77</v>
      </c>
      <c r="D777" s="917">
        <v>42481</v>
      </c>
      <c r="E777" s="624">
        <v>165.52</v>
      </c>
      <c r="F777" s="918">
        <v>1.1281000000000001</v>
      </c>
      <c r="G777" s="919" t="s">
        <v>976</v>
      </c>
      <c r="H777" s="569">
        <v>42486</v>
      </c>
      <c r="I777" s="918">
        <v>1.1287</v>
      </c>
      <c r="J777" s="921">
        <f>SUM(F777-I777)*10000</f>
        <v>-5.9999999999993392</v>
      </c>
      <c r="K777" s="922">
        <f t="shared" si="100"/>
        <v>10</v>
      </c>
      <c r="L777" s="923">
        <f>SUM((F777-I777)/J777*K777)*E777</f>
        <v>0.16552</v>
      </c>
      <c r="M777" s="916" t="s">
        <v>883</v>
      </c>
      <c r="N777" s="924">
        <v>1</v>
      </c>
      <c r="O777" s="925">
        <f t="shared" si="101"/>
        <v>-9931.1999999989075</v>
      </c>
      <c r="P777" s="515"/>
    </row>
    <row r="778" spans="1:17" s="843" customFormat="1" ht="15" customHeight="1" x14ac:dyDescent="0.25">
      <c r="A778" s="624" t="s">
        <v>1141</v>
      </c>
      <c r="B778" s="624" t="s">
        <v>2284</v>
      </c>
      <c r="C778" s="916" t="s">
        <v>77</v>
      </c>
      <c r="D778" s="917">
        <v>42479</v>
      </c>
      <c r="E778" s="624">
        <v>170.89</v>
      </c>
      <c r="F778" s="918">
        <v>0.98950000000000005</v>
      </c>
      <c r="G778" s="919" t="s">
        <v>976</v>
      </c>
      <c r="H778" s="569">
        <v>42487</v>
      </c>
      <c r="I778" s="918">
        <v>0.97099999999999997</v>
      </c>
      <c r="J778" s="921">
        <f>SUM(F778-I778)*10000</f>
        <v>185.00000000000071</v>
      </c>
      <c r="K778" s="922">
        <f t="shared" si="100"/>
        <v>8.8731144631765755</v>
      </c>
      <c r="L778" s="923">
        <f>SUM((F778-I778)/J778*K778)*E778</f>
        <v>0.1516326530612245</v>
      </c>
      <c r="M778" s="916" t="s">
        <v>883</v>
      </c>
      <c r="N778" s="924">
        <v>1.127</v>
      </c>
      <c r="O778" s="925">
        <f t="shared" si="101"/>
        <v>248908.96908896751</v>
      </c>
      <c r="P778" s="515"/>
    </row>
    <row r="779" spans="1:17" s="843" customFormat="1" ht="15" customHeight="1" x14ac:dyDescent="0.25">
      <c r="A779" s="601" t="s">
        <v>1273</v>
      </c>
      <c r="B779" s="601" t="s">
        <v>2284</v>
      </c>
      <c r="C779" s="926" t="s">
        <v>52</v>
      </c>
      <c r="D779" s="704">
        <v>42479</v>
      </c>
      <c r="E779" s="601">
        <v>82.03</v>
      </c>
      <c r="F779" s="927">
        <v>123.636</v>
      </c>
      <c r="G779" s="928" t="s">
        <v>976</v>
      </c>
      <c r="H779" s="569">
        <v>42488</v>
      </c>
      <c r="I779" s="927">
        <v>124.611</v>
      </c>
      <c r="J779" s="921">
        <f>SUM(I779-F779)*100</f>
        <v>97.500000000000853</v>
      </c>
      <c r="K779" s="929">
        <f t="shared" si="100"/>
        <v>10</v>
      </c>
      <c r="L779" s="930">
        <f>SUM((I779-F779)/J779*K779)*E779</f>
        <v>8.2030000000000012</v>
      </c>
      <c r="M779" s="926" t="s">
        <v>883</v>
      </c>
      <c r="N779" s="931">
        <v>1</v>
      </c>
      <c r="O779" s="925">
        <f t="shared" si="101"/>
        <v>79979.250000000698</v>
      </c>
      <c r="P779" s="514"/>
    </row>
    <row r="780" spans="1:17" s="843" customFormat="1" ht="17.25" customHeight="1" x14ac:dyDescent="0.25">
      <c r="A780" s="601" t="s">
        <v>1274</v>
      </c>
      <c r="B780" s="601" t="s">
        <v>2284</v>
      </c>
      <c r="C780" s="926" t="s">
        <v>52</v>
      </c>
      <c r="D780" s="704">
        <v>42480</v>
      </c>
      <c r="E780" s="601">
        <v>48.39</v>
      </c>
      <c r="F780" s="927">
        <v>109.87</v>
      </c>
      <c r="G780" s="928" t="s">
        <v>976</v>
      </c>
      <c r="H780" s="569">
        <v>42488</v>
      </c>
      <c r="I780" s="927">
        <v>109.858</v>
      </c>
      <c r="J780" s="921">
        <f>SUM(I780-F780)*100</f>
        <v>-1.2000000000000455</v>
      </c>
      <c r="K780" s="929">
        <f t="shared" si="100"/>
        <v>10</v>
      </c>
      <c r="L780" s="930">
        <f>SUM((I780-F780)/J780*K780)*E780</f>
        <v>4.8390000000000004</v>
      </c>
      <c r="M780" s="926" t="s">
        <v>883</v>
      </c>
      <c r="N780" s="931">
        <v>1</v>
      </c>
      <c r="O780" s="925">
        <f t="shared" si="101"/>
        <v>-580.68000000002201</v>
      </c>
      <c r="P780" s="514"/>
    </row>
    <row r="781" spans="1:17" s="843" customFormat="1" ht="15" customHeight="1" x14ac:dyDescent="0.25">
      <c r="A781" s="624" t="s">
        <v>1030</v>
      </c>
      <c r="B781" s="624" t="s">
        <v>2284</v>
      </c>
      <c r="C781" s="916" t="s">
        <v>77</v>
      </c>
      <c r="D781" s="917">
        <v>42478</v>
      </c>
      <c r="E781" s="624">
        <v>97.95</v>
      </c>
      <c r="F781" s="918">
        <v>0.79300000000000004</v>
      </c>
      <c r="G781" s="919" t="s">
        <v>976</v>
      </c>
      <c r="H781" s="569">
        <v>42489</v>
      </c>
      <c r="I781" s="918">
        <v>0.78139999999999998</v>
      </c>
      <c r="J781" s="921">
        <f>SUM(F781-I781)*10000</f>
        <v>116.00000000000054</v>
      </c>
      <c r="K781" s="922">
        <f t="shared" ref="K781:K803" si="102">SUM(100000/N781)/10000</f>
        <v>14.613473622680113</v>
      </c>
      <c r="L781" s="923">
        <f>SUM((F781-I781)/J781*K781)*E781</f>
        <v>0.14313897413415172</v>
      </c>
      <c r="M781" s="916" t="s">
        <v>883</v>
      </c>
      <c r="N781" s="924">
        <v>0.68430000000000002</v>
      </c>
      <c r="O781" s="925">
        <f t="shared" ref="O781:O802" si="103">SUM(J781*K781*E781)/N781</f>
        <v>242643.88425488345</v>
      </c>
      <c r="P781" s="515"/>
    </row>
    <row r="782" spans="1:17" s="843" customFormat="1" ht="15" customHeight="1" x14ac:dyDescent="0.25">
      <c r="A782" s="624" t="s">
        <v>1030</v>
      </c>
      <c r="B782" s="624" t="s">
        <v>2284</v>
      </c>
      <c r="C782" s="916" t="s">
        <v>77</v>
      </c>
      <c r="D782" s="917">
        <v>42479</v>
      </c>
      <c r="E782" s="624">
        <v>95.29</v>
      </c>
      <c r="F782" s="918">
        <v>0.79149999999999998</v>
      </c>
      <c r="G782" s="919" t="s">
        <v>976</v>
      </c>
      <c r="H782" s="569">
        <v>42489</v>
      </c>
      <c r="I782" s="918">
        <v>0.78139999999999998</v>
      </c>
      <c r="J782" s="921">
        <f>SUM(F782-I782)*10000</f>
        <v>100.99999999999997</v>
      </c>
      <c r="K782" s="922">
        <f t="shared" si="102"/>
        <v>14.613473622680113</v>
      </c>
      <c r="L782" s="923">
        <f>SUM((F782-I782)/J782*K782)*E782</f>
        <v>0.13925179015051881</v>
      </c>
      <c r="M782" s="916" t="s">
        <v>883</v>
      </c>
      <c r="N782" s="924">
        <v>0.68430000000000002</v>
      </c>
      <c r="O782" s="925">
        <f t="shared" si="103"/>
        <v>205530.18858983481</v>
      </c>
      <c r="P782" s="515"/>
    </row>
    <row r="783" spans="1:17" s="843" customFormat="1" ht="15" customHeight="1" x14ac:dyDescent="0.25">
      <c r="A783" s="601" t="s">
        <v>1035</v>
      </c>
      <c r="B783" s="601" t="s">
        <v>2284</v>
      </c>
      <c r="C783" s="926" t="s">
        <v>52</v>
      </c>
      <c r="D783" s="704">
        <v>42487</v>
      </c>
      <c r="E783" s="601">
        <v>159.38</v>
      </c>
      <c r="F783" s="927">
        <v>1.1287</v>
      </c>
      <c r="G783" s="928" t="s">
        <v>976</v>
      </c>
      <c r="H783" s="569">
        <v>42489</v>
      </c>
      <c r="I783" s="927">
        <v>1.1456999999999999</v>
      </c>
      <c r="J783" s="921">
        <f>SUM(I783-F783)*10000</f>
        <v>169.99999999999903</v>
      </c>
      <c r="K783" s="929">
        <f t="shared" si="102"/>
        <v>10</v>
      </c>
      <c r="L783" s="930">
        <f>SUM((I783-F783)/J783*K783)*E783</f>
        <v>0.15937999999999999</v>
      </c>
      <c r="M783" s="926" t="s">
        <v>883</v>
      </c>
      <c r="N783" s="931">
        <v>1</v>
      </c>
      <c r="O783" s="925">
        <f t="shared" si="103"/>
        <v>270945.99999999849</v>
      </c>
      <c r="P783" s="514">
        <f>SUM(O738:O783)</f>
        <v>1836245.1929068575</v>
      </c>
      <c r="Q783" s="843" t="s">
        <v>2474</v>
      </c>
    </row>
    <row r="784" spans="1:17" s="843" customFormat="1" ht="15" customHeight="1" x14ac:dyDescent="0.25">
      <c r="A784" s="624" t="s">
        <v>1057</v>
      </c>
      <c r="B784" s="624" t="s">
        <v>2284</v>
      </c>
      <c r="C784" s="916" t="s">
        <v>77</v>
      </c>
      <c r="D784" s="917">
        <v>42482</v>
      </c>
      <c r="E784" s="624">
        <v>140.63</v>
      </c>
      <c r="F784" s="918">
        <v>0.77249999999999996</v>
      </c>
      <c r="G784" s="919" t="s">
        <v>976</v>
      </c>
      <c r="H784" s="569">
        <v>42491</v>
      </c>
      <c r="I784" s="918">
        <v>0.76629999999999998</v>
      </c>
      <c r="J784" s="921">
        <f>SUM(F784-I784)*10000</f>
        <v>61.999999999999829</v>
      </c>
      <c r="K784" s="922">
        <f t="shared" si="102"/>
        <v>10</v>
      </c>
      <c r="L784" s="923">
        <f>SUM((F784-I784)/J784*K784)*E784</f>
        <v>0.14063000000000001</v>
      </c>
      <c r="M784" s="916" t="s">
        <v>883</v>
      </c>
      <c r="N784" s="924">
        <v>1</v>
      </c>
      <c r="O784" s="925">
        <f t="shared" si="103"/>
        <v>87190.599999999758</v>
      </c>
      <c r="P784" s="515"/>
    </row>
    <row r="785" spans="1:16" s="843" customFormat="1" ht="15" customHeight="1" x14ac:dyDescent="0.25">
      <c r="A785" s="601" t="s">
        <v>1035</v>
      </c>
      <c r="B785" s="601" t="s">
        <v>2284</v>
      </c>
      <c r="C785" s="926" t="s">
        <v>52</v>
      </c>
      <c r="D785" s="704">
        <v>42489</v>
      </c>
      <c r="E785" s="601">
        <v>35.06</v>
      </c>
      <c r="F785" s="927">
        <v>1.139</v>
      </c>
      <c r="G785" s="928" t="s">
        <v>976</v>
      </c>
      <c r="H785" s="569">
        <v>42491</v>
      </c>
      <c r="I785" s="927">
        <v>1.1473</v>
      </c>
      <c r="J785" s="921">
        <f>SUM(I785-F785)*10000</f>
        <v>82.999999999999744</v>
      </c>
      <c r="K785" s="929">
        <f t="shared" si="102"/>
        <v>10</v>
      </c>
      <c r="L785" s="930">
        <f>SUM((I785-F785)/J785*K785)*E785</f>
        <v>3.5060000000000001E-2</v>
      </c>
      <c r="M785" s="926" t="s">
        <v>883</v>
      </c>
      <c r="N785" s="931">
        <v>1</v>
      </c>
      <c r="O785" s="925">
        <f t="shared" si="103"/>
        <v>29099.799999999916</v>
      </c>
      <c r="P785" s="514"/>
    </row>
    <row r="786" spans="1:16" s="843" customFormat="1" ht="15" customHeight="1" x14ac:dyDescent="0.25">
      <c r="A786" s="601" t="s">
        <v>1141</v>
      </c>
      <c r="B786" s="601" t="s">
        <v>2284</v>
      </c>
      <c r="C786" s="926" t="s">
        <v>52</v>
      </c>
      <c r="D786" s="704">
        <v>42492</v>
      </c>
      <c r="E786" s="601">
        <v>55.2</v>
      </c>
      <c r="F786" s="927">
        <v>0.96230000000000004</v>
      </c>
      <c r="G786" s="928" t="s">
        <v>976</v>
      </c>
      <c r="H786" s="569">
        <v>42492</v>
      </c>
      <c r="I786" s="927">
        <v>0.95599999999999996</v>
      </c>
      <c r="J786" s="921">
        <f>SUM(I786-F786)*10000</f>
        <v>-63.000000000000831</v>
      </c>
      <c r="K786" s="929">
        <f t="shared" si="102"/>
        <v>7.8573112280977453</v>
      </c>
      <c r="L786" s="930">
        <f>SUM((I786-F786)/J786*K786)*E786</f>
        <v>4.3372357979099559E-2</v>
      </c>
      <c r="M786" s="926" t="s">
        <v>883</v>
      </c>
      <c r="N786" s="931">
        <v>1.2726999999999999</v>
      </c>
      <c r="O786" s="925">
        <f t="shared" si="103"/>
        <v>-21469.777266310273</v>
      </c>
      <c r="P786" s="514"/>
    </row>
    <row r="787" spans="1:16" s="843" customFormat="1" ht="15" customHeight="1" x14ac:dyDescent="0.25">
      <c r="A787" s="601" t="s">
        <v>1155</v>
      </c>
      <c r="B787" s="601" t="s">
        <v>2284</v>
      </c>
      <c r="C787" s="926" t="s">
        <v>52</v>
      </c>
      <c r="D787" s="704">
        <v>42492</v>
      </c>
      <c r="E787" s="601">
        <v>44.02</v>
      </c>
      <c r="F787" s="927">
        <v>81.75</v>
      </c>
      <c r="G787" s="928" t="s">
        <v>976</v>
      </c>
      <c r="H787" s="569">
        <v>42492</v>
      </c>
      <c r="I787" s="927">
        <v>81.08</v>
      </c>
      <c r="J787" s="921">
        <f>SUM(I787-F787)*100</f>
        <v>-67.000000000000171</v>
      </c>
      <c r="K787" s="929">
        <f t="shared" si="102"/>
        <v>10</v>
      </c>
      <c r="L787" s="930">
        <f>SUM((I787-F787)/J787*K787)*E787</f>
        <v>4.4020000000000001</v>
      </c>
      <c r="M787" s="926" t="s">
        <v>883</v>
      </c>
      <c r="N787" s="931">
        <v>1</v>
      </c>
      <c r="O787" s="925">
        <f t="shared" si="103"/>
        <v>-29493.400000000078</v>
      </c>
      <c r="P787" s="514"/>
    </row>
    <row r="788" spans="1:16" s="843" customFormat="1" ht="15" customHeight="1" x14ac:dyDescent="0.25">
      <c r="A788" s="601" t="s">
        <v>1117</v>
      </c>
      <c r="B788" s="601" t="s">
        <v>2284</v>
      </c>
      <c r="C788" s="926" t="s">
        <v>52</v>
      </c>
      <c r="D788" s="704">
        <v>42485</v>
      </c>
      <c r="E788" s="601">
        <v>173</v>
      </c>
      <c r="F788" s="927">
        <v>1.4616</v>
      </c>
      <c r="G788" s="928" t="s">
        <v>976</v>
      </c>
      <c r="H788" s="569">
        <v>42492</v>
      </c>
      <c r="I788" s="927">
        <v>1.5204</v>
      </c>
      <c r="J788" s="921">
        <f>SUM(I788-F788)*10000</f>
        <v>587.99999999999966</v>
      </c>
      <c r="K788" s="929">
        <f t="shared" si="102"/>
        <v>7.4867110878191205</v>
      </c>
      <c r="L788" s="930">
        <f>SUM((I788-F788)/J788*K788)*E788</f>
        <v>0.12952010181927076</v>
      </c>
      <c r="M788" s="926" t="s">
        <v>883</v>
      </c>
      <c r="N788" s="931">
        <v>1.3357000000000001</v>
      </c>
      <c r="O788" s="925">
        <f t="shared" si="103"/>
        <v>570171.59444284777</v>
      </c>
      <c r="P788" s="514"/>
    </row>
    <row r="789" spans="1:16" s="843" customFormat="1" ht="15" customHeight="1" x14ac:dyDescent="0.25">
      <c r="A789" s="601" t="s">
        <v>1035</v>
      </c>
      <c r="B789" s="601" t="s">
        <v>2284</v>
      </c>
      <c r="C789" s="926" t="s">
        <v>52</v>
      </c>
      <c r="D789" s="704">
        <v>42489</v>
      </c>
      <c r="E789" s="601">
        <v>35.049999999999997</v>
      </c>
      <c r="F789" s="927">
        <v>1.139</v>
      </c>
      <c r="G789" s="928" t="s">
        <v>52</v>
      </c>
      <c r="H789" s="950">
        <v>42492</v>
      </c>
      <c r="I789" s="927">
        <v>1.1556</v>
      </c>
      <c r="J789" s="921">
        <f>SUM(I789-F789)*10000</f>
        <v>165.99999999999949</v>
      </c>
      <c r="K789" s="929">
        <f t="shared" si="102"/>
        <v>10</v>
      </c>
      <c r="L789" s="930">
        <f>SUM((I789-F789)/J789*K789)*E789</f>
        <v>3.5049999999999998E-2</v>
      </c>
      <c r="M789" s="926" t="s">
        <v>883</v>
      </c>
      <c r="N789" s="931">
        <v>1</v>
      </c>
      <c r="O789" s="925">
        <f t="shared" si="103"/>
        <v>58182.999999999818</v>
      </c>
      <c r="P789" s="514"/>
    </row>
    <row r="790" spans="1:16" s="843" customFormat="1" ht="15" customHeight="1" x14ac:dyDescent="0.25">
      <c r="A790" s="624" t="s">
        <v>1173</v>
      </c>
      <c r="B790" s="624" t="s">
        <v>2284</v>
      </c>
      <c r="C790" s="916" t="s">
        <v>77</v>
      </c>
      <c r="D790" s="917">
        <v>42487</v>
      </c>
      <c r="E790" s="624">
        <v>162.63</v>
      </c>
      <c r="F790" s="918">
        <v>1.8351</v>
      </c>
      <c r="G790" s="919" t="s">
        <v>976</v>
      </c>
      <c r="H790" s="569">
        <v>42492</v>
      </c>
      <c r="I790" s="918">
        <v>1.8420000000000001</v>
      </c>
      <c r="J790" s="921">
        <f>SUM(F790-I790)*10000</f>
        <v>-69.000000000001279</v>
      </c>
      <c r="K790" s="922">
        <f t="shared" si="102"/>
        <v>7.8573112280977453</v>
      </c>
      <c r="L790" s="923">
        <f>SUM((F790-I790)/J790*K790)*E790</f>
        <v>0.12778345250255363</v>
      </c>
      <c r="M790" s="916" t="s">
        <v>883</v>
      </c>
      <c r="N790" s="924">
        <v>1.2726999999999999</v>
      </c>
      <c r="O790" s="925">
        <f t="shared" si="103"/>
        <v>-69278.370571826541</v>
      </c>
      <c r="P790" s="515"/>
    </row>
    <row r="791" spans="1:16" s="843" customFormat="1" ht="15" customHeight="1" x14ac:dyDescent="0.25">
      <c r="A791" s="601" t="s">
        <v>1145</v>
      </c>
      <c r="B791" s="601" t="s">
        <v>2284</v>
      </c>
      <c r="C791" s="926" t="s">
        <v>52</v>
      </c>
      <c r="D791" s="704">
        <v>42489</v>
      </c>
      <c r="E791" s="601">
        <v>103.56</v>
      </c>
      <c r="F791" s="927">
        <v>1.4630000000000001</v>
      </c>
      <c r="G791" s="928" t="s">
        <v>976</v>
      </c>
      <c r="H791" s="569">
        <v>42492</v>
      </c>
      <c r="I791" s="927">
        <v>1.4570000000000001</v>
      </c>
      <c r="J791" s="921">
        <f>SUM(I791-F791)*10000</f>
        <v>-60.000000000000057</v>
      </c>
      <c r="K791" s="929">
        <f t="shared" si="102"/>
        <v>10</v>
      </c>
      <c r="L791" s="930">
        <f>SUM((I791-F791)/J791*K791)*E791</f>
        <v>0.10356</v>
      </c>
      <c r="M791" s="926" t="s">
        <v>883</v>
      </c>
      <c r="N791" s="931">
        <v>1</v>
      </c>
      <c r="O791" s="925">
        <f t="shared" si="103"/>
        <v>-62136.000000000058</v>
      </c>
      <c r="P791" s="514"/>
    </row>
    <row r="792" spans="1:16" s="843" customFormat="1" ht="15" customHeight="1" x14ac:dyDescent="0.25">
      <c r="A792" s="624" t="s">
        <v>1031</v>
      </c>
      <c r="B792" s="624" t="s">
        <v>2284</v>
      </c>
      <c r="C792" s="916" t="s">
        <v>77</v>
      </c>
      <c r="D792" s="917">
        <v>42487</v>
      </c>
      <c r="E792" s="624">
        <v>160.31</v>
      </c>
      <c r="F792" s="918">
        <v>1.2584</v>
      </c>
      <c r="G792" s="919" t="s">
        <v>976</v>
      </c>
      <c r="H792" s="569">
        <v>42492</v>
      </c>
      <c r="I792" s="918">
        <v>1.2654000000000001</v>
      </c>
      <c r="J792" s="921">
        <f>SUM(F792-I792)*10000</f>
        <v>-70.000000000001165</v>
      </c>
      <c r="K792" s="922">
        <f t="shared" si="102"/>
        <v>7.8573112280977453</v>
      </c>
      <c r="L792" s="923">
        <f>SUM((F792-I792)/J792*K792)*E792</f>
        <v>0.12596055629763495</v>
      </c>
      <c r="M792" s="916" t="s">
        <v>883</v>
      </c>
      <c r="N792" s="924">
        <v>1.2726999999999999</v>
      </c>
      <c r="O792" s="925">
        <f t="shared" si="103"/>
        <v>-69279.790530640326</v>
      </c>
      <c r="P792" s="515"/>
    </row>
    <row r="793" spans="1:16" s="843" customFormat="1" ht="15" customHeight="1" x14ac:dyDescent="0.25">
      <c r="A793" s="601" t="s">
        <v>1143</v>
      </c>
      <c r="B793" s="601" t="s">
        <v>2284</v>
      </c>
      <c r="C793" s="926" t="s">
        <v>52</v>
      </c>
      <c r="D793" s="704">
        <v>42492</v>
      </c>
      <c r="E793" s="601">
        <v>39.54</v>
      </c>
      <c r="F793" s="927">
        <v>0.73360000000000003</v>
      </c>
      <c r="G793" s="928" t="s">
        <v>976</v>
      </c>
      <c r="H793" s="569">
        <v>42492</v>
      </c>
      <c r="I793" s="927">
        <v>0.72689999999999999</v>
      </c>
      <c r="J793" s="921">
        <f>SUM(I793-F793)*10000</f>
        <v>-67.000000000000398</v>
      </c>
      <c r="K793" s="929">
        <f t="shared" si="102"/>
        <v>9.5465393794749396</v>
      </c>
      <c r="L793" s="930">
        <f>SUM((I793-F793)/J793*K793)*E793</f>
        <v>3.7747016706443905E-2</v>
      </c>
      <c r="M793" s="926" t="s">
        <v>883</v>
      </c>
      <c r="N793" s="931">
        <v>1.0475000000000001</v>
      </c>
      <c r="O793" s="925">
        <f t="shared" si="103"/>
        <v>-24143.676556866412</v>
      </c>
      <c r="P793" s="514"/>
    </row>
    <row r="794" spans="1:16" s="843" customFormat="1" ht="15" customHeight="1" x14ac:dyDescent="0.25">
      <c r="A794" s="624" t="s">
        <v>1117</v>
      </c>
      <c r="B794" s="624" t="s">
        <v>2284</v>
      </c>
      <c r="C794" s="916" t="s">
        <v>77</v>
      </c>
      <c r="D794" s="917">
        <v>42492</v>
      </c>
      <c r="E794" s="624">
        <v>40.700000000000003</v>
      </c>
      <c r="F794" s="918">
        <v>1.5</v>
      </c>
      <c r="G794" s="919" t="s">
        <v>976</v>
      </c>
      <c r="H794" s="569">
        <v>42492</v>
      </c>
      <c r="I794" s="918">
        <v>1.5088999999999999</v>
      </c>
      <c r="J794" s="921">
        <f>SUM(F794-I794)*10000</f>
        <v>-88.999999999999076</v>
      </c>
      <c r="K794" s="922">
        <f t="shared" si="102"/>
        <v>7.4839095943720997</v>
      </c>
      <c r="L794" s="923">
        <f>SUM((F794-I794)/J794*K794)*E794</f>
        <v>3.0459512049094452E-2</v>
      </c>
      <c r="M794" s="916" t="s">
        <v>883</v>
      </c>
      <c r="N794" s="924">
        <v>1.3362000000000001</v>
      </c>
      <c r="O794" s="925">
        <f t="shared" si="103"/>
        <v>-20288.104867305625</v>
      </c>
      <c r="P794" s="515"/>
    </row>
    <row r="795" spans="1:16" s="843" customFormat="1" ht="15" customHeight="1" x14ac:dyDescent="0.25">
      <c r="A795" s="624" t="s">
        <v>1149</v>
      </c>
      <c r="B795" s="624" t="s">
        <v>2284</v>
      </c>
      <c r="C795" s="916" t="s">
        <v>77</v>
      </c>
      <c r="D795" s="917">
        <v>42488</v>
      </c>
      <c r="E795" s="624">
        <v>125.29</v>
      </c>
      <c r="F795" s="918">
        <v>87.25</v>
      </c>
      <c r="G795" s="919" t="s">
        <v>976</v>
      </c>
      <c r="H795" s="950">
        <v>42493</v>
      </c>
      <c r="I795" s="918">
        <v>83.111999999999995</v>
      </c>
      <c r="J795" s="921">
        <f>SUM(F795-I795)*100</f>
        <v>413.80000000000052</v>
      </c>
      <c r="K795" s="922">
        <f t="shared" si="102"/>
        <v>10</v>
      </c>
      <c r="L795" s="923">
        <f>SUM((F795-I795)/J795*K795)*E795</f>
        <v>12.529000000000002</v>
      </c>
      <c r="M795" s="916" t="s">
        <v>883</v>
      </c>
      <c r="N795" s="924">
        <v>1</v>
      </c>
      <c r="O795" s="925">
        <f t="shared" si="103"/>
        <v>518450.02000000072</v>
      </c>
      <c r="P795" s="515"/>
    </row>
    <row r="796" spans="1:16" s="843" customFormat="1" ht="15" customHeight="1" x14ac:dyDescent="0.25">
      <c r="A796" s="624" t="s">
        <v>1145</v>
      </c>
      <c r="B796" s="624" t="s">
        <v>2284</v>
      </c>
      <c r="C796" s="916" t="s">
        <v>77</v>
      </c>
      <c r="D796" s="917">
        <v>42492</v>
      </c>
      <c r="E796" s="624">
        <v>119.91</v>
      </c>
      <c r="F796" s="918">
        <v>1.4539599999999999</v>
      </c>
      <c r="G796" s="919" t="s">
        <v>976</v>
      </c>
      <c r="H796" s="569">
        <v>42493</v>
      </c>
      <c r="I796" s="918">
        <v>1.4519200000000001</v>
      </c>
      <c r="J796" s="921">
        <f>SUM(F796-I796)*10000</f>
        <v>20.399999999998197</v>
      </c>
      <c r="K796" s="922">
        <f t="shared" si="102"/>
        <v>10</v>
      </c>
      <c r="L796" s="923">
        <f>SUM((F796-I796)/J796*K796)*E796</f>
        <v>0.11991</v>
      </c>
      <c r="M796" s="916" t="s">
        <v>883</v>
      </c>
      <c r="N796" s="924">
        <v>1</v>
      </c>
      <c r="O796" s="925">
        <f t="shared" si="103"/>
        <v>24461.639999997838</v>
      </c>
      <c r="P796" s="515"/>
    </row>
    <row r="797" spans="1:16" s="843" customFormat="1" ht="15" customHeight="1" x14ac:dyDescent="0.25">
      <c r="A797" s="624" t="s">
        <v>1145</v>
      </c>
      <c r="B797" s="624" t="s">
        <v>2284</v>
      </c>
      <c r="C797" s="916" t="s">
        <v>77</v>
      </c>
      <c r="D797" s="917">
        <v>42492</v>
      </c>
      <c r="E797" s="624">
        <v>119</v>
      </c>
      <c r="F797" s="918">
        <v>1.4539599999999999</v>
      </c>
      <c r="G797" s="919" t="s">
        <v>976</v>
      </c>
      <c r="H797" s="569">
        <v>42493</v>
      </c>
      <c r="I797" s="918">
        <v>1.4515400000000001</v>
      </c>
      <c r="J797" s="921">
        <f>SUM(F797-I797)*10000</f>
        <v>24.199999999998667</v>
      </c>
      <c r="K797" s="922">
        <f t="shared" si="102"/>
        <v>10</v>
      </c>
      <c r="L797" s="923">
        <f>SUM((F797-I797)/J797*K797)*E797</f>
        <v>0.11900000000000001</v>
      </c>
      <c r="M797" s="916" t="s">
        <v>883</v>
      </c>
      <c r="N797" s="924">
        <v>1</v>
      </c>
      <c r="O797" s="925">
        <f t="shared" si="103"/>
        <v>28797.999999998414</v>
      </c>
      <c r="P797" s="515"/>
    </row>
    <row r="798" spans="1:16" s="843" customFormat="1" ht="15" customHeight="1" x14ac:dyDescent="0.25">
      <c r="A798" s="624" t="s">
        <v>1145</v>
      </c>
      <c r="B798" s="624" t="s">
        <v>2284</v>
      </c>
      <c r="C798" s="916" t="s">
        <v>77</v>
      </c>
      <c r="D798" s="917">
        <v>42492</v>
      </c>
      <c r="E798" s="624">
        <v>119</v>
      </c>
      <c r="F798" s="918">
        <v>1.4539599999999999</v>
      </c>
      <c r="G798" s="919" t="s">
        <v>976</v>
      </c>
      <c r="H798" s="569">
        <v>42493</v>
      </c>
      <c r="I798" s="918">
        <v>1.44831</v>
      </c>
      <c r="J798" s="921">
        <f>SUM(F798-I798)*10000</f>
        <v>56.499999999999332</v>
      </c>
      <c r="K798" s="922">
        <f t="shared" si="102"/>
        <v>10</v>
      </c>
      <c r="L798" s="923">
        <f>SUM((F798-I798)/J798*K798)*E798</f>
        <v>0.11900000000000001</v>
      </c>
      <c r="M798" s="916" t="s">
        <v>883</v>
      </c>
      <c r="N798" s="924">
        <v>1</v>
      </c>
      <c r="O798" s="925">
        <f t="shared" si="103"/>
        <v>67234.9999999992</v>
      </c>
      <c r="P798" s="515"/>
    </row>
    <row r="799" spans="1:16" s="843" customFormat="1" ht="15" customHeight="1" x14ac:dyDescent="0.25">
      <c r="A799" s="601" t="s">
        <v>1145</v>
      </c>
      <c r="B799" s="601" t="s">
        <v>2284</v>
      </c>
      <c r="C799" s="926" t="s">
        <v>52</v>
      </c>
      <c r="D799" s="704">
        <v>42493</v>
      </c>
      <c r="E799" s="601">
        <v>353.71</v>
      </c>
      <c r="F799" s="927">
        <v>156.18899999999999</v>
      </c>
      <c r="G799" s="928" t="s">
        <v>1351</v>
      </c>
      <c r="H799" s="569">
        <v>42493</v>
      </c>
      <c r="I799" s="927">
        <v>155.852</v>
      </c>
      <c r="J799" s="921">
        <f>SUM(I799-F799)*100</f>
        <v>-33.699999999998909</v>
      </c>
      <c r="K799" s="929">
        <f t="shared" si="102"/>
        <v>10</v>
      </c>
      <c r="L799" s="930">
        <f>SUM((I799-F799)/J799*K799)*E799</f>
        <v>35.371000000000002</v>
      </c>
      <c r="M799" s="926" t="s">
        <v>883</v>
      </c>
      <c r="N799" s="931">
        <v>1</v>
      </c>
      <c r="O799" s="925">
        <f t="shared" si="103"/>
        <v>-119200.26999999613</v>
      </c>
      <c r="P799" s="514"/>
    </row>
    <row r="800" spans="1:16" s="843" customFormat="1" ht="15" customHeight="1" x14ac:dyDescent="0.25">
      <c r="A800" s="601" t="s">
        <v>1273</v>
      </c>
      <c r="B800" s="601" t="s">
        <v>2284</v>
      </c>
      <c r="C800" s="926" t="s">
        <v>52</v>
      </c>
      <c r="D800" s="704">
        <v>42492</v>
      </c>
      <c r="E800" s="601">
        <v>149.54</v>
      </c>
      <c r="F800" s="927">
        <v>123.03</v>
      </c>
      <c r="G800" s="928" t="s">
        <v>976</v>
      </c>
      <c r="H800" s="569">
        <v>42494</v>
      </c>
      <c r="I800" s="927">
        <v>122.245</v>
      </c>
      <c r="J800" s="921">
        <f>SUM(I800-F800)*100</f>
        <v>-78.499999999999659</v>
      </c>
      <c r="K800" s="929">
        <f t="shared" si="102"/>
        <v>10</v>
      </c>
      <c r="L800" s="930">
        <f>SUM((I800-F800)/J800*K800)*E800</f>
        <v>14.954000000000001</v>
      </c>
      <c r="M800" s="926" t="s">
        <v>883</v>
      </c>
      <c r="N800" s="931">
        <v>1</v>
      </c>
      <c r="O800" s="925">
        <f t="shared" si="103"/>
        <v>-117388.89999999948</v>
      </c>
      <c r="P800" s="514"/>
    </row>
    <row r="801" spans="1:16" s="843" customFormat="1" ht="15" customHeight="1" x14ac:dyDescent="0.25">
      <c r="A801" s="624" t="s">
        <v>1118</v>
      </c>
      <c r="B801" s="624" t="s">
        <v>2284</v>
      </c>
      <c r="C801" s="916" t="s">
        <v>77</v>
      </c>
      <c r="D801" s="917">
        <v>42492</v>
      </c>
      <c r="E801" s="624">
        <v>179.38</v>
      </c>
      <c r="F801" s="918">
        <v>1.0192000000000001</v>
      </c>
      <c r="G801" s="919" t="s">
        <v>976</v>
      </c>
      <c r="H801" s="569">
        <v>42495</v>
      </c>
      <c r="I801" s="918">
        <v>1.0185</v>
      </c>
      <c r="J801" s="921">
        <f>SUM(F801-I801)*10000</f>
        <v>7.0000000000014495</v>
      </c>
      <c r="K801" s="922">
        <f t="shared" si="102"/>
        <v>9.7276264591439681</v>
      </c>
      <c r="L801" s="923">
        <f>SUM((F801-I801)/J801*K801)*E801</f>
        <v>0.17449416342412452</v>
      </c>
      <c r="M801" s="916" t="s">
        <v>883</v>
      </c>
      <c r="N801" s="924">
        <v>1.028</v>
      </c>
      <c r="O801" s="925">
        <f t="shared" si="103"/>
        <v>11881.898287637398</v>
      </c>
      <c r="P801" s="515"/>
    </row>
    <row r="802" spans="1:16" s="843" customFormat="1" ht="15" customHeight="1" x14ac:dyDescent="0.25">
      <c r="A802" s="601" t="s">
        <v>1144</v>
      </c>
      <c r="B802" s="601" t="s">
        <v>2284</v>
      </c>
      <c r="C802" s="926" t="s">
        <v>52</v>
      </c>
      <c r="D802" s="704">
        <v>42481</v>
      </c>
      <c r="E802" s="601">
        <v>43.86</v>
      </c>
      <c r="F802" s="927">
        <v>1.8488</v>
      </c>
      <c r="G802" s="928" t="s">
        <v>2335</v>
      </c>
      <c r="H802" s="569">
        <v>42496</v>
      </c>
      <c r="I802" s="927">
        <v>1.97</v>
      </c>
      <c r="J802" s="921">
        <f>SUM(I802-F802)*10000</f>
        <v>1211.9999999999998</v>
      </c>
      <c r="K802" s="929">
        <f t="shared" si="102"/>
        <v>7.4867110878191205</v>
      </c>
      <c r="L802" s="930">
        <f>SUM((I802-F802)/J802*K802)*E802</f>
        <v>3.283671483117466E-2</v>
      </c>
      <c r="M802" s="926" t="s">
        <v>883</v>
      </c>
      <c r="N802" s="931">
        <v>1.3357000000000001</v>
      </c>
      <c r="O802" s="925">
        <f t="shared" si="103"/>
        <v>297956.86438110116</v>
      </c>
      <c r="P802" s="514"/>
    </row>
    <row r="803" spans="1:16" s="843" customFormat="1" ht="15" customHeight="1" x14ac:dyDescent="0.25">
      <c r="A803" s="624" t="s">
        <v>1273</v>
      </c>
      <c r="B803" s="624" t="s">
        <v>2284</v>
      </c>
      <c r="C803" s="916" t="s">
        <v>77</v>
      </c>
      <c r="D803" s="917">
        <v>42496</v>
      </c>
      <c r="E803" s="624">
        <v>62.8</v>
      </c>
      <c r="F803" s="918">
        <v>121.84</v>
      </c>
      <c r="G803" s="919" t="s">
        <v>52</v>
      </c>
      <c r="H803" s="569">
        <v>42500</v>
      </c>
      <c r="I803" s="918">
        <v>123.36</v>
      </c>
      <c r="J803" s="921">
        <f>SUM(F803-I803)*100</f>
        <v>-151.9999999999996</v>
      </c>
      <c r="K803" s="922">
        <f t="shared" si="102"/>
        <v>10</v>
      </c>
      <c r="L803" s="923">
        <f>SUM((F803-I803)/J803*K803)*E803</f>
        <v>6.28</v>
      </c>
      <c r="M803" s="916" t="s">
        <v>883</v>
      </c>
      <c r="N803" s="924">
        <v>1</v>
      </c>
      <c r="O803" s="925">
        <f t="shared" ref="O803:O817" si="104">SUM(J803*K803*E803)/N803</f>
        <v>-95455.999999999738</v>
      </c>
      <c r="P803" s="515"/>
    </row>
    <row r="804" spans="1:16" s="843" customFormat="1" ht="15" customHeight="1" x14ac:dyDescent="0.25">
      <c r="A804" s="601" t="s">
        <v>1139</v>
      </c>
      <c r="B804" s="601" t="s">
        <v>2284</v>
      </c>
      <c r="C804" s="926" t="s">
        <v>52</v>
      </c>
      <c r="D804" s="704">
        <v>42500</v>
      </c>
      <c r="E804" s="601">
        <v>122.19</v>
      </c>
      <c r="F804" s="927">
        <v>1.4812000000000001</v>
      </c>
      <c r="G804" s="928" t="s">
        <v>976</v>
      </c>
      <c r="H804" s="569">
        <v>42500</v>
      </c>
      <c r="I804" s="927">
        <v>1.4682999999999999</v>
      </c>
      <c r="J804" s="921">
        <f>SUM(I804-F804)*10000</f>
        <v>-129.00000000000134</v>
      </c>
      <c r="K804" s="929">
        <f t="shared" ref="K804:K817" si="105">SUM(100000/N804)/10000</f>
        <v>7.7465334262917338</v>
      </c>
      <c r="L804" s="930">
        <f>SUM((I804-F804)/J804*K804)*E804</f>
        <v>9.4654891935858701E-2</v>
      </c>
      <c r="M804" s="926" t="s">
        <v>883</v>
      </c>
      <c r="N804" s="931">
        <v>1.2908999999999999</v>
      </c>
      <c r="O804" s="925">
        <f t="shared" si="104"/>
        <v>-94588.899680268791</v>
      </c>
      <c r="P804" s="514"/>
    </row>
    <row r="805" spans="1:16" s="843" customFormat="1" ht="15" customHeight="1" x14ac:dyDescent="0.25">
      <c r="A805" s="601" t="s">
        <v>1144</v>
      </c>
      <c r="B805" s="601" t="s">
        <v>2284</v>
      </c>
      <c r="C805" s="926" t="s">
        <v>52</v>
      </c>
      <c r="D805" s="704">
        <v>42500</v>
      </c>
      <c r="E805" s="601">
        <v>80.3</v>
      </c>
      <c r="F805" s="927">
        <v>1.8745000000000001</v>
      </c>
      <c r="G805" s="928" t="s">
        <v>976</v>
      </c>
      <c r="H805" s="569">
        <v>42500</v>
      </c>
      <c r="I805" s="927">
        <v>1.8645</v>
      </c>
      <c r="J805" s="921">
        <f>SUM(I805-F805)*10000</f>
        <v>-100.00000000000009</v>
      </c>
      <c r="K805" s="929">
        <f t="shared" si="105"/>
        <v>7.3632280391723732</v>
      </c>
      <c r="L805" s="930">
        <f>SUM((I805-F805)/J805*K805)*E805</f>
        <v>5.9126721154554154E-2</v>
      </c>
      <c r="M805" s="926" t="s">
        <v>883</v>
      </c>
      <c r="N805" s="931">
        <v>1.3581000000000001</v>
      </c>
      <c r="O805" s="925">
        <f t="shared" si="104"/>
        <v>-43536.353106953975</v>
      </c>
      <c r="P805" s="514"/>
    </row>
    <row r="806" spans="1:16" s="843" customFormat="1" ht="15" customHeight="1" x14ac:dyDescent="0.25">
      <c r="A806" s="601" t="s">
        <v>1173</v>
      </c>
      <c r="B806" s="601" t="s">
        <v>2284</v>
      </c>
      <c r="C806" s="926" t="s">
        <v>52</v>
      </c>
      <c r="D806" s="704">
        <v>42500</v>
      </c>
      <c r="E806" s="601">
        <v>136.18</v>
      </c>
      <c r="F806" s="927">
        <v>1.8745000000000001</v>
      </c>
      <c r="G806" s="928" t="s">
        <v>976</v>
      </c>
      <c r="H806" s="569">
        <v>42501</v>
      </c>
      <c r="I806" s="927">
        <v>1.8622000000000001</v>
      </c>
      <c r="J806" s="921">
        <f>SUM(I806-F806)*10000</f>
        <v>-122.99999999999977</v>
      </c>
      <c r="K806" s="929">
        <f t="shared" si="105"/>
        <v>7.7465334262917338</v>
      </c>
      <c r="L806" s="930">
        <f>SUM((I806-F806)/J806*K806)*E806</f>
        <v>0.10549229219924085</v>
      </c>
      <c r="M806" s="926" t="s">
        <v>883</v>
      </c>
      <c r="N806" s="931">
        <v>1.2908999999999999</v>
      </c>
      <c r="O806" s="925">
        <f t="shared" si="104"/>
        <v>-100515.54683171895</v>
      </c>
      <c r="P806" s="514"/>
    </row>
    <row r="807" spans="1:16" s="843" customFormat="1" ht="15" customHeight="1" x14ac:dyDescent="0.25">
      <c r="A807" s="624" t="s">
        <v>1117</v>
      </c>
      <c r="B807" s="624" t="s">
        <v>2284</v>
      </c>
      <c r="C807" s="916" t="s">
        <v>77</v>
      </c>
      <c r="D807" s="917">
        <v>42501</v>
      </c>
      <c r="E807" s="624">
        <v>233.5</v>
      </c>
      <c r="F807" s="918">
        <v>1.5415000000000001</v>
      </c>
      <c r="G807" s="919" t="s">
        <v>976</v>
      </c>
      <c r="H807" s="569">
        <v>42501</v>
      </c>
      <c r="I807" s="918">
        <v>1.5495000000000001</v>
      </c>
      <c r="J807" s="921">
        <f>SUM(F807-I807)*10000</f>
        <v>-80.000000000000071</v>
      </c>
      <c r="K807" s="922">
        <f t="shared" si="105"/>
        <v>7.3768073177928599</v>
      </c>
      <c r="L807" s="923">
        <f>SUM((F807-I807)/J807*K807)*E807</f>
        <v>0.17224845087046328</v>
      </c>
      <c r="M807" s="916" t="s">
        <v>883</v>
      </c>
      <c r="N807" s="924">
        <v>1.3555999999999999</v>
      </c>
      <c r="O807" s="925">
        <f t="shared" si="104"/>
        <v>-101651.49062877749</v>
      </c>
      <c r="P807" s="515"/>
    </row>
    <row r="808" spans="1:16" s="843" customFormat="1" ht="15" customHeight="1" x14ac:dyDescent="0.25">
      <c r="A808" s="601" t="s">
        <v>1143</v>
      </c>
      <c r="B808" s="601" t="s">
        <v>2284</v>
      </c>
      <c r="C808" s="926" t="s">
        <v>52</v>
      </c>
      <c r="D808" s="704">
        <v>42501</v>
      </c>
      <c r="E808" s="601">
        <v>182.15</v>
      </c>
      <c r="F808" s="927">
        <v>0.72050000000000003</v>
      </c>
      <c r="G808" s="928" t="s">
        <v>976</v>
      </c>
      <c r="H808" s="569">
        <v>42502</v>
      </c>
      <c r="I808" s="927">
        <v>0.7137</v>
      </c>
      <c r="J808" s="921">
        <f>SUM(I808-F808)*10000</f>
        <v>-68.000000000000284</v>
      </c>
      <c r="K808" s="929">
        <f t="shared" si="105"/>
        <v>10.303967027305513</v>
      </c>
      <c r="L808" s="930">
        <f t="shared" ref="L808:L813" si="106">SUM((I808-F808)/J808*K808)*E808</f>
        <v>0.1876867594023699</v>
      </c>
      <c r="M808" s="926" t="s">
        <v>883</v>
      </c>
      <c r="N808" s="931">
        <v>0.97050000000000003</v>
      </c>
      <c r="O808" s="925">
        <f t="shared" si="104"/>
        <v>-131506.43626338182</v>
      </c>
      <c r="P808" s="514"/>
    </row>
    <row r="809" spans="1:16" s="843" customFormat="1" ht="15" customHeight="1" x14ac:dyDescent="0.25">
      <c r="A809" s="601" t="s">
        <v>1057</v>
      </c>
      <c r="B809" s="601" t="s">
        <v>2284</v>
      </c>
      <c r="C809" s="926" t="s">
        <v>52</v>
      </c>
      <c r="D809" s="704">
        <v>42501</v>
      </c>
      <c r="E809" s="601">
        <v>191.18</v>
      </c>
      <c r="F809" s="927">
        <v>0.73850000000000005</v>
      </c>
      <c r="G809" s="928" t="s">
        <v>976</v>
      </c>
      <c r="H809" s="569">
        <v>42502</v>
      </c>
      <c r="I809" s="927">
        <v>0.73129999999999995</v>
      </c>
      <c r="J809" s="921">
        <f>SUM(I809-F809)*10000</f>
        <v>-72.000000000000952</v>
      </c>
      <c r="K809" s="929">
        <f t="shared" si="105"/>
        <v>10</v>
      </c>
      <c r="L809" s="930">
        <f t="shared" si="106"/>
        <v>0.19118000000000002</v>
      </c>
      <c r="M809" s="926" t="s">
        <v>883</v>
      </c>
      <c r="N809" s="931">
        <v>1</v>
      </c>
      <c r="O809" s="925">
        <f t="shared" si="104"/>
        <v>-137649.60000000184</v>
      </c>
      <c r="P809" s="514"/>
    </row>
    <row r="810" spans="1:16" s="843" customFormat="1" ht="15" customHeight="1" x14ac:dyDescent="0.25">
      <c r="A810" s="601" t="s">
        <v>1142</v>
      </c>
      <c r="B810" s="601" t="s">
        <v>2284</v>
      </c>
      <c r="C810" s="926" t="s">
        <v>52</v>
      </c>
      <c r="D810" s="704">
        <v>42494</v>
      </c>
      <c r="E810" s="601">
        <v>158.18</v>
      </c>
      <c r="F810" s="927">
        <v>1.1024</v>
      </c>
      <c r="G810" s="928" t="s">
        <v>976</v>
      </c>
      <c r="H810" s="569">
        <v>42502</v>
      </c>
      <c r="I810" s="927">
        <v>1.1037999999999999</v>
      </c>
      <c r="J810" s="921">
        <f>SUM(I810-F810)*10000</f>
        <v>13.999999999998458</v>
      </c>
      <c r="K810" s="929">
        <f t="shared" si="105"/>
        <v>10.245901639344263</v>
      </c>
      <c r="L810" s="930">
        <f t="shared" si="106"/>
        <v>0.16206967213114756</v>
      </c>
      <c r="M810" s="926" t="s">
        <v>883</v>
      </c>
      <c r="N810" s="931">
        <v>0.97599999999999998</v>
      </c>
      <c r="O810" s="925">
        <f t="shared" si="104"/>
        <v>23247.698871268607</v>
      </c>
      <c r="P810" s="514"/>
    </row>
    <row r="811" spans="1:16" s="843" customFormat="1" ht="15" customHeight="1" x14ac:dyDescent="0.25">
      <c r="A811" s="601" t="s">
        <v>1273</v>
      </c>
      <c r="B811" s="601" t="s">
        <v>2284</v>
      </c>
      <c r="C811" s="926" t="s">
        <v>52</v>
      </c>
      <c r="D811" s="704">
        <v>42500</v>
      </c>
      <c r="E811" s="601">
        <v>143.12</v>
      </c>
      <c r="F811" s="927">
        <v>122.61</v>
      </c>
      <c r="G811" s="928" t="s">
        <v>976</v>
      </c>
      <c r="H811" s="920">
        <v>42503</v>
      </c>
      <c r="I811" s="927">
        <v>123.595</v>
      </c>
      <c r="J811" s="921">
        <f>SUM(I811-F811)*100</f>
        <v>98.499999999999943</v>
      </c>
      <c r="K811" s="929">
        <f t="shared" si="105"/>
        <v>10</v>
      </c>
      <c r="L811" s="930">
        <f t="shared" si="106"/>
        <v>14.312000000000001</v>
      </c>
      <c r="M811" s="926" t="s">
        <v>883</v>
      </c>
      <c r="N811" s="931">
        <v>1</v>
      </c>
      <c r="O811" s="925">
        <f t="shared" si="104"/>
        <v>140973.19999999992</v>
      </c>
      <c r="P811" s="514"/>
    </row>
    <row r="812" spans="1:16" s="843" customFormat="1" ht="15" customHeight="1" x14ac:dyDescent="0.25">
      <c r="A812" s="601" t="s">
        <v>1035</v>
      </c>
      <c r="B812" s="601" t="s">
        <v>2284</v>
      </c>
      <c r="C812" s="926" t="s">
        <v>52</v>
      </c>
      <c r="D812" s="704">
        <v>42501</v>
      </c>
      <c r="E812" s="601">
        <v>165.85</v>
      </c>
      <c r="F812" s="927">
        <v>1.1431</v>
      </c>
      <c r="G812" s="928" t="s">
        <v>52</v>
      </c>
      <c r="H812" s="920">
        <v>42503</v>
      </c>
      <c r="I812" s="927">
        <v>1.1348</v>
      </c>
      <c r="J812" s="921">
        <f>SUM(I812-F812)*10000</f>
        <v>-82.999999999999744</v>
      </c>
      <c r="K812" s="929">
        <f t="shared" si="105"/>
        <v>10</v>
      </c>
      <c r="L812" s="930">
        <f t="shared" si="106"/>
        <v>0.16585</v>
      </c>
      <c r="M812" s="926" t="s">
        <v>883</v>
      </c>
      <c r="N812" s="931">
        <v>1</v>
      </c>
      <c r="O812" s="925">
        <f t="shared" si="104"/>
        <v>-137655.49999999959</v>
      </c>
      <c r="P812" s="514"/>
    </row>
    <row r="813" spans="1:16" s="843" customFormat="1" ht="15" customHeight="1" x14ac:dyDescent="0.25">
      <c r="A813" s="601" t="s">
        <v>2432</v>
      </c>
      <c r="B813" s="601" t="s">
        <v>2284</v>
      </c>
      <c r="C813" s="926" t="s">
        <v>52</v>
      </c>
      <c r="D813" s="704">
        <v>42502</v>
      </c>
      <c r="E813" s="601">
        <v>83.34</v>
      </c>
      <c r="F813" s="927">
        <v>1.4514</v>
      </c>
      <c r="G813" s="928" t="s">
        <v>52</v>
      </c>
      <c r="H813" s="920">
        <v>42503</v>
      </c>
      <c r="I813" s="927">
        <v>1.4359</v>
      </c>
      <c r="J813" s="921">
        <f>SUM(I813-F813)*10000</f>
        <v>-155.00000000000068</v>
      </c>
      <c r="K813" s="929">
        <f t="shared" si="105"/>
        <v>10</v>
      </c>
      <c r="L813" s="930">
        <f t="shared" si="106"/>
        <v>8.3340000000000011E-2</v>
      </c>
      <c r="M813" s="926" t="s">
        <v>883</v>
      </c>
      <c r="N813" s="931">
        <v>1</v>
      </c>
      <c r="O813" s="925">
        <f t="shared" si="104"/>
        <v>-129177.00000000057</v>
      </c>
      <c r="P813" s="514"/>
    </row>
    <row r="814" spans="1:16" s="843" customFormat="1" ht="16.5" customHeight="1" x14ac:dyDescent="0.25">
      <c r="A814" s="624" t="s">
        <v>1141</v>
      </c>
      <c r="B814" s="624" t="s">
        <v>2284</v>
      </c>
      <c r="C814" s="916" t="s">
        <v>77</v>
      </c>
      <c r="D814" s="917">
        <v>42502</v>
      </c>
      <c r="E814" s="624">
        <v>159.38999999999999</v>
      </c>
      <c r="F814" s="918">
        <v>0.94340000000000002</v>
      </c>
      <c r="G814" s="919" t="s">
        <v>976</v>
      </c>
      <c r="H814" s="920">
        <v>42507</v>
      </c>
      <c r="I814" s="918">
        <v>0.94850000000000001</v>
      </c>
      <c r="J814" s="921">
        <f>SUM(F814-I814)*10000</f>
        <v>-50.999999999999936</v>
      </c>
      <c r="K814" s="922">
        <f t="shared" si="105"/>
        <v>7.7453334366044464</v>
      </c>
      <c r="L814" s="923">
        <f>SUM((F814-I814)/J814*K814)*E814</f>
        <v>0.12345286964603826</v>
      </c>
      <c r="M814" s="916" t="s">
        <v>883</v>
      </c>
      <c r="N814" s="924">
        <v>1.2910999999999999</v>
      </c>
      <c r="O814" s="925">
        <f t="shared" si="104"/>
        <v>-48765.365594825686</v>
      </c>
      <c r="P814" s="515"/>
    </row>
    <row r="815" spans="1:16" s="843" customFormat="1" ht="16.5" customHeight="1" x14ac:dyDescent="0.25">
      <c r="A815" s="624" t="s">
        <v>1142</v>
      </c>
      <c r="B815" s="624" t="s">
        <v>2284</v>
      </c>
      <c r="C815" s="916" t="s">
        <v>77</v>
      </c>
      <c r="D815" s="917">
        <v>42503</v>
      </c>
      <c r="E815" s="624">
        <v>158.77000000000001</v>
      </c>
      <c r="F815" s="918">
        <v>1.1019000000000001</v>
      </c>
      <c r="G815" s="919" t="s">
        <v>976</v>
      </c>
      <c r="H815" s="569">
        <v>42507</v>
      </c>
      <c r="I815" s="918">
        <v>1.1075999999999999</v>
      </c>
      <c r="J815" s="921">
        <f>SUM(F815-I815)*10000</f>
        <v>-56.999999999998167</v>
      </c>
      <c r="K815" s="922">
        <f t="shared" si="105"/>
        <v>10.198878123406425</v>
      </c>
      <c r="L815" s="923">
        <f>SUM((F815-I815)/J815*K815)*E815</f>
        <v>0.1619275879653238</v>
      </c>
      <c r="M815" s="916" t="s">
        <v>883</v>
      </c>
      <c r="N815" s="924">
        <v>0.98050000000000004</v>
      </c>
      <c r="O815" s="925">
        <f t="shared" si="104"/>
        <v>-94134.344865101084</v>
      </c>
      <c r="P815" s="515"/>
    </row>
    <row r="816" spans="1:16" s="843" customFormat="1" ht="16.5" customHeight="1" x14ac:dyDescent="0.25">
      <c r="A816" s="624" t="s">
        <v>1145</v>
      </c>
      <c r="B816" s="624" t="s">
        <v>2284</v>
      </c>
      <c r="C816" s="916" t="s">
        <v>77</v>
      </c>
      <c r="D816" s="917">
        <v>42496</v>
      </c>
      <c r="E816" s="624">
        <v>97.14</v>
      </c>
      <c r="F816" s="918">
        <v>1.4457</v>
      </c>
      <c r="G816" s="919" t="s">
        <v>976</v>
      </c>
      <c r="H816" s="920">
        <v>42507</v>
      </c>
      <c r="I816" s="918">
        <v>1.4494</v>
      </c>
      <c r="J816" s="921">
        <f>SUM(F816-I816)*10000</f>
        <v>-37.000000000000369</v>
      </c>
      <c r="K816" s="922">
        <f t="shared" si="105"/>
        <v>10</v>
      </c>
      <c r="L816" s="923">
        <f>SUM((F816-I816)/J816*K816)*E816</f>
        <v>9.7140000000000004E-2</v>
      </c>
      <c r="M816" s="916" t="s">
        <v>883</v>
      </c>
      <c r="N816" s="924">
        <v>1</v>
      </c>
      <c r="O816" s="925">
        <f t="shared" si="104"/>
        <v>-35941.800000000359</v>
      </c>
      <c r="P816" s="515"/>
    </row>
    <row r="817" spans="1:17" s="843" customFormat="1" ht="15" customHeight="1" x14ac:dyDescent="0.25">
      <c r="A817" s="601" t="s">
        <v>1146</v>
      </c>
      <c r="B817" s="601" t="s">
        <v>2284</v>
      </c>
      <c r="C817" s="926" t="s">
        <v>52</v>
      </c>
      <c r="D817" s="704">
        <v>42493</v>
      </c>
      <c r="E817" s="601">
        <v>132.47</v>
      </c>
      <c r="F817" s="927">
        <v>0.95660000000000001</v>
      </c>
      <c r="G817" s="928" t="s">
        <v>976</v>
      </c>
      <c r="H817" s="920">
        <v>42507</v>
      </c>
      <c r="I817" s="927">
        <v>0.9788</v>
      </c>
      <c r="J817" s="921">
        <f>SUM(I817-F817)*10000</f>
        <v>221.99999999999997</v>
      </c>
      <c r="K817" s="929">
        <f t="shared" si="105"/>
        <v>10.198878123406425</v>
      </c>
      <c r="L817" s="930">
        <f t="shared" ref="L817:L823" si="107">SUM((I817-F817)/J817*K817)*E817</f>
        <v>0.13510453850076493</v>
      </c>
      <c r="M817" s="926" t="s">
        <v>883</v>
      </c>
      <c r="N817" s="931">
        <v>0.98050000000000004</v>
      </c>
      <c r="O817" s="925">
        <f t="shared" si="104"/>
        <v>305897.06830361864</v>
      </c>
      <c r="P817" s="514"/>
    </row>
    <row r="818" spans="1:17" s="843" customFormat="1" ht="15" customHeight="1" x14ac:dyDescent="0.25">
      <c r="A818" s="601" t="s">
        <v>1057</v>
      </c>
      <c r="B818" s="601" t="s">
        <v>2284</v>
      </c>
      <c r="C818" s="926" t="s">
        <v>52</v>
      </c>
      <c r="D818" s="704">
        <v>42507</v>
      </c>
      <c r="E818" s="601">
        <v>12.99</v>
      </c>
      <c r="F818" s="927">
        <v>0.73250000000000004</v>
      </c>
      <c r="G818" s="928" t="s">
        <v>976</v>
      </c>
      <c r="H818" s="920">
        <v>42507</v>
      </c>
      <c r="I818" s="927">
        <v>0.72309999999999997</v>
      </c>
      <c r="J818" s="921">
        <f>SUM(I818-F818)*10000</f>
        <v>-94.000000000000753</v>
      </c>
      <c r="K818" s="929">
        <f t="shared" ref="K818:K824" si="108">SUM(100000/N818)/10000</f>
        <v>10</v>
      </c>
      <c r="L818" s="930">
        <f t="shared" si="107"/>
        <v>1.299E-2</v>
      </c>
      <c r="M818" s="926" t="s">
        <v>883</v>
      </c>
      <c r="N818" s="931">
        <v>1</v>
      </c>
      <c r="O818" s="925">
        <f t="shared" ref="O818:O824" si="109">SUM(J818*K818*E818)/N818</f>
        <v>-12210.600000000097</v>
      </c>
      <c r="P818" s="514"/>
    </row>
    <row r="819" spans="1:17" s="843" customFormat="1" ht="15" customHeight="1" x14ac:dyDescent="0.25">
      <c r="A819" s="601" t="s">
        <v>1144</v>
      </c>
      <c r="B819" s="601" t="s">
        <v>2284</v>
      </c>
      <c r="C819" s="926" t="s">
        <v>52</v>
      </c>
      <c r="D819" s="704">
        <v>42492</v>
      </c>
      <c r="E819" s="601">
        <v>70.680000000000007</v>
      </c>
      <c r="F819" s="927">
        <v>1.9291</v>
      </c>
      <c r="G819" s="928" t="s">
        <v>976</v>
      </c>
      <c r="H819" s="920">
        <v>42508</v>
      </c>
      <c r="I819" s="927">
        <v>1.9995000000000001</v>
      </c>
      <c r="J819" s="921">
        <f>SUM(I819-F819)*10000</f>
        <v>704.00000000000023</v>
      </c>
      <c r="K819" s="929">
        <f t="shared" si="108"/>
        <v>7.2301352035283051</v>
      </c>
      <c r="L819" s="930">
        <f t="shared" si="107"/>
        <v>5.1102595618538062E-2</v>
      </c>
      <c r="M819" s="926" t="s">
        <v>883</v>
      </c>
      <c r="N819" s="931">
        <v>1.3831</v>
      </c>
      <c r="O819" s="925">
        <f t="shared" si="109"/>
        <v>260112.98760357752</v>
      </c>
      <c r="P819" s="514"/>
    </row>
    <row r="820" spans="1:17" s="843" customFormat="1" ht="15" customHeight="1" x14ac:dyDescent="0.25">
      <c r="A820" s="601" t="s">
        <v>1173</v>
      </c>
      <c r="B820" s="601" t="s">
        <v>2284</v>
      </c>
      <c r="C820" s="926" t="s">
        <v>52</v>
      </c>
      <c r="D820" s="704">
        <v>42492</v>
      </c>
      <c r="E820" s="601">
        <v>220.89</v>
      </c>
      <c r="F820" s="927">
        <v>1.843</v>
      </c>
      <c r="G820" s="928" t="s">
        <v>976</v>
      </c>
      <c r="H820" s="920">
        <v>42508</v>
      </c>
      <c r="I820" s="927">
        <v>1.8854</v>
      </c>
      <c r="J820" s="921">
        <f>SUM(I820-F820)*10000</f>
        <v>423.99999999999994</v>
      </c>
      <c r="K820" s="929">
        <f t="shared" si="108"/>
        <v>7.6728305071740968</v>
      </c>
      <c r="L820" s="930">
        <f t="shared" si="107"/>
        <v>0.1694851530729686</v>
      </c>
      <c r="M820" s="926" t="s">
        <v>883</v>
      </c>
      <c r="N820" s="931">
        <v>1.3032999999999999</v>
      </c>
      <c r="O820" s="925">
        <f t="shared" si="109"/>
        <v>551382.68167681037</v>
      </c>
      <c r="P820" s="514"/>
    </row>
    <row r="821" spans="1:17" s="843" customFormat="1" ht="15" customHeight="1" x14ac:dyDescent="0.25">
      <c r="A821" s="601" t="s">
        <v>1274</v>
      </c>
      <c r="B821" s="601" t="s">
        <v>2284</v>
      </c>
      <c r="C821" s="926" t="s">
        <v>52</v>
      </c>
      <c r="D821" s="704">
        <v>42493</v>
      </c>
      <c r="E821" s="601">
        <v>168</v>
      </c>
      <c r="F821" s="927">
        <v>106.795</v>
      </c>
      <c r="G821" s="928" t="s">
        <v>976</v>
      </c>
      <c r="H821" s="920">
        <v>42508</v>
      </c>
      <c r="I821" s="927">
        <v>110.08199999999999</v>
      </c>
      <c r="J821" s="921">
        <f>SUM(I821-F821)*100</f>
        <v>328.69999999999919</v>
      </c>
      <c r="K821" s="929">
        <f t="shared" si="108"/>
        <v>10</v>
      </c>
      <c r="L821" s="930">
        <f t="shared" si="107"/>
        <v>16.8</v>
      </c>
      <c r="M821" s="926" t="s">
        <v>883</v>
      </c>
      <c r="N821" s="931">
        <v>1</v>
      </c>
      <c r="O821" s="925">
        <f t="shared" si="109"/>
        <v>552215.9999999986</v>
      </c>
      <c r="P821" s="514"/>
    </row>
    <row r="822" spans="1:17" s="843" customFormat="1" ht="15" customHeight="1" x14ac:dyDescent="0.25">
      <c r="A822" s="601" t="s">
        <v>1172</v>
      </c>
      <c r="B822" s="601" t="s">
        <v>2284</v>
      </c>
      <c r="C822" s="926" t="s">
        <v>52</v>
      </c>
      <c r="D822" s="704">
        <v>42501</v>
      </c>
      <c r="E822" s="601">
        <v>128.16</v>
      </c>
      <c r="F822" s="927">
        <v>0.67900000000000005</v>
      </c>
      <c r="G822" s="928" t="s">
        <v>976</v>
      </c>
      <c r="H822" s="569">
        <v>42509</v>
      </c>
      <c r="I822" s="927">
        <v>0.67159999999999997</v>
      </c>
      <c r="J822" s="921">
        <f>SUM(I822-F822)*10000</f>
        <v>-74.000000000000739</v>
      </c>
      <c r="K822" s="929">
        <f t="shared" si="108"/>
        <v>10</v>
      </c>
      <c r="L822" s="930">
        <f t="shared" si="107"/>
        <v>0.12816</v>
      </c>
      <c r="M822" s="926" t="s">
        <v>883</v>
      </c>
      <c r="N822" s="931">
        <v>1</v>
      </c>
      <c r="O822" s="925">
        <f t="shared" si="109"/>
        <v>-94838.40000000094</v>
      </c>
      <c r="P822" s="514"/>
    </row>
    <row r="823" spans="1:17" s="843" customFormat="1" ht="15" customHeight="1" x14ac:dyDescent="0.25">
      <c r="A823" s="601" t="s">
        <v>1031</v>
      </c>
      <c r="B823" s="601" t="s">
        <v>2284</v>
      </c>
      <c r="C823" s="926" t="s">
        <v>52</v>
      </c>
      <c r="D823" s="704">
        <v>42508</v>
      </c>
      <c r="E823" s="601">
        <v>36.31</v>
      </c>
      <c r="F823" s="927">
        <v>1.2981</v>
      </c>
      <c r="G823" s="928" t="s">
        <v>52</v>
      </c>
      <c r="H823" s="569">
        <v>42509</v>
      </c>
      <c r="I823" s="927">
        <v>1.3104</v>
      </c>
      <c r="J823" s="921">
        <f>SUM(I823-F823)*10000</f>
        <v>122.99999999999977</v>
      </c>
      <c r="K823" s="929">
        <f t="shared" si="108"/>
        <v>7.6202087937209475</v>
      </c>
      <c r="L823" s="930">
        <f t="shared" si="107"/>
        <v>2.7668978130000764E-2</v>
      </c>
      <c r="M823" s="926" t="s">
        <v>883</v>
      </c>
      <c r="N823" s="931">
        <v>1.3123</v>
      </c>
      <c r="O823" s="925">
        <f t="shared" si="109"/>
        <v>25933.737026518989</v>
      </c>
      <c r="P823" s="514"/>
    </row>
    <row r="824" spans="1:17" s="843" customFormat="1" ht="15" customHeight="1" x14ac:dyDescent="0.25">
      <c r="A824" s="624" t="s">
        <v>1030</v>
      </c>
      <c r="B824" s="624" t="s">
        <v>2284</v>
      </c>
      <c r="C824" s="916" t="s">
        <v>77</v>
      </c>
      <c r="D824" s="917">
        <v>41406</v>
      </c>
      <c r="E824" s="624">
        <v>114.49</v>
      </c>
      <c r="F824" s="918">
        <v>0.78459999999999996</v>
      </c>
      <c r="G824" s="919" t="s">
        <v>976</v>
      </c>
      <c r="H824" s="569">
        <v>42510</v>
      </c>
      <c r="I824" s="918">
        <v>0.77400000000000002</v>
      </c>
      <c r="J824" s="921">
        <f>SUM(F824-I824)*10000</f>
        <v>105.99999999999943</v>
      </c>
      <c r="K824" s="922">
        <f t="shared" si="108"/>
        <v>14.490653528474134</v>
      </c>
      <c r="L824" s="923">
        <f>SUM((F824-I824)/J824*K824)*E824</f>
        <v>0.16590349224750034</v>
      </c>
      <c r="M824" s="916" t="s">
        <v>883</v>
      </c>
      <c r="N824" s="924">
        <v>0.69010000000000005</v>
      </c>
      <c r="O824" s="925">
        <f t="shared" si="109"/>
        <v>254829.30268417537</v>
      </c>
      <c r="P824" s="515"/>
    </row>
    <row r="825" spans="1:17" s="366" customFormat="1" ht="15" customHeight="1" x14ac:dyDescent="0.25">
      <c r="A825" s="601" t="s">
        <v>1149</v>
      </c>
      <c r="B825" s="601" t="s">
        <v>2284</v>
      </c>
      <c r="C825" s="926" t="s">
        <v>52</v>
      </c>
      <c r="D825" s="704">
        <v>42500</v>
      </c>
      <c r="E825" s="601">
        <v>164.63</v>
      </c>
      <c r="F825" s="927">
        <v>83.905000000000001</v>
      </c>
      <c r="G825" s="928" t="s">
        <v>976</v>
      </c>
      <c r="H825" s="569">
        <v>42513</v>
      </c>
      <c r="I825" s="927">
        <v>83.195999999999998</v>
      </c>
      <c r="J825" s="921">
        <f>SUM(I825-F825)*100</f>
        <v>-70.900000000000318</v>
      </c>
      <c r="K825" s="929">
        <f t="shared" ref="K825:K835" si="110">SUM(100000/N825)/10000</f>
        <v>10</v>
      </c>
      <c r="L825" s="930">
        <f>SUM((I825-F825)/J825*K825)*E825</f>
        <v>16.463000000000001</v>
      </c>
      <c r="M825" s="926" t="s">
        <v>883</v>
      </c>
      <c r="N825" s="931">
        <v>1</v>
      </c>
      <c r="O825" s="925">
        <f t="shared" ref="O825:O835" si="111">SUM(J825*K825*E825)/N825</f>
        <v>-116722.67000000052</v>
      </c>
      <c r="P825" s="514"/>
      <c r="Q825" s="843"/>
    </row>
    <row r="826" spans="1:17" s="843" customFormat="1" ht="15" customHeight="1" x14ac:dyDescent="0.25">
      <c r="A826" s="601" t="s">
        <v>1144</v>
      </c>
      <c r="B826" s="601" t="s">
        <v>2284</v>
      </c>
      <c r="C826" s="926" t="s">
        <v>52</v>
      </c>
      <c r="D826" s="704">
        <v>42503</v>
      </c>
      <c r="E826" s="601">
        <v>66.45</v>
      </c>
      <c r="F826" s="927">
        <v>1.9792000000000001</v>
      </c>
      <c r="G826" s="928" t="s">
        <v>976</v>
      </c>
      <c r="H826" s="569">
        <v>42513</v>
      </c>
      <c r="I826" s="927">
        <v>2.0045000000000002</v>
      </c>
      <c r="J826" s="921">
        <f>SUM(I826-F826)*10000</f>
        <v>253.00000000000099</v>
      </c>
      <c r="K826" s="929">
        <f t="shared" si="110"/>
        <v>7.2301352035283051</v>
      </c>
      <c r="L826" s="930">
        <f>SUM((I826-F826)/J826*K826)*E826</f>
        <v>4.8044248427445597E-2</v>
      </c>
      <c r="M826" s="926" t="s">
        <v>883</v>
      </c>
      <c r="N826" s="931">
        <v>1.3831</v>
      </c>
      <c r="O826" s="925">
        <f t="shared" si="111"/>
        <v>87883.702206230795</v>
      </c>
      <c r="P826" s="514"/>
    </row>
    <row r="827" spans="1:17" s="843" customFormat="1" ht="15" customHeight="1" x14ac:dyDescent="0.25">
      <c r="A827" s="601" t="s">
        <v>1118</v>
      </c>
      <c r="B827" s="601" t="s">
        <v>2284</v>
      </c>
      <c r="C827" s="926" t="s">
        <v>52</v>
      </c>
      <c r="D827" s="704">
        <v>42513</v>
      </c>
      <c r="E827" s="601">
        <v>230.98</v>
      </c>
      <c r="F827" s="927">
        <v>0.99965000000000004</v>
      </c>
      <c r="G827" s="928" t="s">
        <v>976</v>
      </c>
      <c r="H827" s="569">
        <v>42514</v>
      </c>
      <c r="I827" s="927">
        <v>0.99046000000000001</v>
      </c>
      <c r="J827" s="921">
        <f>SUM(I827-F827)*10000</f>
        <v>-91.900000000000318</v>
      </c>
      <c r="K827" s="929">
        <f t="shared" si="110"/>
        <v>7.2353664713117718</v>
      </c>
      <c r="L827" s="930">
        <f>SUM((I827-F827)/J827*K827)*E827</f>
        <v>0.16712249475435928</v>
      </c>
      <c r="M827" s="926" t="s">
        <v>883</v>
      </c>
      <c r="N827" s="931">
        <v>1.3821000000000001</v>
      </c>
      <c r="O827" s="925">
        <f t="shared" si="111"/>
        <v>-111124.79030407114</v>
      </c>
      <c r="P827" s="514"/>
    </row>
    <row r="828" spans="1:17" s="366" customFormat="1" ht="15" customHeight="1" x14ac:dyDescent="0.25">
      <c r="A828" s="601" t="s">
        <v>1057</v>
      </c>
      <c r="B828" s="601" t="s">
        <v>2284</v>
      </c>
      <c r="C828" s="926" t="s">
        <v>52</v>
      </c>
      <c r="D828" s="704">
        <v>42513</v>
      </c>
      <c r="E828" s="601">
        <v>192.95</v>
      </c>
      <c r="F828" s="927">
        <v>0.72502</v>
      </c>
      <c r="G828" s="928" t="s">
        <v>976</v>
      </c>
      <c r="H828" s="569">
        <v>42514</v>
      </c>
      <c r="I828" s="927">
        <v>0.71697</v>
      </c>
      <c r="J828" s="921">
        <f>SUM(I828-F828)*10000</f>
        <v>-80.500000000000014</v>
      </c>
      <c r="K828" s="929">
        <f t="shared" si="110"/>
        <v>7.1782355896920533</v>
      </c>
      <c r="L828" s="930">
        <f>SUM((I828-F828)/J828*K828)*E828</f>
        <v>0.13850405570310817</v>
      </c>
      <c r="M828" s="926" t="s">
        <v>883</v>
      </c>
      <c r="N828" s="931">
        <v>1.3931</v>
      </c>
      <c r="O828" s="925">
        <f t="shared" si="111"/>
        <v>-80034.286728161707</v>
      </c>
      <c r="P828" s="514"/>
      <c r="Q828" s="843"/>
    </row>
    <row r="829" spans="1:17" s="843" customFormat="1" ht="15" customHeight="1" x14ac:dyDescent="0.25">
      <c r="A829" s="601" t="s">
        <v>1117</v>
      </c>
      <c r="B829" s="601" t="s">
        <v>2284</v>
      </c>
      <c r="C829" s="926" t="s">
        <v>52</v>
      </c>
      <c r="D829" s="704">
        <v>42514</v>
      </c>
      <c r="E829" s="601">
        <v>184.52</v>
      </c>
      <c r="F829" s="927">
        <v>1.5622</v>
      </c>
      <c r="G829" s="928" t="s">
        <v>976</v>
      </c>
      <c r="H829" s="569">
        <v>42514</v>
      </c>
      <c r="I829" s="927">
        <v>1.5511699999999999</v>
      </c>
      <c r="J829" s="921">
        <f>SUM(I829-F829)*10000</f>
        <v>-110.30000000000095</v>
      </c>
      <c r="K829" s="929">
        <f t="shared" si="110"/>
        <v>7.1782355896920533</v>
      </c>
      <c r="L829" s="930">
        <f>SUM((I829-F829)/J829*K829)*E829</f>
        <v>0.13245280310099777</v>
      </c>
      <c r="M829" s="926" t="s">
        <v>883</v>
      </c>
      <c r="N829" s="931">
        <v>1.3931</v>
      </c>
      <c r="O829" s="925">
        <f t="shared" si="111"/>
        <v>-104870.74999669929</v>
      </c>
      <c r="P829" s="514"/>
    </row>
    <row r="830" spans="1:17" s="843" customFormat="1" ht="15" customHeight="1" x14ac:dyDescent="0.25">
      <c r="A830" s="624" t="s">
        <v>1144</v>
      </c>
      <c r="B830" s="624" t="s">
        <v>2284</v>
      </c>
      <c r="C830" s="916" t="s">
        <v>77</v>
      </c>
      <c r="D830" s="917">
        <v>42513</v>
      </c>
      <c r="E830" s="624">
        <v>91.25</v>
      </c>
      <c r="F830" s="918">
        <v>2.0043700000000002</v>
      </c>
      <c r="G830" s="919" t="s">
        <v>976</v>
      </c>
      <c r="H830" s="569">
        <v>42514</v>
      </c>
      <c r="I830" s="918">
        <v>2.0275099999999999</v>
      </c>
      <c r="J830" s="921">
        <f>SUM(F830-I830)*10000</f>
        <v>-231.39999999999716</v>
      </c>
      <c r="K830" s="922">
        <f t="shared" si="110"/>
        <v>7.1782355896920533</v>
      </c>
      <c r="L830" s="923">
        <f>SUM((F830-I830)/J830*K830)*E830</f>
        <v>6.5501399755939993E-2</v>
      </c>
      <c r="M830" s="916" t="s">
        <v>883</v>
      </c>
      <c r="N830" s="924">
        <v>1.3931</v>
      </c>
      <c r="O830" s="925">
        <f t="shared" si="111"/>
        <v>-108800.68841809149</v>
      </c>
      <c r="P830" s="515"/>
    </row>
    <row r="831" spans="1:17" s="843" customFormat="1" ht="15" customHeight="1" x14ac:dyDescent="0.25">
      <c r="A831" s="624" t="s">
        <v>1032</v>
      </c>
      <c r="B831" s="624" t="s">
        <v>2284</v>
      </c>
      <c r="C831" s="916" t="s">
        <v>77</v>
      </c>
      <c r="D831" s="917">
        <v>42513</v>
      </c>
      <c r="E831" s="624">
        <v>103.4</v>
      </c>
      <c r="F831" s="918">
        <v>1.43483</v>
      </c>
      <c r="G831" s="919" t="s">
        <v>976</v>
      </c>
      <c r="H831" s="569">
        <v>42514</v>
      </c>
      <c r="I831" s="918">
        <v>1.4495400000000001</v>
      </c>
      <c r="J831" s="921">
        <f>SUM(F831-I831)*10000</f>
        <v>-147.10000000000002</v>
      </c>
      <c r="K831" s="922">
        <f t="shared" si="110"/>
        <v>10.022048506714771</v>
      </c>
      <c r="L831" s="923">
        <f>SUM((F831-I831)/J831*K831)*E831</f>
        <v>0.10362798155943073</v>
      </c>
      <c r="M831" s="916" t="s">
        <v>883</v>
      </c>
      <c r="N831" s="924">
        <v>0.99780000000000002</v>
      </c>
      <c r="O831" s="925">
        <f t="shared" si="111"/>
        <v>-152772.86116849331</v>
      </c>
      <c r="P831" s="515"/>
    </row>
    <row r="832" spans="1:17" s="843" customFormat="1" ht="15" customHeight="1" x14ac:dyDescent="0.25">
      <c r="A832" s="601" t="s">
        <v>2431</v>
      </c>
      <c r="B832" s="601" t="s">
        <v>2284</v>
      </c>
      <c r="C832" s="926" t="s">
        <v>52</v>
      </c>
      <c r="D832" s="704">
        <v>42501</v>
      </c>
      <c r="E832" s="601">
        <v>206.56</v>
      </c>
      <c r="F832" s="927">
        <v>0.66139999999999999</v>
      </c>
      <c r="G832" s="928" t="s">
        <v>976</v>
      </c>
      <c r="H832" s="569">
        <v>42514</v>
      </c>
      <c r="I832" s="927">
        <v>0.66920000000000002</v>
      </c>
      <c r="J832" s="921">
        <f>SUM(I832-F832)*10000</f>
        <v>78.000000000000284</v>
      </c>
      <c r="K832" s="929">
        <f t="shared" si="110"/>
        <v>10.298661174047375</v>
      </c>
      <c r="L832" s="930">
        <f>SUM((I832-F832)/J832*K832)*E832</f>
        <v>0.2127291452111226</v>
      </c>
      <c r="M832" s="926" t="s">
        <v>883</v>
      </c>
      <c r="N832" s="931">
        <v>0.97099999999999997</v>
      </c>
      <c r="O832" s="925">
        <f t="shared" si="111"/>
        <v>170884.3802931784</v>
      </c>
      <c r="P832" s="514"/>
    </row>
    <row r="833" spans="1:17" s="843" customFormat="1" ht="15" customHeight="1" x14ac:dyDescent="0.25">
      <c r="A833" s="624" t="s">
        <v>1594</v>
      </c>
      <c r="B833" s="624" t="s">
        <v>2284</v>
      </c>
      <c r="C833" s="916" t="s">
        <v>77</v>
      </c>
      <c r="D833" s="917">
        <v>42501</v>
      </c>
      <c r="E833" s="624">
        <v>259.62</v>
      </c>
      <c r="F833" s="918">
        <v>1.6794</v>
      </c>
      <c r="G833" s="919" t="s">
        <v>976</v>
      </c>
      <c r="H833" s="569">
        <v>42514</v>
      </c>
      <c r="I833" s="918">
        <v>1.6613</v>
      </c>
      <c r="J833" s="921">
        <f>SUM(F833-I833)*10000</f>
        <v>181.00000000000006</v>
      </c>
      <c r="K833" s="922">
        <f t="shared" si="110"/>
        <v>6.7672734655207414</v>
      </c>
      <c r="L833" s="923">
        <f>SUM((F833-I833)/J833*K833)*E833</f>
        <v>0.17569195371184948</v>
      </c>
      <c r="M833" s="916" t="s">
        <v>883</v>
      </c>
      <c r="N833" s="924">
        <v>1.4777</v>
      </c>
      <c r="O833" s="925">
        <f t="shared" si="111"/>
        <v>215200.94485920531</v>
      </c>
      <c r="P833" s="515"/>
    </row>
    <row r="834" spans="1:17" s="843" customFormat="1" ht="15" customHeight="1" x14ac:dyDescent="0.25">
      <c r="A834" s="624" t="s">
        <v>1594</v>
      </c>
      <c r="B834" s="624" t="s">
        <v>2284</v>
      </c>
      <c r="C834" s="916" t="s">
        <v>77</v>
      </c>
      <c r="D834" s="917">
        <v>42501</v>
      </c>
      <c r="E834" s="624">
        <v>259.62</v>
      </c>
      <c r="F834" s="918">
        <v>1.6794</v>
      </c>
      <c r="G834" s="919" t="s">
        <v>976</v>
      </c>
      <c r="H834" s="569">
        <v>42514</v>
      </c>
      <c r="I834" s="918">
        <v>1.6610400000000001</v>
      </c>
      <c r="J834" s="921">
        <f>SUM(F834-I834)*10000</f>
        <v>183.59999999999931</v>
      </c>
      <c r="K834" s="922">
        <f t="shared" si="110"/>
        <v>6.7672734655207414</v>
      </c>
      <c r="L834" s="923">
        <f>SUM((F834-I834)/J834*K834)*E834</f>
        <v>0.17569195371184951</v>
      </c>
      <c r="M834" s="916" t="s">
        <v>883</v>
      </c>
      <c r="N834" s="924">
        <v>1.4777</v>
      </c>
      <c r="O834" s="925">
        <f t="shared" si="111"/>
        <v>218292.22914999962</v>
      </c>
      <c r="P834" s="515"/>
    </row>
    <row r="835" spans="1:17" s="843" customFormat="1" ht="15" customHeight="1" x14ac:dyDescent="0.25">
      <c r="A835" s="601" t="s">
        <v>1594</v>
      </c>
      <c r="B835" s="601" t="s">
        <v>2284</v>
      </c>
      <c r="C835" s="926" t="s">
        <v>52</v>
      </c>
      <c r="D835" s="704">
        <v>42514</v>
      </c>
      <c r="E835" s="601">
        <v>154.24</v>
      </c>
      <c r="F835" s="927">
        <v>1.6611100000000001</v>
      </c>
      <c r="G835" s="928" t="s">
        <v>976</v>
      </c>
      <c r="H835" s="569">
        <v>42515</v>
      </c>
      <c r="I835" s="927">
        <v>1.6473</v>
      </c>
      <c r="J835" s="921">
        <f>SUM(I835-F835)*10000</f>
        <v>-138.10000000000099</v>
      </c>
      <c r="K835" s="929">
        <f t="shared" si="110"/>
        <v>6.7344602330123235</v>
      </c>
      <c r="L835" s="930">
        <f>SUM((I835-F835)/J835*K835)*E835</f>
        <v>0.1038723146339821</v>
      </c>
      <c r="M835" s="926" t="s">
        <v>883</v>
      </c>
      <c r="N835" s="931">
        <v>1.4849000000000001</v>
      </c>
      <c r="O835" s="925">
        <f t="shared" si="111"/>
        <v>-96604.260562684532</v>
      </c>
      <c r="P835" s="514"/>
    </row>
    <row r="836" spans="1:17" s="843" customFormat="1" ht="15" customHeight="1" x14ac:dyDescent="0.25">
      <c r="A836" s="601" t="s">
        <v>1141</v>
      </c>
      <c r="B836" s="601" t="s">
        <v>2284</v>
      </c>
      <c r="C836" s="926" t="s">
        <v>52</v>
      </c>
      <c r="D836" s="704">
        <v>42507</v>
      </c>
      <c r="E836" s="601">
        <v>208.87</v>
      </c>
      <c r="F836" s="927">
        <v>0.94289999999999996</v>
      </c>
      <c r="G836" s="928" t="s">
        <v>976</v>
      </c>
      <c r="H836" s="569">
        <v>42515</v>
      </c>
      <c r="I836" s="927">
        <v>0.93859999999999999</v>
      </c>
      <c r="J836" s="921">
        <f>SUM(I836-F836)*10000</f>
        <v>-42.999999999999702</v>
      </c>
      <c r="K836" s="929">
        <f t="shared" ref="K836:K850" si="112">SUM(100000/N836)/10000</f>
        <v>7.6202087937209475</v>
      </c>
      <c r="L836" s="930">
        <f>SUM((I836-F836)/J836*K836)*E836</f>
        <v>0.15916330107444943</v>
      </c>
      <c r="M836" s="926" t="s">
        <v>883</v>
      </c>
      <c r="N836" s="931">
        <v>1.3123</v>
      </c>
      <c r="O836" s="925">
        <f t="shared" ref="O836:O850" si="113">SUM(J836*K836*E836)/N836</f>
        <v>-52152.87621886214</v>
      </c>
      <c r="P836" s="514"/>
    </row>
    <row r="837" spans="1:17" s="843" customFormat="1" ht="15" customHeight="1" x14ac:dyDescent="0.25">
      <c r="A837" s="624" t="s">
        <v>1273</v>
      </c>
      <c r="B837" s="624" t="s">
        <v>2284</v>
      </c>
      <c r="C837" s="916" t="s">
        <v>77</v>
      </c>
      <c r="D837" s="917">
        <v>42503</v>
      </c>
      <c r="E837" s="624">
        <v>159.31</v>
      </c>
      <c r="F837" s="918">
        <v>123.55800000000001</v>
      </c>
      <c r="G837" s="919" t="s">
        <v>976</v>
      </c>
      <c r="H837" s="569">
        <v>42515</v>
      </c>
      <c r="I837" s="918">
        <v>122.84</v>
      </c>
      <c r="J837" s="921">
        <f>SUM(F837-I837)*100</f>
        <v>71.800000000000352</v>
      </c>
      <c r="K837" s="922">
        <f t="shared" si="112"/>
        <v>10</v>
      </c>
      <c r="L837" s="923">
        <f>SUM((F837-I837)/J837*K837)*E837</f>
        <v>15.931000000000001</v>
      </c>
      <c r="M837" s="916" t="s">
        <v>883</v>
      </c>
      <c r="N837" s="924">
        <v>1</v>
      </c>
      <c r="O837" s="925">
        <f t="shared" si="113"/>
        <v>114384.58000000057</v>
      </c>
      <c r="P837" s="515"/>
      <c r="Q837" s="366"/>
    </row>
    <row r="838" spans="1:17" s="843" customFormat="1" ht="15" customHeight="1" x14ac:dyDescent="0.25">
      <c r="A838" s="601" t="s">
        <v>1031</v>
      </c>
      <c r="B838" s="601" t="s">
        <v>2284</v>
      </c>
      <c r="C838" s="926" t="s">
        <v>52</v>
      </c>
      <c r="D838" s="704">
        <v>42508</v>
      </c>
      <c r="E838" s="601">
        <v>36.31</v>
      </c>
      <c r="F838" s="927">
        <v>1.2981</v>
      </c>
      <c r="G838" s="928" t="s">
        <v>52</v>
      </c>
      <c r="H838" s="569">
        <v>42515</v>
      </c>
      <c r="I838" s="927">
        <v>1.3085</v>
      </c>
      <c r="J838" s="921">
        <f>SUM(I838-F838)*10000</f>
        <v>103.99999999999964</v>
      </c>
      <c r="K838" s="929">
        <f t="shared" si="112"/>
        <v>7.6202087937209475</v>
      </c>
      <c r="L838" s="930">
        <f>SUM((I838-F838)/J838*K838)*E838</f>
        <v>2.7668978130000764E-2</v>
      </c>
      <c r="M838" s="926" t="s">
        <v>883</v>
      </c>
      <c r="N838" s="931">
        <v>1.3123</v>
      </c>
      <c r="O838" s="925">
        <f t="shared" si="113"/>
        <v>21927.71260778838</v>
      </c>
      <c r="P838" s="514"/>
    </row>
    <row r="839" spans="1:17" s="843" customFormat="1" ht="15" customHeight="1" x14ac:dyDescent="0.25">
      <c r="A839" s="624" t="s">
        <v>1273</v>
      </c>
      <c r="B839" s="624" t="s">
        <v>2284</v>
      </c>
      <c r="C839" s="916" t="s">
        <v>77</v>
      </c>
      <c r="D839" s="917">
        <v>42503</v>
      </c>
      <c r="E839" s="624">
        <v>107.84</v>
      </c>
      <c r="F839" s="918">
        <v>123.45</v>
      </c>
      <c r="G839" s="919" t="s">
        <v>52</v>
      </c>
      <c r="H839" s="569">
        <v>42516</v>
      </c>
      <c r="I839" s="918">
        <v>122.84</v>
      </c>
      <c r="J839" s="921">
        <f>SUM(F839-I839)*100</f>
        <v>60.999999999999943</v>
      </c>
      <c r="K839" s="922">
        <f t="shared" si="112"/>
        <v>10</v>
      </c>
      <c r="L839" s="923">
        <f>SUM((F839-I839)/J839*K839)*E839</f>
        <v>10.784000000000001</v>
      </c>
      <c r="M839" s="916" t="s">
        <v>883</v>
      </c>
      <c r="N839" s="924">
        <v>1</v>
      </c>
      <c r="O839" s="925">
        <f t="shared" si="113"/>
        <v>65782.399999999936</v>
      </c>
      <c r="P839" s="515"/>
      <c r="Q839" s="366"/>
    </row>
    <row r="840" spans="1:17" s="843" customFormat="1" ht="15" customHeight="1" x14ac:dyDescent="0.25">
      <c r="A840" s="624" t="s">
        <v>1155</v>
      </c>
      <c r="B840" s="624" t="s">
        <v>2284</v>
      </c>
      <c r="C840" s="916" t="s">
        <v>77</v>
      </c>
      <c r="D840" s="917">
        <v>42491</v>
      </c>
      <c r="E840" s="624">
        <v>87.62</v>
      </c>
      <c r="F840" s="918">
        <v>79.510000000000005</v>
      </c>
      <c r="G840" s="919" t="s">
        <v>976</v>
      </c>
      <c r="H840" s="569">
        <v>42517</v>
      </c>
      <c r="I840" s="918">
        <v>79.209999999999994</v>
      </c>
      <c r="J840" s="921">
        <f>SUM(F840-I840)*100</f>
        <v>30.000000000001137</v>
      </c>
      <c r="K840" s="922">
        <f t="shared" si="112"/>
        <v>10</v>
      </c>
      <c r="L840" s="923">
        <f>SUM((F840-I840)/J840*K840)*E840</f>
        <v>8.7620000000000005</v>
      </c>
      <c r="M840" s="916" t="s">
        <v>883</v>
      </c>
      <c r="N840" s="924">
        <v>1</v>
      </c>
      <c r="O840" s="925">
        <f t="shared" si="113"/>
        <v>26286.000000000997</v>
      </c>
      <c r="P840" s="515"/>
    </row>
    <row r="841" spans="1:17" s="843" customFormat="1" ht="15" customHeight="1" x14ac:dyDescent="0.25">
      <c r="A841" s="624" t="s">
        <v>1035</v>
      </c>
      <c r="B841" s="624" t="s">
        <v>2284</v>
      </c>
      <c r="C841" s="916" t="s">
        <v>77</v>
      </c>
      <c r="D841" s="917">
        <v>42493</v>
      </c>
      <c r="E841" s="624">
        <v>133.6</v>
      </c>
      <c r="F841" s="918">
        <v>1.1485000000000001</v>
      </c>
      <c r="G841" s="919" t="s">
        <v>976</v>
      </c>
      <c r="H841" s="569">
        <v>42521</v>
      </c>
      <c r="I841" s="918">
        <v>1.1162000000000001</v>
      </c>
      <c r="J841" s="921">
        <f>SUM(F841-I841)*10000</f>
        <v>322.99999999999994</v>
      </c>
      <c r="K841" s="922">
        <f t="shared" si="112"/>
        <v>10</v>
      </c>
      <c r="L841" s="923">
        <f>SUM((F841-I841)/J841*K841)*E841</f>
        <v>0.1336</v>
      </c>
      <c r="M841" s="916" t="s">
        <v>883</v>
      </c>
      <c r="N841" s="924">
        <v>1</v>
      </c>
      <c r="O841" s="925">
        <f t="shared" si="113"/>
        <v>431527.99999999994</v>
      </c>
      <c r="P841" s="515"/>
    </row>
    <row r="842" spans="1:17" s="843" customFormat="1" ht="15" customHeight="1" x14ac:dyDescent="0.25">
      <c r="A842" s="624" t="s">
        <v>1035</v>
      </c>
      <c r="B842" s="624" t="s">
        <v>2284</v>
      </c>
      <c r="C842" s="916" t="s">
        <v>77</v>
      </c>
      <c r="D842" s="917">
        <v>42500</v>
      </c>
      <c r="E842" s="624">
        <v>128.99</v>
      </c>
      <c r="F842" s="918">
        <v>1.1365000000000001</v>
      </c>
      <c r="G842" s="919" t="s">
        <v>976</v>
      </c>
      <c r="H842" s="569">
        <v>42521</v>
      </c>
      <c r="I842" s="918">
        <v>1.1162000000000001</v>
      </c>
      <c r="J842" s="921">
        <f>SUM(F842-I842)*10000</f>
        <v>202.99999999999986</v>
      </c>
      <c r="K842" s="922">
        <f t="shared" si="112"/>
        <v>10</v>
      </c>
      <c r="L842" s="923">
        <f>SUM((F842-I842)/J842*K842)*E842</f>
        <v>0.12899000000000002</v>
      </c>
      <c r="M842" s="916" t="s">
        <v>883</v>
      </c>
      <c r="N842" s="924">
        <v>1</v>
      </c>
      <c r="O842" s="925">
        <f t="shared" si="113"/>
        <v>261849.69999999984</v>
      </c>
      <c r="P842" s="515"/>
    </row>
    <row r="843" spans="1:17" s="843" customFormat="1" ht="15" customHeight="1" x14ac:dyDescent="0.25">
      <c r="A843" s="624" t="s">
        <v>1031</v>
      </c>
      <c r="B843" s="624" t="s">
        <v>2284</v>
      </c>
      <c r="C843" s="916" t="s">
        <v>77</v>
      </c>
      <c r="D843" s="917">
        <v>42516</v>
      </c>
      <c r="E843" s="624">
        <v>67.87</v>
      </c>
      <c r="F843" s="918">
        <v>1.2917000000000001</v>
      </c>
      <c r="G843" s="919" t="s">
        <v>52</v>
      </c>
      <c r="H843" s="569">
        <v>42521</v>
      </c>
      <c r="I843" s="918">
        <v>1.3098000000000001</v>
      </c>
      <c r="J843" s="921">
        <f>SUM(F843-I843)*10000</f>
        <v>-181.00000000000006</v>
      </c>
      <c r="K843" s="922">
        <f t="shared" si="112"/>
        <v>7.6359193646915084</v>
      </c>
      <c r="L843" s="923">
        <f>SUM((F843-I843)/J843*K843)*E843</f>
        <v>5.1824984728161272E-2</v>
      </c>
      <c r="M843" s="916" t="s">
        <v>883</v>
      </c>
      <c r="N843" s="924">
        <v>1.3096000000000001</v>
      </c>
      <c r="O843" s="925">
        <f t="shared" si="113"/>
        <v>-71627.384207370123</v>
      </c>
      <c r="P843" s="515"/>
    </row>
    <row r="844" spans="1:17" s="843" customFormat="1" ht="15" customHeight="1" x14ac:dyDescent="0.25">
      <c r="A844" s="601" t="s">
        <v>1274</v>
      </c>
      <c r="B844" s="601" t="s">
        <v>2284</v>
      </c>
      <c r="C844" s="926" t="s">
        <v>52</v>
      </c>
      <c r="D844" s="704">
        <v>42500</v>
      </c>
      <c r="E844" s="601">
        <v>143.12</v>
      </c>
      <c r="F844" s="927">
        <v>107.57</v>
      </c>
      <c r="G844" s="928" t="s">
        <v>976</v>
      </c>
      <c r="H844" s="569">
        <v>42521</v>
      </c>
      <c r="I844" s="927">
        <v>110.98</v>
      </c>
      <c r="J844" s="921">
        <f>SUM(I844-F844)*100</f>
        <v>341.00000000000108</v>
      </c>
      <c r="K844" s="929">
        <f t="shared" si="112"/>
        <v>10</v>
      </c>
      <c r="L844" s="930">
        <f t="shared" ref="L844:L849" si="114">SUM((I844-F844)/J844*K844)*E844</f>
        <v>14.312000000000001</v>
      </c>
      <c r="M844" s="926" t="s">
        <v>883</v>
      </c>
      <c r="N844" s="931">
        <v>1</v>
      </c>
      <c r="O844" s="925">
        <f t="shared" si="113"/>
        <v>488039.20000000158</v>
      </c>
      <c r="P844" s="514">
        <f>SUM(O784:O844)</f>
        <v>3225063.7480255445</v>
      </c>
      <c r="Q844" s="843" t="s">
        <v>1136</v>
      </c>
    </row>
    <row r="845" spans="1:17" s="843" customFormat="1" ht="15" customHeight="1" x14ac:dyDescent="0.25">
      <c r="A845" s="601" t="s">
        <v>1274</v>
      </c>
      <c r="B845" s="601" t="s">
        <v>2284</v>
      </c>
      <c r="C845" s="926" t="s">
        <v>52</v>
      </c>
      <c r="D845" s="704">
        <v>42507</v>
      </c>
      <c r="E845" s="601">
        <v>102.27</v>
      </c>
      <c r="F845" s="927">
        <v>109.55</v>
      </c>
      <c r="G845" s="928" t="s">
        <v>976</v>
      </c>
      <c r="H845" s="569">
        <v>42522</v>
      </c>
      <c r="I845" s="927">
        <v>110.39</v>
      </c>
      <c r="J845" s="921">
        <f>SUM(I845-F845)*100</f>
        <v>84.000000000000341</v>
      </c>
      <c r="K845" s="929">
        <f t="shared" si="112"/>
        <v>10</v>
      </c>
      <c r="L845" s="930">
        <f t="shared" si="114"/>
        <v>10.227</v>
      </c>
      <c r="M845" s="926" t="s">
        <v>883</v>
      </c>
      <c r="N845" s="931">
        <v>1</v>
      </c>
      <c r="O845" s="925">
        <f t="shared" si="113"/>
        <v>85906.800000000352</v>
      </c>
      <c r="P845" s="514"/>
    </row>
    <row r="846" spans="1:17" s="843" customFormat="1" ht="15" customHeight="1" x14ac:dyDescent="0.25">
      <c r="A846" s="601" t="s">
        <v>1274</v>
      </c>
      <c r="B846" s="601" t="s">
        <v>2284</v>
      </c>
      <c r="C846" s="926" t="s">
        <v>52</v>
      </c>
      <c r="D846" s="704">
        <v>42520</v>
      </c>
      <c r="E846" s="601">
        <v>113.42</v>
      </c>
      <c r="F846" s="927">
        <v>110.63</v>
      </c>
      <c r="G846" s="928" t="s">
        <v>52</v>
      </c>
      <c r="H846" s="569">
        <v>42522</v>
      </c>
      <c r="I846" s="927">
        <v>110.39</v>
      </c>
      <c r="J846" s="921">
        <f>SUM(I846-F846)*100</f>
        <v>-23.999999999999488</v>
      </c>
      <c r="K846" s="929">
        <f t="shared" si="112"/>
        <v>10</v>
      </c>
      <c r="L846" s="930">
        <f t="shared" si="114"/>
        <v>11.342000000000001</v>
      </c>
      <c r="M846" s="926" t="s">
        <v>883</v>
      </c>
      <c r="N846" s="931">
        <v>1</v>
      </c>
      <c r="O846" s="925">
        <f t="shared" si="113"/>
        <v>-27220.799999999421</v>
      </c>
      <c r="P846" s="514"/>
    </row>
    <row r="847" spans="1:17" s="843" customFormat="1" ht="15" customHeight="1" x14ac:dyDescent="0.25">
      <c r="A847" s="601" t="s">
        <v>1273</v>
      </c>
      <c r="B847" s="601" t="s">
        <v>2284</v>
      </c>
      <c r="C847" s="926" t="s">
        <v>52</v>
      </c>
      <c r="D847" s="704">
        <v>42521</v>
      </c>
      <c r="E847" s="601">
        <v>83.09</v>
      </c>
      <c r="F847" s="927">
        <v>124.04</v>
      </c>
      <c r="G847" s="928" t="s">
        <v>52</v>
      </c>
      <c r="H847" s="569">
        <v>42522</v>
      </c>
      <c r="I847" s="927">
        <v>123.301</v>
      </c>
      <c r="J847" s="921">
        <f>SUM(I847-F847)*100</f>
        <v>-73.900000000000432</v>
      </c>
      <c r="K847" s="929">
        <f t="shared" si="112"/>
        <v>10</v>
      </c>
      <c r="L847" s="930">
        <f t="shared" si="114"/>
        <v>8.3090000000000011</v>
      </c>
      <c r="M847" s="926" t="s">
        <v>883</v>
      </c>
      <c r="N847" s="931">
        <v>1</v>
      </c>
      <c r="O847" s="925">
        <f t="shared" si="113"/>
        <v>-61403.510000000359</v>
      </c>
      <c r="P847" s="514"/>
    </row>
    <row r="848" spans="1:17" s="843" customFormat="1" ht="15" customHeight="1" x14ac:dyDescent="0.25">
      <c r="A848" s="601" t="s">
        <v>1143</v>
      </c>
      <c r="B848" s="601" t="s">
        <v>2284</v>
      </c>
      <c r="C848" s="926" t="s">
        <v>52</v>
      </c>
      <c r="D848" s="704">
        <v>42507</v>
      </c>
      <c r="E848" s="601">
        <v>179.4</v>
      </c>
      <c r="F848" s="927">
        <v>0.71479999999999999</v>
      </c>
      <c r="G848" s="928" t="s">
        <v>976</v>
      </c>
      <c r="H848" s="569">
        <v>42431</v>
      </c>
      <c r="I848" s="927">
        <v>0.71240000000000003</v>
      </c>
      <c r="J848" s="921">
        <f>SUM(I848-F848)*10000</f>
        <v>-23.999999999999577</v>
      </c>
      <c r="K848" s="929">
        <f t="shared" si="112"/>
        <v>10.098969905069684</v>
      </c>
      <c r="L848" s="930">
        <f t="shared" si="114"/>
        <v>0.18117552009695015</v>
      </c>
      <c r="M848" s="926" t="s">
        <v>883</v>
      </c>
      <c r="N848" s="931">
        <v>0.99019999999999997</v>
      </c>
      <c r="O848" s="925">
        <f t="shared" si="113"/>
        <v>-43912.466999865952</v>
      </c>
      <c r="P848" s="514"/>
    </row>
    <row r="849" spans="1:16" s="843" customFormat="1" ht="15" customHeight="1" x14ac:dyDescent="0.25">
      <c r="A849" s="601" t="s">
        <v>1147</v>
      </c>
      <c r="B849" s="601" t="s">
        <v>2284</v>
      </c>
      <c r="C849" s="926" t="s">
        <v>52</v>
      </c>
      <c r="D849" s="704">
        <v>42514</v>
      </c>
      <c r="E849" s="601">
        <v>233.9</v>
      </c>
      <c r="F849" s="927">
        <v>1.0705</v>
      </c>
      <c r="G849" s="928" t="s">
        <v>976</v>
      </c>
      <c r="H849" s="569">
        <v>42523</v>
      </c>
      <c r="I849" s="927">
        <v>1.0620000000000001</v>
      </c>
      <c r="J849" s="921">
        <f>SUM(I849-F849)*10000</f>
        <v>-84.999999999999517</v>
      </c>
      <c r="K849" s="929">
        <f t="shared" si="112"/>
        <v>6.8101334786161809</v>
      </c>
      <c r="L849" s="930">
        <f t="shared" si="114"/>
        <v>0.1592890220648325</v>
      </c>
      <c r="M849" s="926" t="s">
        <v>883</v>
      </c>
      <c r="N849" s="931">
        <v>1.4683999999999999</v>
      </c>
      <c r="O849" s="925">
        <f t="shared" si="113"/>
        <v>-92206.257664877994</v>
      </c>
      <c r="P849" s="514"/>
    </row>
    <row r="850" spans="1:16" s="843" customFormat="1" ht="15" customHeight="1" x14ac:dyDescent="0.25">
      <c r="A850" s="624" t="s">
        <v>1031</v>
      </c>
      <c r="B850" s="624" t="s">
        <v>2284</v>
      </c>
      <c r="C850" s="916" t="s">
        <v>77</v>
      </c>
      <c r="D850" s="917">
        <v>42493</v>
      </c>
      <c r="E850" s="624">
        <v>73.5</v>
      </c>
      <c r="F850" s="918">
        <v>1.30278</v>
      </c>
      <c r="G850" s="919" t="s">
        <v>52</v>
      </c>
      <c r="H850" s="569">
        <v>42524</v>
      </c>
      <c r="I850" s="918">
        <v>1.2926</v>
      </c>
      <c r="J850" s="921">
        <f>SUM(F850-I850)*10000</f>
        <v>101.80000000000078</v>
      </c>
      <c r="K850" s="922">
        <f t="shared" si="112"/>
        <v>7.7181933253064123</v>
      </c>
      <c r="L850" s="923">
        <f>SUM((F850-I850)/J850*K850)*E850</f>
        <v>5.6728720941002134E-2</v>
      </c>
      <c r="M850" s="916" t="s">
        <v>883</v>
      </c>
      <c r="N850" s="924">
        <v>1.2956399999999999</v>
      </c>
      <c r="O850" s="925">
        <f t="shared" si="113"/>
        <v>44572.441355577634</v>
      </c>
      <c r="P850" s="515"/>
    </row>
    <row r="851" spans="1:16" s="843" customFormat="1" ht="15" customHeight="1" x14ac:dyDescent="0.25">
      <c r="A851" s="624" t="s">
        <v>1031</v>
      </c>
      <c r="B851" s="624" t="s">
        <v>2284</v>
      </c>
      <c r="C851" s="916" t="s">
        <v>77</v>
      </c>
      <c r="D851" s="917">
        <v>42493</v>
      </c>
      <c r="E851" s="624">
        <v>73.48</v>
      </c>
      <c r="F851" s="918">
        <v>1.30278</v>
      </c>
      <c r="G851" s="919" t="s">
        <v>52</v>
      </c>
      <c r="H851" s="569">
        <v>42527</v>
      </c>
      <c r="I851" s="918">
        <v>1.2823</v>
      </c>
      <c r="J851" s="921">
        <f>SUM(F851-I851)*10000</f>
        <v>204.80000000000052</v>
      </c>
      <c r="K851" s="922">
        <f t="shared" ref="K851:K858" si="115">SUM(100000/N851)/10000</f>
        <v>7.7181933253064123</v>
      </c>
      <c r="L851" s="923">
        <f>SUM((F851-I851)/J851*K851)*E851</f>
        <v>5.6713284554351519E-2</v>
      </c>
      <c r="M851" s="916" t="s">
        <v>883</v>
      </c>
      <c r="N851" s="924">
        <v>1.2956399999999999</v>
      </c>
      <c r="O851" s="925">
        <f t="shared" ref="O851:O858" si="116">SUM(J851*K851*E851)/N851</f>
        <v>89645.894513377338</v>
      </c>
      <c r="P851" s="515"/>
    </row>
    <row r="852" spans="1:16" s="843" customFormat="1" ht="15" customHeight="1" x14ac:dyDescent="0.25">
      <c r="A852" s="954" t="s">
        <v>1141</v>
      </c>
      <c r="B852" s="601" t="s">
        <v>2284</v>
      </c>
      <c r="C852" s="926" t="s">
        <v>52</v>
      </c>
      <c r="D852" s="704">
        <v>42521</v>
      </c>
      <c r="E852" s="601">
        <v>215.34</v>
      </c>
      <c r="F852" s="927">
        <v>0.94110000000000005</v>
      </c>
      <c r="G852" s="928" t="s">
        <v>976</v>
      </c>
      <c r="H852" s="569">
        <v>42527</v>
      </c>
      <c r="I852" s="927">
        <v>0.94310000000000005</v>
      </c>
      <c r="J852" s="921">
        <f>SUM(I852-F852)*10000</f>
        <v>20.000000000000018</v>
      </c>
      <c r="K852" s="929">
        <f t="shared" si="115"/>
        <v>7.716049382716049</v>
      </c>
      <c r="L852" s="930">
        <f>SUM((I852-F852)/J852*K852)*E852</f>
        <v>0.16615740740740739</v>
      </c>
      <c r="M852" s="926" t="s">
        <v>883</v>
      </c>
      <c r="N852" s="931">
        <v>1.296</v>
      </c>
      <c r="O852" s="925">
        <f t="shared" si="116"/>
        <v>25641.575217192523</v>
      </c>
      <c r="P852" s="514"/>
    </row>
    <row r="853" spans="1:16" s="843" customFormat="1" ht="15" customHeight="1" x14ac:dyDescent="0.25">
      <c r="A853" s="954" t="s">
        <v>1144</v>
      </c>
      <c r="B853" s="624" t="s">
        <v>2284</v>
      </c>
      <c r="C853" s="916" t="s">
        <v>77</v>
      </c>
      <c r="D853" s="917">
        <v>42521</v>
      </c>
      <c r="E853" s="624">
        <v>61.73</v>
      </c>
      <c r="F853" s="918">
        <v>2.0198999999999998</v>
      </c>
      <c r="G853" s="919" t="s">
        <v>976</v>
      </c>
      <c r="H853" s="569">
        <v>42528</v>
      </c>
      <c r="I853" s="918">
        <v>1.9767999999999999</v>
      </c>
      <c r="J853" s="921">
        <f>SUM(F853-I853)*10000</f>
        <v>430.99999999999915</v>
      </c>
      <c r="K853" s="922">
        <f t="shared" si="115"/>
        <v>7.4599030212607236</v>
      </c>
      <c r="L853" s="923">
        <f>SUM((F853-I853)/J853*K853)*E853</f>
        <v>4.604998135024245E-2</v>
      </c>
      <c r="M853" s="916" t="s">
        <v>883</v>
      </c>
      <c r="N853" s="924">
        <v>1.3405</v>
      </c>
      <c r="O853" s="925">
        <f t="shared" si="116"/>
        <v>148060.738246583</v>
      </c>
      <c r="P853" s="515"/>
    </row>
    <row r="854" spans="1:16" s="843" customFormat="1" ht="15" customHeight="1" x14ac:dyDescent="0.25">
      <c r="A854" s="601" t="s">
        <v>1150</v>
      </c>
      <c r="B854" s="601" t="s">
        <v>3</v>
      </c>
      <c r="C854" s="926" t="s">
        <v>52</v>
      </c>
      <c r="D854" s="704">
        <v>42528</v>
      </c>
      <c r="E854" s="601">
        <v>53.052999999999997</v>
      </c>
      <c r="F854" s="927">
        <v>156.25</v>
      </c>
      <c r="G854" s="928" t="s">
        <v>976</v>
      </c>
      <c r="H854" s="569">
        <v>42531</v>
      </c>
      <c r="I854" s="927">
        <v>153.59</v>
      </c>
      <c r="J854" s="921">
        <f>SUM(I854-F854)*100</f>
        <v>-265.99999999999966</v>
      </c>
      <c r="K854" s="929">
        <f t="shared" si="115"/>
        <v>10</v>
      </c>
      <c r="L854" s="930">
        <f>SUM((I854-F854)/J854*K854)*E854</f>
        <v>5.3052999999999999</v>
      </c>
      <c r="M854" s="926" t="s">
        <v>883</v>
      </c>
      <c r="N854" s="931">
        <v>1</v>
      </c>
      <c r="O854" s="925">
        <f t="shared" si="116"/>
        <v>-141120.97999999981</v>
      </c>
      <c r="P854" s="514"/>
    </row>
    <row r="855" spans="1:16" s="843" customFormat="1" ht="15" customHeight="1" x14ac:dyDescent="0.25">
      <c r="A855" s="624" t="s">
        <v>1030</v>
      </c>
      <c r="B855" s="624" t="s">
        <v>3</v>
      </c>
      <c r="C855" s="916" t="s">
        <v>77</v>
      </c>
      <c r="D855" s="917">
        <v>42528</v>
      </c>
      <c r="E855" s="624">
        <v>118.83</v>
      </c>
      <c r="F855" s="918">
        <v>0.78210000000000002</v>
      </c>
      <c r="G855" s="919" t="s">
        <v>976</v>
      </c>
      <c r="H855" s="569">
        <v>42531</v>
      </c>
      <c r="I855" s="918">
        <v>0.7893</v>
      </c>
      <c r="J855" s="921">
        <f>SUM(F855-I855)*10000</f>
        <v>-71.999999999999844</v>
      </c>
      <c r="K855" s="922">
        <f t="shared" si="115"/>
        <v>10</v>
      </c>
      <c r="L855" s="923">
        <f>SUM((F855-I855)/J855*K855)*E855</f>
        <v>0.11883000000000001</v>
      </c>
      <c r="M855" s="916" t="s">
        <v>883</v>
      </c>
      <c r="N855" s="924">
        <v>1</v>
      </c>
      <c r="O855" s="925">
        <f t="shared" si="116"/>
        <v>-85557.599999999817</v>
      </c>
      <c r="P855" s="515"/>
    </row>
    <row r="856" spans="1:16" s="843" customFormat="1" ht="15" customHeight="1" x14ac:dyDescent="0.25">
      <c r="A856" s="601" t="s">
        <v>1031</v>
      </c>
      <c r="B856" s="601" t="s">
        <v>3</v>
      </c>
      <c r="C856" s="926" t="s">
        <v>52</v>
      </c>
      <c r="D856" s="704">
        <v>42534</v>
      </c>
      <c r="E856" s="601">
        <v>129.72</v>
      </c>
      <c r="F856" s="927">
        <v>1.2790999999999999</v>
      </c>
      <c r="G856" s="928" t="s">
        <v>976</v>
      </c>
      <c r="H856" s="569">
        <v>42537</v>
      </c>
      <c r="I856" s="927">
        <v>1.3016099999999999</v>
      </c>
      <c r="J856" s="921">
        <f>SUM(I856-F856)*10000</f>
        <v>225.10000000000031</v>
      </c>
      <c r="K856" s="929">
        <f t="shared" si="115"/>
        <v>7.7369439071566726</v>
      </c>
      <c r="L856" s="930">
        <f>SUM((I856-F856)/J856*K856)*E856</f>
        <v>0.10036363636363635</v>
      </c>
      <c r="M856" s="926" t="s">
        <v>883</v>
      </c>
      <c r="N856" s="931">
        <v>1.2925</v>
      </c>
      <c r="O856" s="925">
        <f t="shared" si="116"/>
        <v>174791.91137682457</v>
      </c>
      <c r="P856" s="514"/>
    </row>
    <row r="857" spans="1:16" s="843" customFormat="1" ht="15" customHeight="1" x14ac:dyDescent="0.25">
      <c r="A857" s="601" t="s">
        <v>1031</v>
      </c>
      <c r="B857" s="601" t="s">
        <v>3</v>
      </c>
      <c r="C857" s="926" t="s">
        <v>52</v>
      </c>
      <c r="D857" s="704">
        <v>42535</v>
      </c>
      <c r="E857" s="601">
        <v>42.42</v>
      </c>
      <c r="F857" s="927">
        <v>1.2865</v>
      </c>
      <c r="G857" s="928" t="s">
        <v>52</v>
      </c>
      <c r="H857" s="569">
        <v>42537</v>
      </c>
      <c r="I857" s="927">
        <v>1.2976000000000001</v>
      </c>
      <c r="J857" s="921">
        <f>SUM(I857-F857)*10000</f>
        <v>111.00000000000109</v>
      </c>
      <c r="K857" s="929">
        <f t="shared" si="115"/>
        <v>7.8082298742874992</v>
      </c>
      <c r="L857" s="930">
        <f>SUM((I857-F857)/J857*K857)*E857</f>
        <v>3.3122511126727573E-2</v>
      </c>
      <c r="M857" s="926" t="s">
        <v>883</v>
      </c>
      <c r="N857" s="931">
        <v>1.2806999999999999</v>
      </c>
      <c r="O857" s="925">
        <f t="shared" si="116"/>
        <v>28707.728078916196</v>
      </c>
      <c r="P857" s="514"/>
    </row>
    <row r="858" spans="1:16" s="843" customFormat="1" ht="15" customHeight="1" x14ac:dyDescent="0.25">
      <c r="A858" s="601" t="s">
        <v>1031</v>
      </c>
      <c r="B858" s="601" t="s">
        <v>3</v>
      </c>
      <c r="C858" s="926" t="s">
        <v>52</v>
      </c>
      <c r="D858" s="704">
        <v>42535</v>
      </c>
      <c r="E858" s="601">
        <v>42.42</v>
      </c>
      <c r="F858" s="927">
        <v>1.2865</v>
      </c>
      <c r="G858" s="928" t="s">
        <v>52</v>
      </c>
      <c r="H858" s="569">
        <v>42537</v>
      </c>
      <c r="I858" s="927">
        <v>1.3086500000000001</v>
      </c>
      <c r="J858" s="921">
        <f>SUM(I858-F858)*10000</f>
        <v>221.50000000000114</v>
      </c>
      <c r="K858" s="929">
        <f t="shared" si="115"/>
        <v>7.8082298742874992</v>
      </c>
      <c r="L858" s="930">
        <f>SUM((I858-F858)/J858*K858)*E858</f>
        <v>3.3122511126727573E-2</v>
      </c>
      <c r="M858" s="926" t="s">
        <v>883</v>
      </c>
      <c r="N858" s="931">
        <v>1.2806999999999999</v>
      </c>
      <c r="O858" s="925">
        <f t="shared" si="116"/>
        <v>57286.142067386558</v>
      </c>
      <c r="P858" s="514"/>
    </row>
    <row r="859" spans="1:16" s="843" customFormat="1" ht="15" customHeight="1" x14ac:dyDescent="0.25">
      <c r="A859" s="601" t="s">
        <v>1176</v>
      </c>
      <c r="B859" s="601" t="s">
        <v>3</v>
      </c>
      <c r="C859" s="926" t="s">
        <v>52</v>
      </c>
      <c r="D859" s="704">
        <v>42537</v>
      </c>
      <c r="E859" s="601">
        <v>77.3</v>
      </c>
      <c r="F859" s="927">
        <v>2.0280999999999998</v>
      </c>
      <c r="G859" s="928" t="s">
        <v>976</v>
      </c>
      <c r="H859" s="569">
        <v>42541</v>
      </c>
      <c r="I859" s="927">
        <v>2.0657000000000001</v>
      </c>
      <c r="J859" s="921">
        <f>SUM(I859-F859)*10000</f>
        <v>376.00000000000301</v>
      </c>
      <c r="K859" s="929">
        <f>SUM(100000/N859)/10000</f>
        <v>7.1204784961549406</v>
      </c>
      <c r="L859" s="930">
        <f>SUM((I859-F859)/J859*K859)*E859</f>
        <v>5.5041298775277685E-2</v>
      </c>
      <c r="M859" s="926" t="s">
        <v>883</v>
      </c>
      <c r="N859" s="931">
        <v>1.4044000000000001</v>
      </c>
      <c r="O859" s="925">
        <f t="shared" ref="O859:O864" si="117">SUM(J859*K859*E859)/N859</f>
        <v>147362.06450800752</v>
      </c>
      <c r="P859" s="514"/>
    </row>
    <row r="860" spans="1:16" s="843" customFormat="1" ht="15" customHeight="1" x14ac:dyDescent="0.25">
      <c r="A860" s="624" t="s">
        <v>2482</v>
      </c>
      <c r="B860" s="624" t="s">
        <v>3</v>
      </c>
      <c r="C860" s="916" t="s">
        <v>77</v>
      </c>
      <c r="D860" s="917">
        <v>42534</v>
      </c>
      <c r="E860" s="624">
        <v>138.47999999999999</v>
      </c>
      <c r="F860" s="918">
        <v>4439</v>
      </c>
      <c r="G860" s="919" t="s">
        <v>2334</v>
      </c>
      <c r="H860" s="569">
        <v>42541</v>
      </c>
      <c r="I860" s="918">
        <v>4419</v>
      </c>
      <c r="J860" s="921">
        <f>SUM(F860-I860)</f>
        <v>20</v>
      </c>
      <c r="K860" s="922">
        <v>20</v>
      </c>
      <c r="L860" s="923">
        <f>SUM((F860-I860)/J860*K860)*E860</f>
        <v>2769.6</v>
      </c>
      <c r="M860" s="916" t="s">
        <v>883</v>
      </c>
      <c r="N860" s="924">
        <v>1</v>
      </c>
      <c r="O860" s="925">
        <f t="shared" si="117"/>
        <v>55391.999999999993</v>
      </c>
      <c r="P860" s="515"/>
    </row>
    <row r="861" spans="1:16" s="843" customFormat="1" ht="15" customHeight="1" x14ac:dyDescent="0.25">
      <c r="A861" s="601" t="s">
        <v>1155</v>
      </c>
      <c r="B861" s="601" t="s">
        <v>3</v>
      </c>
      <c r="C861" s="926" t="s">
        <v>52</v>
      </c>
      <c r="D861" s="704">
        <v>42544</v>
      </c>
      <c r="E861" s="601">
        <v>54.96</v>
      </c>
      <c r="F861" s="927">
        <v>78.88</v>
      </c>
      <c r="G861" s="928" t="s">
        <v>976</v>
      </c>
      <c r="H861" s="569">
        <v>42545</v>
      </c>
      <c r="I861" s="927">
        <v>81.010000000000005</v>
      </c>
      <c r="J861" s="921">
        <f>SUM(I861-F861)*100</f>
        <v>213.00000000000097</v>
      </c>
      <c r="K861" s="929">
        <f t="shared" ref="K861:K868" si="118">SUM(100000/N861)/10000</f>
        <v>10</v>
      </c>
      <c r="L861" s="930">
        <f t="shared" ref="L861:L868" si="119">SUM((I861-F861)/J861*K861)*E861</f>
        <v>5.4960000000000004</v>
      </c>
      <c r="M861" s="926" t="s">
        <v>883</v>
      </c>
      <c r="N861" s="931">
        <v>1</v>
      </c>
      <c r="O861" s="925">
        <f t="shared" si="117"/>
        <v>117064.80000000053</v>
      </c>
      <c r="P861" s="514"/>
    </row>
    <row r="862" spans="1:16" s="843" customFormat="1" ht="15" customHeight="1" x14ac:dyDescent="0.25">
      <c r="A862" s="601" t="s">
        <v>1173</v>
      </c>
      <c r="B862" s="601" t="s">
        <v>3</v>
      </c>
      <c r="C862" s="926" t="s">
        <v>52</v>
      </c>
      <c r="D862" s="704">
        <v>42537</v>
      </c>
      <c r="E862" s="601">
        <v>75.739999999999995</v>
      </c>
      <c r="F862" s="927">
        <v>1.8367</v>
      </c>
      <c r="G862" s="928" t="s">
        <v>976</v>
      </c>
      <c r="H862" s="569">
        <v>42545</v>
      </c>
      <c r="I862" s="927">
        <v>1.90177</v>
      </c>
      <c r="J862" s="921">
        <f>SUM(I862-F862)*10000</f>
        <v>650.69999999999959</v>
      </c>
      <c r="K862" s="929">
        <f t="shared" si="118"/>
        <v>7.8027465667915106</v>
      </c>
      <c r="L862" s="930">
        <f t="shared" si="119"/>
        <v>5.9098002496878903E-2</v>
      </c>
      <c r="M862" s="926" t="s">
        <v>883</v>
      </c>
      <c r="N862" s="931">
        <v>1.2816000000000001</v>
      </c>
      <c r="O862" s="925">
        <f t="shared" si="117"/>
        <v>300055.16717165319</v>
      </c>
      <c r="P862" s="514"/>
    </row>
    <row r="863" spans="1:16" s="843" customFormat="1" ht="15" customHeight="1" x14ac:dyDescent="0.25">
      <c r="A863" s="601" t="s">
        <v>2346</v>
      </c>
      <c r="B863" s="601" t="s">
        <v>3</v>
      </c>
      <c r="C863" s="926" t="s">
        <v>52</v>
      </c>
      <c r="D863" s="704">
        <v>42537</v>
      </c>
      <c r="E863" s="601">
        <v>141.44999999999999</v>
      </c>
      <c r="F863" s="927">
        <v>0.91249999999999998</v>
      </c>
      <c r="G863" s="928" t="s">
        <v>976</v>
      </c>
      <c r="H863" s="569">
        <v>42545</v>
      </c>
      <c r="I863" s="927">
        <v>0.92412000000000005</v>
      </c>
      <c r="J863" s="921">
        <f>SUM(I863-F863)*10000</f>
        <v>116.20000000000074</v>
      </c>
      <c r="K863" s="929">
        <f t="shared" si="118"/>
        <v>7.8027465667915106</v>
      </c>
      <c r="L863" s="930">
        <f t="shared" si="119"/>
        <v>0.11036985018726592</v>
      </c>
      <c r="M863" s="926" t="s">
        <v>883</v>
      </c>
      <c r="N863" s="931">
        <v>1.2816000000000001</v>
      </c>
      <c r="O863" s="925">
        <f t="shared" si="117"/>
        <v>100070.0420705398</v>
      </c>
      <c r="P863" s="514"/>
    </row>
    <row r="864" spans="1:16" s="843" customFormat="1" ht="15" customHeight="1" x14ac:dyDescent="0.25">
      <c r="A864" s="601" t="s">
        <v>1141</v>
      </c>
      <c r="B864" s="601" t="s">
        <v>3</v>
      </c>
      <c r="C864" s="926" t="s">
        <v>52</v>
      </c>
      <c r="D864" s="704">
        <v>42544</v>
      </c>
      <c r="E864" s="601">
        <v>68.290000000000006</v>
      </c>
      <c r="F864" s="927">
        <v>0.96389999999999998</v>
      </c>
      <c r="G864" s="928" t="s">
        <v>976</v>
      </c>
      <c r="H864" s="569">
        <v>42545</v>
      </c>
      <c r="I864" s="927">
        <v>0.96947000000000005</v>
      </c>
      <c r="J864" s="921">
        <f>SUM(I864-F864)*10000</f>
        <v>55.700000000000749</v>
      </c>
      <c r="K864" s="929">
        <f t="shared" si="118"/>
        <v>7.8027465667915106</v>
      </c>
      <c r="L864" s="930">
        <f t="shared" si="119"/>
        <v>5.3284956304619234E-2</v>
      </c>
      <c r="M864" s="926" t="s">
        <v>883</v>
      </c>
      <c r="N864" s="931">
        <v>1.2816000000000001</v>
      </c>
      <c r="O864" s="925">
        <f t="shared" si="117"/>
        <v>23158.333849620249</v>
      </c>
      <c r="P864" s="514"/>
    </row>
    <row r="865" spans="1:17" s="843" customFormat="1" ht="15" customHeight="1" x14ac:dyDescent="0.25">
      <c r="A865" s="601" t="s">
        <v>1031</v>
      </c>
      <c r="B865" s="601" t="s">
        <v>3</v>
      </c>
      <c r="C865" s="926" t="s">
        <v>52</v>
      </c>
      <c r="D865" s="704">
        <v>42545</v>
      </c>
      <c r="E865" s="601">
        <v>101.82</v>
      </c>
      <c r="F865" s="927">
        <v>1.2874000000000001</v>
      </c>
      <c r="G865" s="928" t="s">
        <v>976</v>
      </c>
      <c r="H865" s="569">
        <v>42545</v>
      </c>
      <c r="I865" s="927">
        <v>1.3086</v>
      </c>
      <c r="J865" s="921">
        <f>SUM(I865-F865)*10000</f>
        <v>211.99999999999886</v>
      </c>
      <c r="K865" s="929">
        <f t="shared" si="118"/>
        <v>7.8027465667915106</v>
      </c>
      <c r="L865" s="930">
        <f t="shared" si="119"/>
        <v>7.9447565543071155E-2</v>
      </c>
      <c r="M865" s="926" t="s">
        <v>883</v>
      </c>
      <c r="N865" s="931">
        <v>1.2816000000000001</v>
      </c>
      <c r="O865" s="925">
        <f t="shared" ref="O865:O873" si="120">SUM(J865*K865*E865)/N865</f>
        <v>131420.75448760137</v>
      </c>
      <c r="P865" s="514">
        <f>SUM(O845:O865)</f>
        <v>1077714.7782785373</v>
      </c>
      <c r="Q865" s="843" t="s">
        <v>129</v>
      </c>
    </row>
    <row r="866" spans="1:17" s="843" customFormat="1" ht="15" customHeight="1" x14ac:dyDescent="0.25">
      <c r="A866" s="601" t="s">
        <v>1150</v>
      </c>
      <c r="B866" s="601" t="s">
        <v>3</v>
      </c>
      <c r="C866" s="926" t="s">
        <v>52</v>
      </c>
      <c r="D866" s="704">
        <v>42551</v>
      </c>
      <c r="E866" s="601">
        <v>27.39</v>
      </c>
      <c r="F866" s="927">
        <v>137.94999999999999</v>
      </c>
      <c r="G866" s="928" t="s">
        <v>976</v>
      </c>
      <c r="H866" s="569">
        <v>42556</v>
      </c>
      <c r="I866" s="927">
        <v>134.29499999999999</v>
      </c>
      <c r="J866" s="921">
        <f>SUM(I866-F866)*100</f>
        <v>-365.50000000000011</v>
      </c>
      <c r="K866" s="929">
        <f t="shared" si="118"/>
        <v>10</v>
      </c>
      <c r="L866" s="930">
        <f t="shared" si="119"/>
        <v>2.7390000000000003</v>
      </c>
      <c r="M866" s="926" t="s">
        <v>883</v>
      </c>
      <c r="N866" s="931">
        <v>1</v>
      </c>
      <c r="O866" s="925">
        <f t="shared" si="120"/>
        <v>-100110.45000000003</v>
      </c>
      <c r="P866" s="514"/>
    </row>
    <row r="867" spans="1:17" s="843" customFormat="1" ht="15" customHeight="1" x14ac:dyDescent="0.25">
      <c r="A867" s="601" t="s">
        <v>1149</v>
      </c>
      <c r="B867" s="601" t="s">
        <v>3</v>
      </c>
      <c r="C867" s="926" t="s">
        <v>52</v>
      </c>
      <c r="D867" s="704">
        <v>42551</v>
      </c>
      <c r="E867" s="601">
        <v>39.94</v>
      </c>
      <c r="F867" s="927">
        <v>79.48</v>
      </c>
      <c r="G867" s="928" t="s">
        <v>976</v>
      </c>
      <c r="H867" s="569">
        <v>42557</v>
      </c>
      <c r="I867" s="927">
        <v>77.94</v>
      </c>
      <c r="J867" s="921">
        <f>SUM(I867-F867)*100</f>
        <v>-154.00000000000063</v>
      </c>
      <c r="K867" s="929">
        <f t="shared" si="118"/>
        <v>10</v>
      </c>
      <c r="L867" s="930">
        <f t="shared" si="119"/>
        <v>3.9939999999999998</v>
      </c>
      <c r="M867" s="926" t="s">
        <v>883</v>
      </c>
      <c r="N867" s="931">
        <v>1</v>
      </c>
      <c r="O867" s="925">
        <f t="shared" si="120"/>
        <v>-61507.600000000253</v>
      </c>
      <c r="P867" s="514"/>
    </row>
    <row r="868" spans="1:17" s="843" customFormat="1" ht="15" customHeight="1" x14ac:dyDescent="0.25">
      <c r="A868" s="601" t="s">
        <v>1273</v>
      </c>
      <c r="B868" s="601" t="s">
        <v>3</v>
      </c>
      <c r="C868" s="926" t="s">
        <v>52</v>
      </c>
      <c r="D868" s="704">
        <v>42551</v>
      </c>
      <c r="E868" s="601">
        <v>32.17</v>
      </c>
      <c r="F868" s="927">
        <v>114.27500000000001</v>
      </c>
      <c r="G868" s="928" t="s">
        <v>976</v>
      </c>
      <c r="H868" s="569">
        <v>42557</v>
      </c>
      <c r="I868" s="927">
        <v>111.755</v>
      </c>
      <c r="J868" s="921">
        <f>SUM(I868-F868)*100</f>
        <v>-252.00000000000102</v>
      </c>
      <c r="K868" s="929">
        <f t="shared" si="118"/>
        <v>10</v>
      </c>
      <c r="L868" s="930">
        <f t="shared" si="119"/>
        <v>3.2170000000000005</v>
      </c>
      <c r="M868" s="926" t="s">
        <v>883</v>
      </c>
      <c r="N868" s="931">
        <v>1</v>
      </c>
      <c r="O868" s="925">
        <f t="shared" si="120"/>
        <v>-81068.400000000329</v>
      </c>
      <c r="P868" s="514"/>
    </row>
    <row r="869" spans="1:17" s="843" customFormat="1" ht="15" customHeight="1" x14ac:dyDescent="0.25">
      <c r="A869" s="601" t="s">
        <v>1145</v>
      </c>
      <c r="B869" s="601" t="s">
        <v>3</v>
      </c>
      <c r="C869" s="926" t="s">
        <v>52</v>
      </c>
      <c r="D869" s="704">
        <v>42563</v>
      </c>
      <c r="E869" s="601">
        <v>8.08</v>
      </c>
      <c r="F869" s="927">
        <v>1.3073999999999999</v>
      </c>
      <c r="G869" s="928" t="s">
        <v>52</v>
      </c>
      <c r="H869" s="569">
        <v>42565</v>
      </c>
      <c r="I869" s="927">
        <v>1.3351999999999999</v>
      </c>
      <c r="J869" s="921">
        <f>SUM(I869-F869)*10000</f>
        <v>278.00000000000045</v>
      </c>
      <c r="K869" s="929">
        <f t="shared" ref="K869:K874" si="121">SUM(100000/N869)/10000</f>
        <v>10</v>
      </c>
      <c r="L869" s="930">
        <f>SUM((I869-F869)/J869*K869)*E869</f>
        <v>8.0800000000000004E-3</v>
      </c>
      <c r="M869" s="926" t="s">
        <v>883</v>
      </c>
      <c r="N869" s="931">
        <v>1</v>
      </c>
      <c r="O869" s="925">
        <f t="shared" si="120"/>
        <v>22462.400000000038</v>
      </c>
      <c r="P869" s="514"/>
    </row>
    <row r="870" spans="1:17" s="843" customFormat="1" ht="15" customHeight="1" x14ac:dyDescent="0.25">
      <c r="A870" s="601" t="s">
        <v>1142</v>
      </c>
      <c r="B870" s="601" t="s">
        <v>3</v>
      </c>
      <c r="C870" s="926" t="s">
        <v>52</v>
      </c>
      <c r="D870" s="704">
        <v>42563</v>
      </c>
      <c r="E870" s="601">
        <v>74.62</v>
      </c>
      <c r="F870" s="927">
        <v>1.0908</v>
      </c>
      <c r="G870" s="928" t="s">
        <v>976</v>
      </c>
      <c r="H870" s="569">
        <v>42566</v>
      </c>
      <c r="I870" s="927">
        <v>1.0875999999999999</v>
      </c>
      <c r="J870" s="921">
        <f>SUM(I870-F870)*10000</f>
        <v>-32.000000000000917</v>
      </c>
      <c r="K870" s="929">
        <f t="shared" si="121"/>
        <v>9.8299420033421789</v>
      </c>
      <c r="L870" s="930">
        <f>SUM((I870-F870)/J870*K870)*E870</f>
        <v>7.3351027228939353E-2</v>
      </c>
      <c r="M870" s="926" t="s">
        <v>883</v>
      </c>
      <c r="N870" s="931">
        <v>1.0173000000000001</v>
      </c>
      <c r="O870" s="925">
        <f t="shared" si="120"/>
        <v>-23073.162993474158</v>
      </c>
      <c r="P870" s="514"/>
    </row>
    <row r="871" spans="1:17" s="843" customFormat="1" ht="15" customHeight="1" x14ac:dyDescent="0.25">
      <c r="A871" s="624" t="s">
        <v>1031</v>
      </c>
      <c r="B871" s="624" t="s">
        <v>3</v>
      </c>
      <c r="C871" s="916" t="s">
        <v>77</v>
      </c>
      <c r="D871" s="917">
        <v>42565</v>
      </c>
      <c r="E871" s="624">
        <v>59.55</v>
      </c>
      <c r="F871" s="918">
        <v>1.2897000000000001</v>
      </c>
      <c r="G871" s="919" t="s">
        <v>52</v>
      </c>
      <c r="H871" s="569">
        <v>42570</v>
      </c>
      <c r="I871" s="918">
        <v>1.3018000000000001</v>
      </c>
      <c r="J871" s="921">
        <f>SUM(F871-I871)*10000</f>
        <v>-121</v>
      </c>
      <c r="K871" s="922">
        <f t="shared" si="121"/>
        <v>7.7303648732220154</v>
      </c>
      <c r="L871" s="923">
        <f>SUM((F871-I871)/J871*K871)*E871</f>
        <v>4.6034322820037089E-2</v>
      </c>
      <c r="M871" s="916" t="s">
        <v>883</v>
      </c>
      <c r="N871" s="924">
        <v>1.2936000000000001</v>
      </c>
      <c r="O871" s="925">
        <f t="shared" si="120"/>
        <v>-43059.31556295987</v>
      </c>
      <c r="P871" s="515"/>
    </row>
    <row r="872" spans="1:17" s="843" customFormat="1" ht="15" customHeight="1" x14ac:dyDescent="0.25">
      <c r="A872" s="624" t="s">
        <v>1146</v>
      </c>
      <c r="B872" s="624" t="s">
        <v>3</v>
      </c>
      <c r="C872" s="916" t="s">
        <v>77</v>
      </c>
      <c r="D872" s="917">
        <v>42565</v>
      </c>
      <c r="E872" s="624">
        <v>91.18</v>
      </c>
      <c r="F872" s="918">
        <v>0.97760000000000002</v>
      </c>
      <c r="G872" s="919" t="s">
        <v>52</v>
      </c>
      <c r="H872" s="569">
        <v>42571</v>
      </c>
      <c r="I872" s="918">
        <v>0.98909999999999998</v>
      </c>
      <c r="J872" s="921">
        <f>SUM(F872-I872)*10000</f>
        <v>-114.99999999999955</v>
      </c>
      <c r="K872" s="922">
        <f t="shared" si="121"/>
        <v>9.8299420033421789</v>
      </c>
      <c r="L872" s="923">
        <f>SUM((F872-I872)/J872*K872)*E872</f>
        <v>8.9629411186474009E-2</v>
      </c>
      <c r="M872" s="916" t="s">
        <v>883</v>
      </c>
      <c r="N872" s="924">
        <v>1.0173000000000001</v>
      </c>
      <c r="O872" s="925">
        <f t="shared" si="120"/>
        <v>-101320.97008202564</v>
      </c>
      <c r="P872" s="515"/>
    </row>
    <row r="873" spans="1:17" s="843" customFormat="1" ht="15" customHeight="1" x14ac:dyDescent="0.25">
      <c r="A873" s="601" t="s">
        <v>1144</v>
      </c>
      <c r="B873" s="601" t="s">
        <v>3</v>
      </c>
      <c r="C873" s="926" t="s">
        <v>52</v>
      </c>
      <c r="D873" s="704">
        <v>42563</v>
      </c>
      <c r="E873" s="601">
        <v>55.03</v>
      </c>
      <c r="F873" s="927">
        <v>1.7289000000000001</v>
      </c>
      <c r="G873" s="928" t="s">
        <v>976</v>
      </c>
      <c r="H873" s="569">
        <v>42572</v>
      </c>
      <c r="I873" s="927">
        <v>1.7767999999999999</v>
      </c>
      <c r="J873" s="921">
        <f>SUM(I873-F873)*10000</f>
        <v>478.99999999999829</v>
      </c>
      <c r="K873" s="929">
        <f t="shared" si="121"/>
        <v>7.597052343690649</v>
      </c>
      <c r="L873" s="930">
        <f>SUM((I873-F873)/J873*K873)*E873</f>
        <v>4.1806579047329644E-2</v>
      </c>
      <c r="M873" s="926" t="s">
        <v>883</v>
      </c>
      <c r="N873" s="931">
        <v>1.3163</v>
      </c>
      <c r="O873" s="925">
        <f t="shared" si="120"/>
        <v>152133.64251060417</v>
      </c>
      <c r="P873" s="514"/>
    </row>
    <row r="874" spans="1:17" s="843" customFormat="1" ht="15" customHeight="1" x14ac:dyDescent="0.25">
      <c r="A874" s="601" t="s">
        <v>1031</v>
      </c>
      <c r="B874" s="601" t="s">
        <v>3</v>
      </c>
      <c r="C874" s="926" t="s">
        <v>52</v>
      </c>
      <c r="D874" s="704">
        <v>42560</v>
      </c>
      <c r="E874" s="601">
        <v>48.84</v>
      </c>
      <c r="F874" s="927">
        <v>1.3050999999999999</v>
      </c>
      <c r="G874" s="928" t="s">
        <v>52</v>
      </c>
      <c r="H874" s="569">
        <v>42573</v>
      </c>
      <c r="I874" s="927">
        <v>1.3183</v>
      </c>
      <c r="J874" s="921">
        <f>SUM(I874-F874)*10000</f>
        <v>132.00000000000099</v>
      </c>
      <c r="K874" s="929">
        <f t="shared" si="121"/>
        <v>7.6062980147562183</v>
      </c>
      <c r="L874" s="930">
        <f>SUM((I874-F874)/J874*K874)*E874</f>
        <v>3.7149159504069371E-2</v>
      </c>
      <c r="M874" s="926" t="s">
        <v>883</v>
      </c>
      <c r="N874" s="931">
        <v>1.3147</v>
      </c>
      <c r="O874" s="925">
        <f t="shared" ref="O874:O881" si="122">SUM(J874*K874*E874)/N874</f>
        <v>37298.920320508056</v>
      </c>
      <c r="P874" s="514"/>
    </row>
    <row r="875" spans="1:17" s="843" customFormat="1" ht="15" customHeight="1" x14ac:dyDescent="0.25">
      <c r="A875" s="624" t="s">
        <v>1141</v>
      </c>
      <c r="B875" s="624" t="s">
        <v>3</v>
      </c>
      <c r="C875" s="916" t="s">
        <v>77</v>
      </c>
      <c r="D875" s="917">
        <v>42565</v>
      </c>
      <c r="E875" s="624">
        <v>126.98</v>
      </c>
      <c r="F875" s="918">
        <v>0.98499999999999999</v>
      </c>
      <c r="G875" s="919" t="s">
        <v>976</v>
      </c>
      <c r="H875" s="569">
        <v>42576</v>
      </c>
      <c r="I875" s="918">
        <v>0.98260000000000003</v>
      </c>
      <c r="J875" s="921">
        <f>SUM(F875-I875)*10000</f>
        <v>23.999999999999577</v>
      </c>
      <c r="K875" s="922">
        <f t="shared" ref="K875:K881" si="123">SUM(100000/N875)/10000</f>
        <v>7.7303648732220154</v>
      </c>
      <c r="L875" s="923">
        <f>SUM((F875-I875)/J875*K875)*E875</f>
        <v>9.8160173160173156E-2</v>
      </c>
      <c r="M875" s="916" t="s">
        <v>883</v>
      </c>
      <c r="N875" s="924">
        <v>1.2936000000000001</v>
      </c>
      <c r="O875" s="925">
        <f t="shared" si="122"/>
        <v>18211.534909122714</v>
      </c>
      <c r="P875" s="515"/>
    </row>
    <row r="876" spans="1:17" s="843" customFormat="1" ht="15" customHeight="1" x14ac:dyDescent="0.25">
      <c r="A876" s="601" t="s">
        <v>1149</v>
      </c>
      <c r="B876" s="601" t="s">
        <v>3</v>
      </c>
      <c r="C876" s="926" t="s">
        <v>52</v>
      </c>
      <c r="D876" s="704">
        <v>42565</v>
      </c>
      <c r="E876" s="601">
        <v>78.569999999999993</v>
      </c>
      <c r="F876" s="927">
        <v>80.97</v>
      </c>
      <c r="G876" s="928" t="s">
        <v>976</v>
      </c>
      <c r="H876" s="569">
        <v>42576</v>
      </c>
      <c r="I876" s="927">
        <v>80.41</v>
      </c>
      <c r="J876" s="921">
        <f>SUM(I876-F876)*100</f>
        <v>-56.000000000000227</v>
      </c>
      <c r="K876" s="929">
        <f t="shared" si="123"/>
        <v>10</v>
      </c>
      <c r="L876" s="930">
        <f>SUM((I876-F876)/J876*K876)*E876</f>
        <v>7.8569999999999993</v>
      </c>
      <c r="M876" s="926" t="s">
        <v>883</v>
      </c>
      <c r="N876" s="931">
        <v>1</v>
      </c>
      <c r="O876" s="925">
        <f t="shared" si="122"/>
        <v>-43999.200000000172</v>
      </c>
      <c r="P876" s="514"/>
    </row>
    <row r="877" spans="1:17" s="843" customFormat="1" ht="15" customHeight="1" x14ac:dyDescent="0.25">
      <c r="A877" s="601" t="s">
        <v>1273</v>
      </c>
      <c r="B877" s="601" t="s">
        <v>3</v>
      </c>
      <c r="C877" s="926" t="s">
        <v>52</v>
      </c>
      <c r="D877" s="704">
        <v>42565</v>
      </c>
      <c r="E877" s="601">
        <v>65.540000000000006</v>
      </c>
      <c r="F877" s="927">
        <v>116.72499999999999</v>
      </c>
      <c r="G877" s="928" t="s">
        <v>976</v>
      </c>
      <c r="H877" s="569">
        <v>42577</v>
      </c>
      <c r="I877" s="927">
        <v>116.15</v>
      </c>
      <c r="J877" s="921">
        <f>SUM(I877-F877)*100</f>
        <v>-57.499999999998863</v>
      </c>
      <c r="K877" s="929">
        <f t="shared" si="123"/>
        <v>10</v>
      </c>
      <c r="L877" s="930">
        <f>SUM((I877-F877)/J877*K877)*E877</f>
        <v>6.5540000000000012</v>
      </c>
      <c r="M877" s="926" t="s">
        <v>883</v>
      </c>
      <c r="N877" s="931">
        <v>1</v>
      </c>
      <c r="O877" s="925">
        <f t="shared" si="122"/>
        <v>-37685.499999999258</v>
      </c>
      <c r="P877" s="514"/>
    </row>
    <row r="878" spans="1:17" s="843" customFormat="1" ht="15" customHeight="1" x14ac:dyDescent="0.25">
      <c r="A878" s="624" t="s">
        <v>1057</v>
      </c>
      <c r="B878" s="624" t="s">
        <v>3</v>
      </c>
      <c r="C878" s="916" t="s">
        <v>77</v>
      </c>
      <c r="D878" s="917">
        <v>42570</v>
      </c>
      <c r="E878" s="624">
        <v>127.28</v>
      </c>
      <c r="F878" s="918">
        <v>0.75549999999999995</v>
      </c>
      <c r="G878" s="919" t="s">
        <v>976</v>
      </c>
      <c r="H878" s="569">
        <v>42578</v>
      </c>
      <c r="I878" s="918">
        <v>0.75480000000000003</v>
      </c>
      <c r="J878" s="921">
        <f>SUM(F878-I878)*10000</f>
        <v>6.9999999999992291</v>
      </c>
      <c r="K878" s="922">
        <f t="shared" si="123"/>
        <v>10</v>
      </c>
      <c r="L878" s="923">
        <f>SUM((F878-I878)/J878*K878)*E878</f>
        <v>0.12728</v>
      </c>
      <c r="M878" s="916" t="s">
        <v>883</v>
      </c>
      <c r="N878" s="924">
        <v>1</v>
      </c>
      <c r="O878" s="925">
        <f t="shared" si="122"/>
        <v>8909.5999999990199</v>
      </c>
      <c r="P878" s="515"/>
    </row>
    <row r="879" spans="1:17" s="843" customFormat="1" ht="15" customHeight="1" x14ac:dyDescent="0.25">
      <c r="A879" s="601" t="s">
        <v>1057</v>
      </c>
      <c r="B879" s="601" t="s">
        <v>3</v>
      </c>
      <c r="C879" s="926" t="s">
        <v>52</v>
      </c>
      <c r="D879" s="704">
        <v>42577</v>
      </c>
      <c r="E879" s="601">
        <v>71.92</v>
      </c>
      <c r="F879" s="927">
        <v>0.75229999999999997</v>
      </c>
      <c r="G879" s="928" t="s">
        <v>52</v>
      </c>
      <c r="H879" s="569">
        <v>42578</v>
      </c>
      <c r="I879" s="927">
        <v>0.74350000000000005</v>
      </c>
      <c r="J879" s="921">
        <f>SUM(I879-F879)*10000</f>
        <v>-87.99999999999919</v>
      </c>
      <c r="K879" s="929">
        <f t="shared" si="123"/>
        <v>10</v>
      </c>
      <c r="L879" s="930">
        <f>SUM((I879-F879)/J879*K879)*E879</f>
        <v>7.1919999999999998E-2</v>
      </c>
      <c r="M879" s="926" t="s">
        <v>883</v>
      </c>
      <c r="N879" s="931">
        <v>1</v>
      </c>
      <c r="O879" s="925">
        <f t="shared" si="122"/>
        <v>-63289.599999999424</v>
      </c>
      <c r="P879" s="514"/>
    </row>
    <row r="880" spans="1:17" s="843" customFormat="1" ht="15" customHeight="1" x14ac:dyDescent="0.25">
      <c r="A880" s="624" t="s">
        <v>1274</v>
      </c>
      <c r="B880" s="624" t="s">
        <v>3</v>
      </c>
      <c r="C880" s="916" t="s">
        <v>77</v>
      </c>
      <c r="D880" s="917">
        <v>42577</v>
      </c>
      <c r="E880" s="624">
        <v>47.22</v>
      </c>
      <c r="F880" s="918">
        <v>105.05</v>
      </c>
      <c r="G880" s="919" t="s">
        <v>976</v>
      </c>
      <c r="H880" s="569">
        <v>42578</v>
      </c>
      <c r="I880" s="918">
        <v>106.108</v>
      </c>
      <c r="J880" s="921">
        <f>SUM(F880-I880)*100</f>
        <v>-105.80000000000069</v>
      </c>
      <c r="K880" s="922">
        <f t="shared" si="123"/>
        <v>10</v>
      </c>
      <c r="L880" s="923">
        <f>SUM((F880-I880)/J880*K880)*E880</f>
        <v>4.7220000000000004</v>
      </c>
      <c r="M880" s="916" t="s">
        <v>883</v>
      </c>
      <c r="N880" s="924">
        <v>1</v>
      </c>
      <c r="O880" s="925">
        <f t="shared" si="122"/>
        <v>-49958.760000000322</v>
      </c>
      <c r="P880" s="515"/>
    </row>
    <row r="881" spans="1:17" s="843" customFormat="1" ht="15" customHeight="1" x14ac:dyDescent="0.25">
      <c r="A881" s="624" t="s">
        <v>1035</v>
      </c>
      <c r="B881" s="624" t="s">
        <v>3</v>
      </c>
      <c r="C881" s="916" t="s">
        <v>77</v>
      </c>
      <c r="D881" s="917">
        <v>42570</v>
      </c>
      <c r="E881" s="624">
        <v>109.23</v>
      </c>
      <c r="F881" s="918">
        <v>1.1032999999999999</v>
      </c>
      <c r="G881" s="919" t="s">
        <v>52</v>
      </c>
      <c r="H881" s="569">
        <v>42578</v>
      </c>
      <c r="I881" s="918">
        <v>1.1049</v>
      </c>
      <c r="J881" s="921">
        <f>SUM(F881-I881)*10000</f>
        <v>-16.000000000000458</v>
      </c>
      <c r="K881" s="922">
        <f t="shared" si="123"/>
        <v>10</v>
      </c>
      <c r="L881" s="923">
        <f>SUM((F881-I881)/J881*K881)*E881</f>
        <v>0.10923000000000001</v>
      </c>
      <c r="M881" s="916" t="s">
        <v>883</v>
      </c>
      <c r="N881" s="924">
        <v>1</v>
      </c>
      <c r="O881" s="925">
        <f t="shared" si="122"/>
        <v>-17476.800000000501</v>
      </c>
      <c r="P881" s="515"/>
    </row>
    <row r="882" spans="1:17" s="843" customFormat="1" ht="15" customHeight="1" x14ac:dyDescent="0.25">
      <c r="A882" s="601" t="s">
        <v>1146</v>
      </c>
      <c r="B882" s="601" t="s">
        <v>3</v>
      </c>
      <c r="C882" s="926" t="s">
        <v>52</v>
      </c>
      <c r="D882" s="704">
        <v>42571</v>
      </c>
      <c r="E882" s="601">
        <v>63.91</v>
      </c>
      <c r="F882" s="927">
        <v>0.98970000000000002</v>
      </c>
      <c r="G882" s="928" t="s">
        <v>52</v>
      </c>
      <c r="H882" s="569">
        <v>42579</v>
      </c>
      <c r="I882" s="927">
        <v>0.98299999999999998</v>
      </c>
      <c r="J882" s="921">
        <f>SUM(I882-F882)*10000</f>
        <v>-67.000000000000398</v>
      </c>
      <c r="K882" s="929">
        <f t="shared" ref="K882:K887" si="124">SUM(100000/N882)/10000</f>
        <v>10</v>
      </c>
      <c r="L882" s="930">
        <f>SUM((I882-F882)/J882*K882)*E882</f>
        <v>6.3909999999999995E-2</v>
      </c>
      <c r="M882" s="926" t="s">
        <v>883</v>
      </c>
      <c r="N882" s="931">
        <v>1</v>
      </c>
      <c r="O882" s="925">
        <f t="shared" ref="O882:O887" si="125">SUM(J882*K882*E882)/N882</f>
        <v>-42819.700000000252</v>
      </c>
      <c r="P882" s="514"/>
    </row>
    <row r="883" spans="1:17" s="969" customFormat="1" ht="15" customHeight="1" x14ac:dyDescent="0.25">
      <c r="A883" s="960" t="s">
        <v>1031</v>
      </c>
      <c r="B883" s="960" t="s">
        <v>3</v>
      </c>
      <c r="C883" s="961" t="s">
        <v>52</v>
      </c>
      <c r="D883" s="569">
        <v>42560</v>
      </c>
      <c r="E883" s="960">
        <v>48.83</v>
      </c>
      <c r="F883" s="941">
        <v>1.3050999999999999</v>
      </c>
      <c r="G883" s="962" t="s">
        <v>52</v>
      </c>
      <c r="H883" s="569">
        <v>42580</v>
      </c>
      <c r="I883" s="941">
        <v>1.3104</v>
      </c>
      <c r="J883" s="963">
        <f>SUM(I883-F883)*10000</f>
        <v>53.000000000000824</v>
      </c>
      <c r="K883" s="964">
        <f t="shared" si="124"/>
        <v>7.659313725490196</v>
      </c>
      <c r="L883" s="965">
        <f>SUM((I883-F883)/J883*K883)*E883</f>
        <v>3.7400428921568626E-2</v>
      </c>
      <c r="M883" s="961" t="s">
        <v>883</v>
      </c>
      <c r="N883" s="966">
        <v>1.3056000000000001</v>
      </c>
      <c r="O883" s="925">
        <f t="shared" si="125"/>
        <v>15182.465784644361</v>
      </c>
      <c r="P883" s="968"/>
    </row>
    <row r="884" spans="1:17" s="969" customFormat="1" ht="15" customHeight="1" x14ac:dyDescent="0.25">
      <c r="A884" s="960" t="s">
        <v>1031</v>
      </c>
      <c r="B884" s="960" t="s">
        <v>3</v>
      </c>
      <c r="C884" s="961" t="s">
        <v>52</v>
      </c>
      <c r="D884" s="569">
        <v>42576</v>
      </c>
      <c r="E884" s="960">
        <v>40.83</v>
      </c>
      <c r="F884" s="941">
        <v>1.319</v>
      </c>
      <c r="G884" s="962" t="s">
        <v>976</v>
      </c>
      <c r="H884" s="569">
        <v>42580</v>
      </c>
      <c r="I884" s="941">
        <v>1.3056000000000001</v>
      </c>
      <c r="J884" s="963">
        <f>SUM(I884-F884)*10000</f>
        <v>-133.99999999999858</v>
      </c>
      <c r="K884" s="964">
        <f t="shared" si="124"/>
        <v>7.659313725490196</v>
      </c>
      <c r="L884" s="965">
        <f>SUM((I884-F884)/J884*K884)*E884</f>
        <v>3.1272977941176464E-2</v>
      </c>
      <c r="M884" s="961" t="s">
        <v>883</v>
      </c>
      <c r="N884" s="966">
        <v>1.3056000000000001</v>
      </c>
      <c r="O884" s="967">
        <f t="shared" si="125"/>
        <v>-32096.95959036153</v>
      </c>
      <c r="P884" s="968"/>
    </row>
    <row r="885" spans="1:17" s="957" customFormat="1" ht="15" customHeight="1" x14ac:dyDescent="0.25">
      <c r="A885" s="601" t="s">
        <v>1035</v>
      </c>
      <c r="B885" s="601" t="s">
        <v>3</v>
      </c>
      <c r="C885" s="926" t="s">
        <v>52</v>
      </c>
      <c r="D885" s="704">
        <v>42578</v>
      </c>
      <c r="E885" s="601">
        <v>22.87</v>
      </c>
      <c r="F885" s="927">
        <v>1.0620000000000001</v>
      </c>
      <c r="G885" s="928" t="s">
        <v>52</v>
      </c>
      <c r="H885" s="569">
        <v>42579</v>
      </c>
      <c r="I885" s="927">
        <v>1.1144000000000001</v>
      </c>
      <c r="J885" s="921">
        <f>SUM(I885-F885)*10000</f>
        <v>524</v>
      </c>
      <c r="K885" s="929">
        <f t="shared" si="124"/>
        <v>10</v>
      </c>
      <c r="L885" s="930">
        <f>SUM((I885-F885)/J885*K885)*E885</f>
        <v>2.2870000000000001E-2</v>
      </c>
      <c r="M885" s="926" t="s">
        <v>883</v>
      </c>
      <c r="N885" s="931">
        <v>1</v>
      </c>
      <c r="O885" s="925">
        <f t="shared" si="125"/>
        <v>119838.8</v>
      </c>
      <c r="P885" s="514"/>
    </row>
    <row r="886" spans="1:17" s="969" customFormat="1" ht="15" customHeight="1" x14ac:dyDescent="0.25">
      <c r="A886" s="960" t="s">
        <v>1146</v>
      </c>
      <c r="B886" s="960" t="s">
        <v>3</v>
      </c>
      <c r="C886" s="961" t="s">
        <v>77</v>
      </c>
      <c r="D886" s="569">
        <v>42579</v>
      </c>
      <c r="E886" s="960">
        <v>97.28</v>
      </c>
      <c r="F886" s="941">
        <v>0.98280000000000001</v>
      </c>
      <c r="G886" s="962" t="s">
        <v>976</v>
      </c>
      <c r="H886" s="569">
        <v>42580</v>
      </c>
      <c r="I886" s="941">
        <v>0.97399999999999998</v>
      </c>
      <c r="J886" s="963">
        <f>SUM(F886-I886)*10000</f>
        <v>88.000000000000298</v>
      </c>
      <c r="K886" s="964">
        <f t="shared" si="124"/>
        <v>10.316723408645414</v>
      </c>
      <c r="L886" s="965">
        <f>SUM((F886-I886)/J886*K886)*E886</f>
        <v>0.10036108531930259</v>
      </c>
      <c r="M886" s="961" t="s">
        <v>883</v>
      </c>
      <c r="N886" s="966">
        <v>0.96930000000000005</v>
      </c>
      <c r="O886" s="925">
        <f t="shared" si="125"/>
        <v>91114.985124302664</v>
      </c>
      <c r="P886" s="968"/>
    </row>
    <row r="887" spans="1:17" s="969" customFormat="1" ht="15" customHeight="1" x14ac:dyDescent="0.25">
      <c r="A887" s="960" t="s">
        <v>1146</v>
      </c>
      <c r="B887" s="960" t="s">
        <v>3</v>
      </c>
      <c r="C887" s="961" t="s">
        <v>77</v>
      </c>
      <c r="D887" s="569">
        <v>42579</v>
      </c>
      <c r="E887" s="960">
        <v>97.28</v>
      </c>
      <c r="F887" s="941">
        <v>0.98280000000000001</v>
      </c>
      <c r="G887" s="962" t="s">
        <v>976</v>
      </c>
      <c r="H887" s="569">
        <v>42580</v>
      </c>
      <c r="I887" s="941">
        <v>0.96499999999999997</v>
      </c>
      <c r="J887" s="963">
        <f>SUM(F887-I887)*10000</f>
        <v>178.00000000000037</v>
      </c>
      <c r="K887" s="964">
        <f t="shared" si="124"/>
        <v>10.316723408645414</v>
      </c>
      <c r="L887" s="965">
        <f>SUM((F887-I887)/J887*K887)*E887</f>
        <v>0.10036108531930259</v>
      </c>
      <c r="M887" s="961" t="s">
        <v>883</v>
      </c>
      <c r="N887" s="966">
        <v>0.96930000000000005</v>
      </c>
      <c r="O887" s="925">
        <f t="shared" si="125"/>
        <v>184300.7653650665</v>
      </c>
      <c r="P887" s="980">
        <f>SUM(O866:O887)</f>
        <v>-48013.304214574135</v>
      </c>
      <c r="Q887" s="957" t="s">
        <v>130</v>
      </c>
    </row>
    <row r="888" spans="1:17" s="843" customFormat="1" ht="15" customHeight="1" x14ac:dyDescent="0.25">
      <c r="A888" s="601" t="s">
        <v>1035</v>
      </c>
      <c r="B888" s="601" t="s">
        <v>3</v>
      </c>
      <c r="C888" s="926" t="s">
        <v>52</v>
      </c>
      <c r="D888" s="704">
        <v>42578</v>
      </c>
      <c r="E888" s="601">
        <v>22.87</v>
      </c>
      <c r="F888" s="927">
        <v>1.0620000000000001</v>
      </c>
      <c r="G888" s="928" t="s">
        <v>52</v>
      </c>
      <c r="H888" s="569">
        <v>42583</v>
      </c>
      <c r="I888" s="927">
        <v>1.2270000000000001</v>
      </c>
      <c r="J888" s="921">
        <f>SUM(I888-F888)*10000</f>
        <v>1650.0000000000005</v>
      </c>
      <c r="K888" s="929">
        <f t="shared" ref="K888:K894" si="126">SUM(100000/N888)/10000</f>
        <v>10</v>
      </c>
      <c r="L888" s="930">
        <f>SUM((I888-F888)/J888*K888)*E888</f>
        <v>2.2870000000000001E-2</v>
      </c>
      <c r="M888" s="926" t="s">
        <v>883</v>
      </c>
      <c r="N888" s="931">
        <v>1</v>
      </c>
      <c r="O888" s="925">
        <f t="shared" ref="O888:O894" si="127">SUM(J888*K888*E888)/N888</f>
        <v>377355.00000000012</v>
      </c>
      <c r="P888" s="514"/>
      <c r="Q888" s="957"/>
    </row>
    <row r="889" spans="1:17" s="969" customFormat="1" ht="15" customHeight="1" x14ac:dyDescent="0.25">
      <c r="A889" s="960" t="s">
        <v>1144</v>
      </c>
      <c r="B889" s="960" t="s">
        <v>3</v>
      </c>
      <c r="C889" s="961" t="s">
        <v>52</v>
      </c>
      <c r="D889" s="569">
        <v>42584</v>
      </c>
      <c r="E889" s="960">
        <v>82.14</v>
      </c>
      <c r="F889" s="941">
        <v>1.7544999999999999</v>
      </c>
      <c r="G889" s="962" t="s">
        <v>976</v>
      </c>
      <c r="H889" s="569">
        <v>42584</v>
      </c>
      <c r="I889" s="941">
        <v>1.7413000000000001</v>
      </c>
      <c r="J889" s="963">
        <f>SUM(I889-F889)*10000</f>
        <v>-131.99999999999878</v>
      </c>
      <c r="K889" s="964">
        <f t="shared" si="126"/>
        <v>7.6109292944668541</v>
      </c>
      <c r="L889" s="965">
        <f>SUM((I889-F889)/J889*K889)*E889</f>
        <v>6.251617322475074E-2</v>
      </c>
      <c r="M889" s="961" t="s">
        <v>883</v>
      </c>
      <c r="N889" s="966">
        <v>1.3139000000000001</v>
      </c>
      <c r="O889" s="967">
        <f t="shared" si="127"/>
        <v>-62806.414990996433</v>
      </c>
      <c r="P889" s="968"/>
    </row>
    <row r="890" spans="1:17" s="957" customFormat="1" ht="15" customHeight="1" x14ac:dyDescent="0.25">
      <c r="A890" s="624" t="s">
        <v>1057</v>
      </c>
      <c r="B890" s="624" t="s">
        <v>3</v>
      </c>
      <c r="C890" s="916" t="s">
        <v>77</v>
      </c>
      <c r="D890" s="917">
        <v>42584</v>
      </c>
      <c r="E890" s="624">
        <v>92.59</v>
      </c>
      <c r="F890" s="918">
        <v>0.75090000000000001</v>
      </c>
      <c r="G890" s="919" t="s">
        <v>976</v>
      </c>
      <c r="H890" s="569">
        <v>42584</v>
      </c>
      <c r="I890" s="918">
        <v>0.75980000000000003</v>
      </c>
      <c r="J890" s="921">
        <f>SUM(F890-I890)*10000</f>
        <v>-89.000000000000185</v>
      </c>
      <c r="K890" s="922">
        <f t="shared" si="126"/>
        <v>10</v>
      </c>
      <c r="L890" s="923">
        <f>SUM((F890-I890)/J890*K890)*E890</f>
        <v>9.2590000000000006E-2</v>
      </c>
      <c r="M890" s="916" t="s">
        <v>883</v>
      </c>
      <c r="N890" s="924">
        <v>1</v>
      </c>
      <c r="O890" s="925">
        <f t="shared" si="127"/>
        <v>-82405.100000000166</v>
      </c>
      <c r="P890" s="515"/>
      <c r="Q890" s="843"/>
    </row>
    <row r="891" spans="1:17" s="843" customFormat="1" ht="15" customHeight="1" x14ac:dyDescent="0.25">
      <c r="A891" s="601" t="s">
        <v>2346</v>
      </c>
      <c r="B891" s="601" t="s">
        <v>3</v>
      </c>
      <c r="C891" s="926" t="s">
        <v>52</v>
      </c>
      <c r="D891" s="704">
        <v>42573</v>
      </c>
      <c r="E891" s="601">
        <v>91.22</v>
      </c>
      <c r="F891" s="927">
        <v>0.92159999999999997</v>
      </c>
      <c r="G891" s="928" t="s">
        <v>976</v>
      </c>
      <c r="H891" s="569">
        <v>42584</v>
      </c>
      <c r="I891" s="927">
        <v>0.94601000000000002</v>
      </c>
      <c r="J891" s="921">
        <f>SUM(I891-F891)*10000</f>
        <v>244.10000000000042</v>
      </c>
      <c r="K891" s="929">
        <f t="shared" si="126"/>
        <v>7.6528659983163703</v>
      </c>
      <c r="L891" s="930">
        <f>SUM((I891-F891)/J891*K891)*E891</f>
        <v>6.9809443636641932E-2</v>
      </c>
      <c r="M891" s="926" t="s">
        <v>883</v>
      </c>
      <c r="N891" s="931">
        <v>1.3067</v>
      </c>
      <c r="O891" s="925">
        <f t="shared" si="127"/>
        <v>130408.54971840762</v>
      </c>
      <c r="P891" s="514"/>
    </row>
    <row r="892" spans="1:17" s="843" customFormat="1" ht="15" customHeight="1" x14ac:dyDescent="0.25">
      <c r="A892" s="624" t="s">
        <v>1176</v>
      </c>
      <c r="B892" s="624" t="s">
        <v>3</v>
      </c>
      <c r="C892" s="916" t="s">
        <v>77</v>
      </c>
      <c r="D892" s="917">
        <v>42577</v>
      </c>
      <c r="E892" s="624">
        <v>39.17</v>
      </c>
      <c r="F892" s="918">
        <v>1.8586</v>
      </c>
      <c r="G892" s="919" t="s">
        <v>976</v>
      </c>
      <c r="H892" s="569">
        <v>42585</v>
      </c>
      <c r="I892" s="918">
        <v>1.8632</v>
      </c>
      <c r="J892" s="921">
        <f>SUM(F892-I892)*10000</f>
        <v>-45.999999999999375</v>
      </c>
      <c r="K892" s="922">
        <f t="shared" si="126"/>
        <v>7.1782355896920533</v>
      </c>
      <c r="L892" s="923">
        <f>SUM((F892-I892)/J892*K892)*E892</f>
        <v>2.8117148804823775E-2</v>
      </c>
      <c r="M892" s="916" t="s">
        <v>883</v>
      </c>
      <c r="N892" s="924">
        <v>1.3931</v>
      </c>
      <c r="O892" s="925">
        <f t="shared" si="127"/>
        <v>-9284.2498386467305</v>
      </c>
      <c r="P892" s="515"/>
    </row>
    <row r="893" spans="1:17" s="843" customFormat="1" ht="15" customHeight="1" x14ac:dyDescent="0.25">
      <c r="A893" s="601" t="s">
        <v>1031</v>
      </c>
      <c r="B893" s="601" t="s">
        <v>3</v>
      </c>
      <c r="C893" s="926" t="s">
        <v>52</v>
      </c>
      <c r="D893" s="704">
        <v>42585</v>
      </c>
      <c r="E893" s="601">
        <v>98.51</v>
      </c>
      <c r="F893" s="927">
        <v>1.3147</v>
      </c>
      <c r="G893" s="928" t="s">
        <v>976</v>
      </c>
      <c r="H893" s="569">
        <v>42586</v>
      </c>
      <c r="I893" s="927">
        <v>1.3069</v>
      </c>
      <c r="J893" s="921">
        <f>SUM(I893-F893)*10000</f>
        <v>-78.000000000000284</v>
      </c>
      <c r="K893" s="929">
        <f t="shared" si="126"/>
        <v>7.6799016972582743</v>
      </c>
      <c r="L893" s="930">
        <f>SUM((I893-F893)/J893*K893)*E893</f>
        <v>7.565471161969127E-2</v>
      </c>
      <c r="M893" s="926" t="s">
        <v>883</v>
      </c>
      <c r="N893" s="924">
        <v>1.3021</v>
      </c>
      <c r="O893" s="925">
        <f t="shared" si="127"/>
        <v>-45319.618357545041</v>
      </c>
      <c r="P893" s="514"/>
    </row>
    <row r="894" spans="1:17" s="843" customFormat="1" ht="15" customHeight="1" x14ac:dyDescent="0.25">
      <c r="A894" s="601" t="s">
        <v>1176</v>
      </c>
      <c r="B894" s="601" t="s">
        <v>3</v>
      </c>
      <c r="C894" s="926" t="s">
        <v>52</v>
      </c>
      <c r="D894" s="704">
        <v>42585</v>
      </c>
      <c r="E894" s="601">
        <v>41.57</v>
      </c>
      <c r="F894" s="927">
        <v>1.855</v>
      </c>
      <c r="G894" s="928" t="s">
        <v>976</v>
      </c>
      <c r="H894" s="569">
        <v>42586</v>
      </c>
      <c r="I894" s="927">
        <v>1.8263</v>
      </c>
      <c r="J894" s="921">
        <f>SUM(I894-F894)*10000</f>
        <v>-286.99999999999949</v>
      </c>
      <c r="K894" s="929">
        <f t="shared" si="126"/>
        <v>7.1782355896920533</v>
      </c>
      <c r="L894" s="930">
        <f>SUM((I894-F894)/J894*K894)*E894</f>
        <v>2.9839925346349862E-2</v>
      </c>
      <c r="M894" s="926" t="s">
        <v>883</v>
      </c>
      <c r="N894" s="924">
        <v>1.3931</v>
      </c>
      <c r="O894" s="925">
        <f t="shared" si="127"/>
        <v>-61474.830050982673</v>
      </c>
      <c r="P894" s="514"/>
    </row>
    <row r="895" spans="1:17" s="843" customFormat="1" ht="15" customHeight="1" x14ac:dyDescent="0.25">
      <c r="A895" s="624" t="s">
        <v>1139</v>
      </c>
      <c r="B895" s="624" t="s">
        <v>3</v>
      </c>
      <c r="C895" s="916" t="s">
        <v>77</v>
      </c>
      <c r="D895" s="917">
        <v>42586</v>
      </c>
      <c r="E895" s="624">
        <v>59.35</v>
      </c>
      <c r="F895" s="918">
        <v>1.4512</v>
      </c>
      <c r="G895" s="919" t="s">
        <v>976</v>
      </c>
      <c r="H895" s="569">
        <v>42587</v>
      </c>
      <c r="I895" s="918">
        <v>1.4618</v>
      </c>
      <c r="J895" s="921">
        <f>SUM(F895-I895)*10000</f>
        <v>-105.99999999999943</v>
      </c>
      <c r="K895" s="922">
        <f t="shared" ref="K895:K905" si="128">SUM(100000/N895)/10000</f>
        <v>7.5964752354907326</v>
      </c>
      <c r="L895" s="923">
        <f>SUM((F895-I895)/J895*K895)*E895</f>
        <v>4.5085080522637495E-2</v>
      </c>
      <c r="M895" s="916" t="s">
        <v>883</v>
      </c>
      <c r="N895" s="924">
        <v>1.3164</v>
      </c>
      <c r="O895" s="925">
        <f t="shared" ref="O895:O905" si="129">SUM(J895*K895*E895)/N895</f>
        <v>-36303.695954113864</v>
      </c>
      <c r="P895" s="515"/>
    </row>
    <row r="896" spans="1:17" s="843" customFormat="1" ht="15" customHeight="1" x14ac:dyDescent="0.25">
      <c r="A896" s="624" t="s">
        <v>1030</v>
      </c>
      <c r="B896" s="624" t="s">
        <v>3</v>
      </c>
      <c r="C896" s="916" t="s">
        <v>77</v>
      </c>
      <c r="D896" s="917">
        <v>42585</v>
      </c>
      <c r="E896" s="624">
        <v>49.28</v>
      </c>
      <c r="F896" s="918">
        <v>0.83730000000000004</v>
      </c>
      <c r="G896" s="919" t="s">
        <v>52</v>
      </c>
      <c r="H896" s="569">
        <v>42587</v>
      </c>
      <c r="I896" s="918">
        <v>0.84719999999999995</v>
      </c>
      <c r="J896" s="921">
        <f>SUM(F896-I896)*10000</f>
        <v>-98.999999999999091</v>
      </c>
      <c r="K896" s="922">
        <f t="shared" si="128"/>
        <v>7.6161462300076161</v>
      </c>
      <c r="L896" s="923">
        <f>SUM((F896-I896)/J896*K896)*E896</f>
        <v>3.7532368621477533E-2</v>
      </c>
      <c r="M896" s="916" t="s">
        <v>883</v>
      </c>
      <c r="N896" s="924">
        <v>1.3129999999999999</v>
      </c>
      <c r="O896" s="925">
        <f t="shared" si="129"/>
        <v>-28299.348770192242</v>
      </c>
      <c r="P896" s="515"/>
    </row>
    <row r="897" spans="1:17" s="843" customFormat="1" ht="15" customHeight="1" x14ac:dyDescent="0.25">
      <c r="A897" s="601" t="s">
        <v>1145</v>
      </c>
      <c r="B897" s="601" t="s">
        <v>3</v>
      </c>
      <c r="C897" s="926" t="s">
        <v>52</v>
      </c>
      <c r="D897" s="704">
        <v>42563</v>
      </c>
      <c r="E897" s="601">
        <v>8.0500000000000007</v>
      </c>
      <c r="F897" s="927">
        <v>1.3073999999999999</v>
      </c>
      <c r="G897" s="928" t="s">
        <v>52</v>
      </c>
      <c r="H897" s="569">
        <v>42587</v>
      </c>
      <c r="I897" s="927">
        <v>1.3101</v>
      </c>
      <c r="J897" s="921">
        <f>SUM(I897-F897)*10000</f>
        <v>27.000000000001467</v>
      </c>
      <c r="K897" s="929">
        <f t="shared" si="128"/>
        <v>10</v>
      </c>
      <c r="L897" s="930">
        <f>SUM((I897-F897)/J897*K897)*E897</f>
        <v>8.0500000000000016E-3</v>
      </c>
      <c r="M897" s="926" t="s">
        <v>883</v>
      </c>
      <c r="N897" s="924">
        <v>1</v>
      </c>
      <c r="O897" s="925">
        <f t="shared" si="129"/>
        <v>2173.5000000001182</v>
      </c>
      <c r="P897" s="514"/>
    </row>
    <row r="898" spans="1:17" x14ac:dyDescent="0.25">
      <c r="A898" s="601" t="s">
        <v>1145</v>
      </c>
      <c r="B898" s="601" t="s">
        <v>3</v>
      </c>
      <c r="C898" s="926" t="s">
        <v>52</v>
      </c>
      <c r="D898" s="704">
        <v>42563</v>
      </c>
      <c r="E898" s="601">
        <v>21.9</v>
      </c>
      <c r="F898" s="927">
        <v>1.3055000000000001</v>
      </c>
      <c r="G898" s="928" t="s">
        <v>976</v>
      </c>
      <c r="H898" s="569">
        <v>42587</v>
      </c>
      <c r="I898" s="927">
        <v>1.3101</v>
      </c>
      <c r="J898" s="921">
        <f>SUM(I898-F898)*10000</f>
        <v>45.999999999999375</v>
      </c>
      <c r="K898" s="929">
        <f t="shared" si="128"/>
        <v>10</v>
      </c>
      <c r="L898" s="930">
        <f>SUM((I898-F898)/J898*K898)*E898</f>
        <v>2.1899999999999999E-2</v>
      </c>
      <c r="M898" s="926" t="s">
        <v>883</v>
      </c>
      <c r="N898" s="924">
        <v>1</v>
      </c>
      <c r="O898" s="925">
        <f t="shared" si="129"/>
        <v>10073.999999999862</v>
      </c>
      <c r="Q898" s="843"/>
    </row>
    <row r="899" spans="1:17" s="843" customFormat="1" ht="15" customHeight="1" x14ac:dyDescent="0.25">
      <c r="A899" s="601" t="s">
        <v>1145</v>
      </c>
      <c r="B899" s="601" t="s">
        <v>3</v>
      </c>
      <c r="C899" s="926" t="s">
        <v>52</v>
      </c>
      <c r="D899" s="704">
        <v>42584</v>
      </c>
      <c r="E899" s="601">
        <v>43.6</v>
      </c>
      <c r="F899" s="927">
        <v>1.329</v>
      </c>
      <c r="G899" s="928" t="s">
        <v>976</v>
      </c>
      <c r="H899" s="569">
        <v>42587</v>
      </c>
      <c r="I899" s="927">
        <v>1.3101</v>
      </c>
      <c r="J899" s="921">
        <f>SUM(I899-F899)*10000</f>
        <v>-188.99999999999918</v>
      </c>
      <c r="K899" s="929">
        <f t="shared" si="128"/>
        <v>10</v>
      </c>
      <c r="L899" s="930">
        <f>SUM((I899-F899)/J899*K899)*E899</f>
        <v>4.36E-2</v>
      </c>
      <c r="M899" s="926" t="s">
        <v>883</v>
      </c>
      <c r="N899" s="924">
        <v>1</v>
      </c>
      <c r="O899" s="925">
        <f t="shared" si="129"/>
        <v>-82403.999999999651</v>
      </c>
      <c r="P899" s="514"/>
    </row>
    <row r="900" spans="1:17" s="843" customFormat="1" ht="15" customHeight="1" x14ac:dyDescent="0.25">
      <c r="A900" s="624" t="s">
        <v>1155</v>
      </c>
      <c r="B900" s="624" t="s">
        <v>3</v>
      </c>
      <c r="C900" s="916" t="s">
        <v>77</v>
      </c>
      <c r="D900" s="917">
        <v>42572</v>
      </c>
      <c r="E900" s="624">
        <v>36.79</v>
      </c>
      <c r="F900" s="918">
        <v>79.2</v>
      </c>
      <c r="G900" s="919" t="s">
        <v>976</v>
      </c>
      <c r="H900" s="569">
        <v>42590</v>
      </c>
      <c r="I900" s="918">
        <v>77.97</v>
      </c>
      <c r="J900" s="921">
        <f>SUM(F900-I900)*100</f>
        <v>123.0000000000004</v>
      </c>
      <c r="K900" s="922">
        <f t="shared" si="128"/>
        <v>10</v>
      </c>
      <c r="L900" s="923">
        <f t="shared" ref="L900:L905" si="130">SUM((F900-I900)/J900*K900)*E900</f>
        <v>3.6790000000000003</v>
      </c>
      <c r="M900" s="916" t="s">
        <v>883</v>
      </c>
      <c r="N900" s="924">
        <v>1</v>
      </c>
      <c r="O900" s="925">
        <f t="shared" si="129"/>
        <v>45251.70000000015</v>
      </c>
      <c r="P900" s="515"/>
    </row>
    <row r="901" spans="1:17" s="843" customFormat="1" ht="15" customHeight="1" x14ac:dyDescent="0.25">
      <c r="A901" s="624" t="s">
        <v>1145</v>
      </c>
      <c r="B901" s="624" t="s">
        <v>3</v>
      </c>
      <c r="C901" s="916" t="s">
        <v>77</v>
      </c>
      <c r="D901" s="917">
        <v>42586</v>
      </c>
      <c r="E901" s="624">
        <v>15.07</v>
      </c>
      <c r="F901" s="918">
        <v>1.3146</v>
      </c>
      <c r="G901" s="919" t="s">
        <v>52</v>
      </c>
      <c r="H901" s="569">
        <v>42591</v>
      </c>
      <c r="I901" s="918">
        <v>1.2966</v>
      </c>
      <c r="J901" s="921">
        <f>SUM(F901-I901)*10000</f>
        <v>180.00000000000017</v>
      </c>
      <c r="K901" s="922">
        <f t="shared" si="128"/>
        <v>10</v>
      </c>
      <c r="L901" s="923">
        <f t="shared" si="130"/>
        <v>1.507E-2</v>
      </c>
      <c r="M901" s="916" t="s">
        <v>883</v>
      </c>
      <c r="N901" s="924">
        <v>1</v>
      </c>
      <c r="O901" s="925">
        <f t="shared" si="129"/>
        <v>27126.000000000029</v>
      </c>
      <c r="P901" s="515"/>
    </row>
    <row r="902" spans="1:17" s="843" customFormat="1" ht="15" customHeight="1" x14ac:dyDescent="0.25">
      <c r="A902" s="624" t="s">
        <v>1035</v>
      </c>
      <c r="B902" s="624" t="s">
        <v>3</v>
      </c>
      <c r="C902" s="916" t="s">
        <v>77</v>
      </c>
      <c r="D902" s="917">
        <v>42586</v>
      </c>
      <c r="E902" s="624">
        <v>72.5</v>
      </c>
      <c r="F902" s="918">
        <v>1.1121000000000001</v>
      </c>
      <c r="G902" s="919"/>
      <c r="H902" s="569">
        <v>42592</v>
      </c>
      <c r="I902" s="918">
        <v>1.1168</v>
      </c>
      <c r="J902" s="921">
        <f>SUM(F902-I902)*10000</f>
        <v>-46.999999999999261</v>
      </c>
      <c r="K902" s="922">
        <f t="shared" si="128"/>
        <v>10</v>
      </c>
      <c r="L902" s="923">
        <f t="shared" si="130"/>
        <v>7.2499999999999995E-2</v>
      </c>
      <c r="M902" s="916" t="s">
        <v>883</v>
      </c>
      <c r="N902" s="924">
        <v>1</v>
      </c>
      <c r="O902" s="925">
        <f t="shared" si="129"/>
        <v>-34074.999999999462</v>
      </c>
      <c r="P902" s="515"/>
    </row>
    <row r="903" spans="1:17" s="843" customFormat="1" ht="15" customHeight="1" x14ac:dyDescent="0.25">
      <c r="A903" s="624" t="s">
        <v>1150</v>
      </c>
      <c r="B903" s="624" t="s">
        <v>3</v>
      </c>
      <c r="C903" s="916" t="s">
        <v>77</v>
      </c>
      <c r="D903" s="917">
        <v>42577</v>
      </c>
      <c r="E903" s="624">
        <v>25.07</v>
      </c>
      <c r="F903" s="918">
        <v>137.69</v>
      </c>
      <c r="G903" s="919" t="s">
        <v>976</v>
      </c>
      <c r="H903" s="569">
        <v>42592</v>
      </c>
      <c r="I903" s="918">
        <v>131.96</v>
      </c>
      <c r="J903" s="921">
        <f>SUM(F903-I903)*100</f>
        <v>572.99999999999898</v>
      </c>
      <c r="K903" s="922">
        <f t="shared" si="128"/>
        <v>10</v>
      </c>
      <c r="L903" s="923">
        <f t="shared" si="130"/>
        <v>2.5070000000000001</v>
      </c>
      <c r="M903" s="916" t="s">
        <v>883</v>
      </c>
      <c r="N903" s="924">
        <v>1</v>
      </c>
      <c r="O903" s="925">
        <f t="shared" si="129"/>
        <v>143651.09999999974</v>
      </c>
      <c r="P903" s="515"/>
    </row>
    <row r="904" spans="1:17" s="843" customFormat="1" ht="15" customHeight="1" x14ac:dyDescent="0.25">
      <c r="A904" s="624" t="s">
        <v>1145</v>
      </c>
      <c r="B904" s="624" t="s">
        <v>3</v>
      </c>
      <c r="C904" s="916" t="s">
        <v>77</v>
      </c>
      <c r="D904" s="917">
        <v>42586</v>
      </c>
      <c r="E904" s="624">
        <v>15.07</v>
      </c>
      <c r="F904" s="918">
        <v>1.3146</v>
      </c>
      <c r="G904" s="919" t="s">
        <v>52</v>
      </c>
      <c r="H904" s="569">
        <v>42592</v>
      </c>
      <c r="I904" s="918">
        <v>1.3073999999999999</v>
      </c>
      <c r="J904" s="921">
        <f>SUM(F904-I904)*10000</f>
        <v>72.000000000000952</v>
      </c>
      <c r="K904" s="922">
        <f t="shared" si="128"/>
        <v>10</v>
      </c>
      <c r="L904" s="923">
        <f t="shared" si="130"/>
        <v>1.507E-2</v>
      </c>
      <c r="M904" s="916" t="s">
        <v>883</v>
      </c>
      <c r="N904" s="924">
        <v>1</v>
      </c>
      <c r="O904" s="925">
        <f t="shared" si="129"/>
        <v>10850.400000000143</v>
      </c>
      <c r="P904" s="515"/>
    </row>
    <row r="905" spans="1:17" s="843" customFormat="1" ht="15" customHeight="1" x14ac:dyDescent="0.25">
      <c r="A905" s="624" t="s">
        <v>1594</v>
      </c>
      <c r="B905" s="624" t="s">
        <v>3</v>
      </c>
      <c r="C905" s="916" t="s">
        <v>77</v>
      </c>
      <c r="D905" s="917">
        <v>42577</v>
      </c>
      <c r="E905" s="624">
        <v>58.37</v>
      </c>
      <c r="F905" s="918">
        <v>1.5582</v>
      </c>
      <c r="G905" s="919" t="s">
        <v>976</v>
      </c>
      <c r="H905" s="569">
        <v>42594</v>
      </c>
      <c r="I905" s="918">
        <v>1.5216000000000001</v>
      </c>
      <c r="J905" s="921">
        <f>SUM(F905-I905)*10000</f>
        <v>365.99999999999966</v>
      </c>
      <c r="K905" s="922">
        <f t="shared" si="128"/>
        <v>7.1782355896920533</v>
      </c>
      <c r="L905" s="923">
        <f t="shared" si="130"/>
        <v>4.1899361137032513E-2</v>
      </c>
      <c r="M905" s="916" t="s">
        <v>883</v>
      </c>
      <c r="N905" s="924">
        <v>1.3931</v>
      </c>
      <c r="O905" s="925">
        <f t="shared" si="129"/>
        <v>110079.43561950962</v>
      </c>
      <c r="P905" s="515"/>
    </row>
    <row r="906" spans="1:17" s="843" customFormat="1" ht="15" customHeight="1" x14ac:dyDescent="0.25">
      <c r="A906" s="624" t="s">
        <v>1057</v>
      </c>
      <c r="B906" s="624" t="s">
        <v>3</v>
      </c>
      <c r="C906" s="916" t="s">
        <v>77</v>
      </c>
      <c r="D906" s="917">
        <v>42594</v>
      </c>
      <c r="E906" s="624">
        <v>126.3</v>
      </c>
      <c r="F906" s="918">
        <v>0.76729999999999998</v>
      </c>
      <c r="G906" s="919" t="s">
        <v>976</v>
      </c>
      <c r="H906" s="569">
        <v>42598</v>
      </c>
      <c r="I906" s="918">
        <v>0.7732</v>
      </c>
      <c r="J906" s="921">
        <f>SUM(F906-I906)*10000</f>
        <v>-59.000000000000163</v>
      </c>
      <c r="K906" s="922">
        <f t="shared" ref="K906:K911" si="131">SUM(100000/N906)/10000</f>
        <v>10</v>
      </c>
      <c r="L906" s="923">
        <f>SUM((F906-I906)/J906*K906)*E906</f>
        <v>0.1263</v>
      </c>
      <c r="M906" s="916" t="s">
        <v>883</v>
      </c>
      <c r="N906" s="924">
        <v>1</v>
      </c>
      <c r="O906" s="925">
        <f t="shared" ref="O906:O911" si="132">SUM(J906*K906*E906)/N906</f>
        <v>-74517.000000000204</v>
      </c>
      <c r="P906" s="515"/>
    </row>
    <row r="907" spans="1:17" s="843" customFormat="1" ht="15" customHeight="1" x14ac:dyDescent="0.25">
      <c r="A907" s="601" t="s">
        <v>1035</v>
      </c>
      <c r="B907" s="601" t="s">
        <v>3</v>
      </c>
      <c r="C907" s="926" t="s">
        <v>52</v>
      </c>
      <c r="D907" s="704">
        <v>42598</v>
      </c>
      <c r="E907" s="601">
        <v>57.6</v>
      </c>
      <c r="F907" s="927">
        <v>1.1244000000000001</v>
      </c>
      <c r="G907" s="928" t="s">
        <v>52</v>
      </c>
      <c r="H907" s="569">
        <v>42598</v>
      </c>
      <c r="I907" s="927">
        <v>1.1311</v>
      </c>
      <c r="J907" s="921">
        <f>SUM(I907-F907)*10000</f>
        <v>66.999999999999289</v>
      </c>
      <c r="K907" s="929">
        <f t="shared" si="131"/>
        <v>10</v>
      </c>
      <c r="L907" s="930">
        <f>SUM((I907-F907)/J907*K907)*E907</f>
        <v>5.7600000000000005E-2</v>
      </c>
      <c r="M907" s="926" t="s">
        <v>883</v>
      </c>
      <c r="N907" s="931">
        <v>1</v>
      </c>
      <c r="O907" s="925">
        <f t="shared" si="132"/>
        <v>38591.999999999593</v>
      </c>
      <c r="P907" s="514"/>
    </row>
    <row r="908" spans="1:17" s="843" customFormat="1" ht="15" customHeight="1" x14ac:dyDescent="0.25">
      <c r="A908" s="624" t="s">
        <v>1146</v>
      </c>
      <c r="B908" s="624" t="s">
        <v>3</v>
      </c>
      <c r="C908" s="916" t="s">
        <v>77</v>
      </c>
      <c r="D908" s="917">
        <v>42598</v>
      </c>
      <c r="E908" s="624">
        <v>59.04</v>
      </c>
      <c r="F908" s="918">
        <v>0.96889999999999998</v>
      </c>
      <c r="G908" s="919" t="s">
        <v>52</v>
      </c>
      <c r="H908" s="569">
        <v>42598</v>
      </c>
      <c r="I908" s="918">
        <v>0.96230000000000004</v>
      </c>
      <c r="J908" s="921">
        <f>SUM(F908-I908)*10000</f>
        <v>65.999999999999389</v>
      </c>
      <c r="K908" s="922">
        <f t="shared" si="131"/>
        <v>10.428616122640525</v>
      </c>
      <c r="L908" s="923">
        <f>SUM((F908-I908)/J908*K908)*E908</f>
        <v>6.1570549588069665E-2</v>
      </c>
      <c r="M908" s="916" t="s">
        <v>883</v>
      </c>
      <c r="N908" s="924">
        <v>0.95889999999999997</v>
      </c>
      <c r="O908" s="925">
        <f t="shared" si="132"/>
        <v>42378.311323522365</v>
      </c>
      <c r="P908" s="515"/>
    </row>
    <row r="909" spans="1:17" s="843" customFormat="1" ht="15" customHeight="1" x14ac:dyDescent="0.25">
      <c r="A909" s="601" t="s">
        <v>1035</v>
      </c>
      <c r="B909" s="601" t="s">
        <v>3</v>
      </c>
      <c r="C909" s="926" t="s">
        <v>52</v>
      </c>
      <c r="D909" s="704">
        <v>42598</v>
      </c>
      <c r="E909" s="601">
        <v>57.6</v>
      </c>
      <c r="F909" s="927">
        <v>1.1244000000000001</v>
      </c>
      <c r="G909" s="928" t="s">
        <v>52</v>
      </c>
      <c r="H909" s="569">
        <v>42599</v>
      </c>
      <c r="I909" s="927">
        <v>1.1281399999999999</v>
      </c>
      <c r="J909" s="921">
        <f>SUM(I909-F909)*10000</f>
        <v>37.399999999998542</v>
      </c>
      <c r="K909" s="929">
        <f t="shared" si="131"/>
        <v>10</v>
      </c>
      <c r="L909" s="930">
        <f>SUM((I909-F909)/J909*K909)*E909</f>
        <v>5.7600000000000005E-2</v>
      </c>
      <c r="M909" s="926" t="s">
        <v>883</v>
      </c>
      <c r="N909" s="931">
        <v>1</v>
      </c>
      <c r="O909" s="925">
        <f t="shared" si="132"/>
        <v>21542.399999999161</v>
      </c>
      <c r="P909" s="514"/>
    </row>
    <row r="910" spans="1:17" s="843" customFormat="1" ht="15" customHeight="1" x14ac:dyDescent="0.25">
      <c r="A910" s="624" t="s">
        <v>1146</v>
      </c>
      <c r="B910" s="624" t="s">
        <v>3</v>
      </c>
      <c r="C910" s="916" t="s">
        <v>77</v>
      </c>
      <c r="D910" s="917">
        <v>42598</v>
      </c>
      <c r="E910" s="624">
        <v>59.04</v>
      </c>
      <c r="F910" s="918">
        <v>0.96889999999999998</v>
      </c>
      <c r="G910" s="919" t="s">
        <v>52</v>
      </c>
      <c r="H910" s="569">
        <v>42600</v>
      </c>
      <c r="I910" s="918">
        <v>0.95569999999999999</v>
      </c>
      <c r="J910" s="921">
        <f>SUM(F910-I910)*10000</f>
        <v>131.99999999999989</v>
      </c>
      <c r="K910" s="922">
        <f t="shared" si="131"/>
        <v>10.477787091366304</v>
      </c>
      <c r="L910" s="923">
        <f>SUM((F910-I910)/J910*K910)*E910</f>
        <v>6.1860854987426654E-2</v>
      </c>
      <c r="M910" s="916" t="s">
        <v>883</v>
      </c>
      <c r="N910" s="924">
        <v>0.95440000000000003</v>
      </c>
      <c r="O910" s="925">
        <f t="shared" si="132"/>
        <v>85557.762555954643</v>
      </c>
      <c r="P910" s="515"/>
    </row>
    <row r="911" spans="1:17" s="843" customFormat="1" ht="15" customHeight="1" x14ac:dyDescent="0.25">
      <c r="A911" s="601" t="s">
        <v>1173</v>
      </c>
      <c r="B911" s="601" t="s">
        <v>2611</v>
      </c>
      <c r="C911" s="926" t="s">
        <v>52</v>
      </c>
      <c r="D911" s="704">
        <v>42600</v>
      </c>
      <c r="E911" s="601">
        <v>20.79</v>
      </c>
      <c r="F911" s="927">
        <v>1.6865000000000001</v>
      </c>
      <c r="G911" s="928" t="s">
        <v>976</v>
      </c>
      <c r="H911" s="569">
        <v>42606</v>
      </c>
      <c r="I911" s="927">
        <v>1.7101</v>
      </c>
      <c r="J911" s="921">
        <f>SUM(I911-F911)*10000</f>
        <v>235.99999999999844</v>
      </c>
      <c r="K911" s="929">
        <f t="shared" si="131"/>
        <v>7.8241139190986617</v>
      </c>
      <c r="L911" s="930">
        <f>SUM((I911-F911)/J911*K911)*E911</f>
        <v>1.6266332837806118E-2</v>
      </c>
      <c r="M911" s="926" t="s">
        <v>883</v>
      </c>
      <c r="N911" s="931">
        <v>1.2781</v>
      </c>
      <c r="O911" s="925">
        <f t="shared" si="132"/>
        <v>30035.635315876836</v>
      </c>
      <c r="P911" s="514"/>
    </row>
    <row r="912" spans="1:17" s="843" customFormat="1" ht="15" customHeight="1" x14ac:dyDescent="0.25">
      <c r="A912" s="601" t="s">
        <v>1032</v>
      </c>
      <c r="B912" s="601" t="s">
        <v>2611</v>
      </c>
      <c r="C912" s="926" t="s">
        <v>52</v>
      </c>
      <c r="D912" s="704">
        <v>42600</v>
      </c>
      <c r="E912" s="601">
        <v>21.66</v>
      </c>
      <c r="F912" s="927">
        <v>1.2634000000000001</v>
      </c>
      <c r="G912" s="928" t="s">
        <v>976</v>
      </c>
      <c r="H912" s="569">
        <v>42608</v>
      </c>
      <c r="I912" s="927">
        <v>1.2857000000000001</v>
      </c>
      <c r="J912" s="921">
        <f>SUM(I912-F912)*10000</f>
        <v>222.99999999999986</v>
      </c>
      <c r="K912" s="929">
        <f>SUM(100000/N912)/10000</f>
        <v>10.477787091366304</v>
      </c>
      <c r="L912" s="930">
        <f>SUM((I912-F912)/J912*K912)*E912</f>
        <v>2.2694886839899415E-2</v>
      </c>
      <c r="M912" s="926" t="s">
        <v>883</v>
      </c>
      <c r="N912" s="931">
        <v>0.95440000000000003</v>
      </c>
      <c r="O912" s="925">
        <f>SUM(J912*K912*E912)/N912</f>
        <v>53027.658898759073</v>
      </c>
      <c r="P912" s="514"/>
    </row>
    <row r="913" spans="1:16" s="843" customFormat="1" ht="15" customHeight="1" x14ac:dyDescent="0.25">
      <c r="A913" s="601" t="s">
        <v>1058</v>
      </c>
      <c r="B913" s="601" t="s">
        <v>2611</v>
      </c>
      <c r="C913" s="926" t="s">
        <v>52</v>
      </c>
      <c r="D913" s="704">
        <v>42587</v>
      </c>
      <c r="E913" s="601">
        <v>67.78</v>
      </c>
      <c r="F913" s="927">
        <v>1.3452999999999999</v>
      </c>
      <c r="G913" s="928" t="s">
        <v>976</v>
      </c>
      <c r="H913" s="569">
        <v>42608</v>
      </c>
      <c r="I913" s="927">
        <v>1.357</v>
      </c>
      <c r="J913" s="921">
        <f>SUM(I913-F913)*10000</f>
        <v>117.00000000000044</v>
      </c>
      <c r="K913" s="929">
        <f>SUM(100000/N913)/10000</f>
        <v>7.4677021880367409</v>
      </c>
      <c r="L913" s="930">
        <f>SUM((I913-F913)/J913*K913)*E913</f>
        <v>5.0616085430513019E-2</v>
      </c>
      <c r="M913" s="926" t="s">
        <v>883</v>
      </c>
      <c r="N913" s="931">
        <v>1.3391</v>
      </c>
      <c r="O913" s="925">
        <f>SUM(J913*K913*E913)/N913</f>
        <v>44224.344674557891</v>
      </c>
      <c r="P913" s="514"/>
    </row>
    <row r="914" spans="1:16" s="843" customFormat="1" ht="15" customHeight="1" x14ac:dyDescent="0.25">
      <c r="A914" s="601" t="s">
        <v>1057</v>
      </c>
      <c r="B914" s="601" t="s">
        <v>3</v>
      </c>
      <c r="C914" s="926" t="s">
        <v>52</v>
      </c>
      <c r="D914" s="704">
        <v>42608</v>
      </c>
      <c r="E914" s="601">
        <v>27.25</v>
      </c>
      <c r="F914" s="927">
        <v>0.76590000000000003</v>
      </c>
      <c r="G914" s="928"/>
      <c r="H914" s="704">
        <v>42608</v>
      </c>
      <c r="I914" s="927">
        <v>0.75829999999999997</v>
      </c>
      <c r="J914" s="921">
        <f>SUM(I914-F914)*10000</f>
        <v>-76.000000000000512</v>
      </c>
      <c r="K914" s="929">
        <f t="shared" ref="K914:K928" si="133">SUM(100000/N914)/10000</f>
        <v>10</v>
      </c>
      <c r="L914" s="930">
        <f>SUM((I914-F914)/J914*K914)*E914</f>
        <v>2.725E-2</v>
      </c>
      <c r="M914" s="926" t="s">
        <v>883</v>
      </c>
      <c r="N914" s="931">
        <v>1</v>
      </c>
      <c r="O914" s="925">
        <f t="shared" ref="O914:O928" si="134">SUM(J914*K914*E914)/N914</f>
        <v>-20710.000000000138</v>
      </c>
      <c r="P914" s="514"/>
    </row>
    <row r="915" spans="1:16" s="843" customFormat="1" ht="15" customHeight="1" x14ac:dyDescent="0.25">
      <c r="A915" s="624" t="s">
        <v>1273</v>
      </c>
      <c r="B915" s="624" t="s">
        <v>3</v>
      </c>
      <c r="C915" s="916" t="s">
        <v>77</v>
      </c>
      <c r="D915" s="704">
        <v>42608</v>
      </c>
      <c r="E915" s="624">
        <v>17.64</v>
      </c>
      <c r="F915" s="918">
        <v>112.65</v>
      </c>
      <c r="G915" s="919" t="s">
        <v>3</v>
      </c>
      <c r="H915" s="704">
        <v>42608</v>
      </c>
      <c r="I915" s="918">
        <v>113.83</v>
      </c>
      <c r="J915" s="921">
        <f>SUM(F915-I915)*100</f>
        <v>-117.99999999999926</v>
      </c>
      <c r="K915" s="922">
        <f t="shared" si="133"/>
        <v>10</v>
      </c>
      <c r="L915" s="923">
        <f>SUM((F915-I915)/J915*K915)*E915</f>
        <v>1.7640000000000002</v>
      </c>
      <c r="M915" s="916" t="s">
        <v>883</v>
      </c>
      <c r="N915" s="924">
        <v>1</v>
      </c>
      <c r="O915" s="925">
        <f t="shared" si="134"/>
        <v>-20815.199999999873</v>
      </c>
      <c r="P915" s="515"/>
    </row>
    <row r="916" spans="1:16" s="843" customFormat="1" ht="15" customHeight="1" x14ac:dyDescent="0.25">
      <c r="A916" s="601" t="s">
        <v>1057</v>
      </c>
      <c r="B916" s="601" t="s">
        <v>3</v>
      </c>
      <c r="C916" s="926" t="s">
        <v>52</v>
      </c>
      <c r="D916" s="704">
        <v>42608</v>
      </c>
      <c r="E916" s="601">
        <v>21.28</v>
      </c>
      <c r="F916" s="927">
        <v>0.76749999999999996</v>
      </c>
      <c r="G916" s="928"/>
      <c r="H916" s="704">
        <v>42608</v>
      </c>
      <c r="I916" s="927">
        <v>0.75800000000000001</v>
      </c>
      <c r="J916" s="921">
        <f>SUM(I916-F916)*10000</f>
        <v>-94.999999999999531</v>
      </c>
      <c r="K916" s="929">
        <f t="shared" si="133"/>
        <v>10</v>
      </c>
      <c r="L916" s="930">
        <f>SUM((I916-F916)/J916*K916)*E916</f>
        <v>2.128E-2</v>
      </c>
      <c r="M916" s="926" t="s">
        <v>883</v>
      </c>
      <c r="N916" s="931">
        <v>1</v>
      </c>
      <c r="O916" s="925">
        <f t="shared" si="134"/>
        <v>-20215.999999999902</v>
      </c>
      <c r="P916" s="514"/>
    </row>
    <row r="917" spans="1:16" s="843" customFormat="1" ht="15" customHeight="1" x14ac:dyDescent="0.25">
      <c r="A917" s="624" t="s">
        <v>1031</v>
      </c>
      <c r="B917" s="624" t="s">
        <v>3</v>
      </c>
      <c r="C917" s="916" t="s">
        <v>77</v>
      </c>
      <c r="D917" s="704">
        <v>42608</v>
      </c>
      <c r="E917" s="624">
        <v>27.9</v>
      </c>
      <c r="F917" s="918">
        <v>1.2873000000000001</v>
      </c>
      <c r="G917" s="919" t="s">
        <v>3</v>
      </c>
      <c r="H917" s="704">
        <v>42608</v>
      </c>
      <c r="I917" s="918">
        <v>1.2963</v>
      </c>
      <c r="J917" s="921">
        <f>SUM(F917-I917)*10000</f>
        <v>-89.999999999998977</v>
      </c>
      <c r="K917" s="922">
        <f t="shared" si="133"/>
        <v>7.7694040867065501</v>
      </c>
      <c r="L917" s="923">
        <f>SUM((F917-I917)/J917*K917)*E917</f>
        <v>2.1676637401911274E-2</v>
      </c>
      <c r="M917" s="916" t="s">
        <v>883</v>
      </c>
      <c r="N917" s="924">
        <v>1.2870999999999999</v>
      </c>
      <c r="O917" s="925">
        <f t="shared" si="134"/>
        <v>-15157.309969481723</v>
      </c>
      <c r="P917" s="515"/>
    </row>
    <row r="918" spans="1:16" s="843" customFormat="1" ht="12.75" customHeight="1" x14ac:dyDescent="0.25">
      <c r="A918" s="601" t="s">
        <v>1150</v>
      </c>
      <c r="B918" s="601" t="s">
        <v>2388</v>
      </c>
      <c r="C918" s="926" t="s">
        <v>52</v>
      </c>
      <c r="D918" s="704">
        <v>42599</v>
      </c>
      <c r="E918" s="601">
        <v>17.52</v>
      </c>
      <c r="F918" s="927">
        <v>131.56</v>
      </c>
      <c r="G918" s="928" t="s">
        <v>976</v>
      </c>
      <c r="H918" s="569">
        <v>42611</v>
      </c>
      <c r="I918" s="927">
        <v>134.02500000000001</v>
      </c>
      <c r="J918" s="921">
        <f>SUM(I918-F918)*100</f>
        <v>246.50000000000034</v>
      </c>
      <c r="K918" s="929">
        <f t="shared" si="133"/>
        <v>10</v>
      </c>
      <c r="L918" s="930">
        <f>SUM((I918-F918)/J918*K918)*E918</f>
        <v>1.752</v>
      </c>
      <c r="M918" s="926" t="s">
        <v>883</v>
      </c>
      <c r="N918" s="931">
        <v>1</v>
      </c>
      <c r="O918" s="925">
        <f t="shared" si="134"/>
        <v>43186.800000000061</v>
      </c>
      <c r="P918" s="514"/>
    </row>
    <row r="919" spans="1:16" s="843" customFormat="1" ht="12.75" customHeight="1" x14ac:dyDescent="0.25">
      <c r="A919" s="601" t="s">
        <v>1058</v>
      </c>
      <c r="B919" s="601" t="s">
        <v>2614</v>
      </c>
      <c r="C919" s="926" t="s">
        <v>52</v>
      </c>
      <c r="D919" s="704">
        <v>42587</v>
      </c>
      <c r="E919" s="601">
        <v>67.78</v>
      </c>
      <c r="F919" s="927">
        <v>1.3452999999999999</v>
      </c>
      <c r="G919" s="928" t="s">
        <v>976</v>
      </c>
      <c r="H919" s="569">
        <v>42612</v>
      </c>
      <c r="I919" s="927">
        <v>1.3632</v>
      </c>
      <c r="J919" s="921">
        <f>SUM(I919-F919)*10000</f>
        <v>179.00000000000028</v>
      </c>
      <c r="K919" s="929">
        <f t="shared" si="133"/>
        <v>7.4677021880367409</v>
      </c>
      <c r="L919" s="930">
        <f>SUM((I919-F919)/J919*K919)*E919</f>
        <v>5.0616085430513019E-2</v>
      </c>
      <c r="M919" s="926" t="s">
        <v>883</v>
      </c>
      <c r="N919" s="931">
        <v>1.3391</v>
      </c>
      <c r="O919" s="925">
        <f t="shared" si="134"/>
        <v>67659.467493554243</v>
      </c>
      <c r="P919" s="514"/>
    </row>
    <row r="920" spans="1:16" s="843" customFormat="1" ht="12.75" customHeight="1" x14ac:dyDescent="0.25">
      <c r="A920" s="624" t="s">
        <v>1173</v>
      </c>
      <c r="B920" s="624" t="s">
        <v>3</v>
      </c>
      <c r="C920" s="916" t="s">
        <v>77</v>
      </c>
      <c r="D920" s="704">
        <v>42608</v>
      </c>
      <c r="E920" s="624">
        <v>16.399999999999999</v>
      </c>
      <c r="F920" s="918">
        <v>1.6992</v>
      </c>
      <c r="G920" s="919" t="s">
        <v>976</v>
      </c>
      <c r="H920" s="569">
        <v>42612</v>
      </c>
      <c r="I920" s="918">
        <v>1.7156</v>
      </c>
      <c r="J920" s="921">
        <f>SUM(F920-I920)*10000</f>
        <v>-163.99999999999972</v>
      </c>
      <c r="K920" s="922">
        <f t="shared" si="133"/>
        <v>7.7700077700077701</v>
      </c>
      <c r="L920" s="923">
        <f>SUM((F920-I920)/J920*K920)*E920</f>
        <v>1.2742812742812739E-2</v>
      </c>
      <c r="M920" s="916" t="s">
        <v>883</v>
      </c>
      <c r="N920" s="924">
        <v>1.2869999999999999</v>
      </c>
      <c r="O920" s="925">
        <f t="shared" si="134"/>
        <v>-16237.927659839053</v>
      </c>
      <c r="P920" s="515"/>
    </row>
    <row r="921" spans="1:16" s="843" customFormat="1" ht="12.75" customHeight="1" x14ac:dyDescent="0.25">
      <c r="A921" s="601" t="s">
        <v>1031</v>
      </c>
      <c r="B921" s="601" t="s">
        <v>2388</v>
      </c>
      <c r="C921" s="926" t="s">
        <v>52</v>
      </c>
      <c r="D921" s="704">
        <v>42608</v>
      </c>
      <c r="E921" s="601">
        <v>10.63</v>
      </c>
      <c r="F921" s="927">
        <v>1.2985</v>
      </c>
      <c r="G921" s="928" t="s">
        <v>976</v>
      </c>
      <c r="H921" s="569">
        <v>42613</v>
      </c>
      <c r="I921" s="927">
        <v>1.3122</v>
      </c>
      <c r="J921" s="921">
        <f>SUM(I921-F921)*10000</f>
        <v>137.00000000000045</v>
      </c>
      <c r="K921" s="929">
        <f t="shared" si="133"/>
        <v>7.7700077700077701</v>
      </c>
      <c r="L921" s="930">
        <f>SUM((I921-F921)/J921*K921)*E921</f>
        <v>8.2595182595182597E-3</v>
      </c>
      <c r="M921" s="926" t="s">
        <v>883</v>
      </c>
      <c r="N921" s="931">
        <v>1.2869999999999999</v>
      </c>
      <c r="O921" s="925">
        <f t="shared" si="134"/>
        <v>8792.1833842580072</v>
      </c>
      <c r="P921" s="514"/>
    </row>
    <row r="922" spans="1:16" s="843" customFormat="1" ht="12.75" customHeight="1" x14ac:dyDescent="0.25">
      <c r="A922" s="601" t="s">
        <v>1147</v>
      </c>
      <c r="B922" s="601" t="s">
        <v>3</v>
      </c>
      <c r="C922" s="926" t="s">
        <v>52</v>
      </c>
      <c r="D922" s="704">
        <v>42608</v>
      </c>
      <c r="E922" s="601">
        <v>84.65</v>
      </c>
      <c r="F922" s="927">
        <v>1.0459000000000001</v>
      </c>
      <c r="G922" s="928" t="s">
        <v>976</v>
      </c>
      <c r="H922" s="569">
        <v>42613</v>
      </c>
      <c r="I922" s="927">
        <v>1.0391999999999999</v>
      </c>
      <c r="J922" s="921">
        <f>SUM(I922-F922)*10000</f>
        <v>-67.000000000001506</v>
      </c>
      <c r="K922" s="929">
        <f t="shared" si="133"/>
        <v>7.2500543754078155</v>
      </c>
      <c r="L922" s="930">
        <f>SUM((I922-F922)/J922*K922)*E922</f>
        <v>6.1371710287827161E-2</v>
      </c>
      <c r="M922" s="926" t="s">
        <v>883</v>
      </c>
      <c r="N922" s="931">
        <v>1.3793</v>
      </c>
      <c r="O922" s="925">
        <f t="shared" si="134"/>
        <v>-29811.53185880166</v>
      </c>
      <c r="P922" s="514">
        <f>SUM(O888:O922)</f>
        <v>652129.02153380041</v>
      </c>
    </row>
    <row r="923" spans="1:16" s="843" customFormat="1" ht="12.75" customHeight="1" x14ac:dyDescent="0.25">
      <c r="A923" s="624" t="s">
        <v>1030</v>
      </c>
      <c r="B923" s="624" t="s">
        <v>2388</v>
      </c>
      <c r="C923" s="916" t="s">
        <v>77</v>
      </c>
      <c r="D923" s="917">
        <v>42600</v>
      </c>
      <c r="E923" s="624">
        <v>25.33</v>
      </c>
      <c r="F923" s="918">
        <v>0.8599</v>
      </c>
      <c r="G923" s="919" t="s">
        <v>976</v>
      </c>
      <c r="H923" s="569">
        <v>42614</v>
      </c>
      <c r="I923" s="918">
        <v>0.84630000000000005</v>
      </c>
      <c r="J923" s="921">
        <f>SUM(F923-I923)*10000</f>
        <v>135.99999999999946</v>
      </c>
      <c r="K923" s="922">
        <f t="shared" si="133"/>
        <v>13.168290755859891</v>
      </c>
      <c r="L923" s="923">
        <f>SUM((F923-I923)/J923*K923)*E923</f>
        <v>3.3355280484593096E-2</v>
      </c>
      <c r="M923" s="916" t="s">
        <v>883</v>
      </c>
      <c r="N923" s="924">
        <v>0.75939999999999996</v>
      </c>
      <c r="O923" s="925">
        <f t="shared" si="134"/>
        <v>59735.556306355604</v>
      </c>
      <c r="P923" s="515"/>
    </row>
    <row r="924" spans="1:16" s="843" customFormat="1" ht="12.75" customHeight="1" x14ac:dyDescent="0.25">
      <c r="A924" s="601" t="s">
        <v>1144</v>
      </c>
      <c r="B924" s="601" t="s">
        <v>2388</v>
      </c>
      <c r="C924" s="926" t="s">
        <v>52</v>
      </c>
      <c r="D924" s="704">
        <v>42599</v>
      </c>
      <c r="E924" s="601">
        <v>28.17</v>
      </c>
      <c r="F924" s="927">
        <v>1.6972</v>
      </c>
      <c r="G924" s="928" t="s">
        <v>976</v>
      </c>
      <c r="H924" s="569">
        <v>42614</v>
      </c>
      <c r="I924" s="927">
        <v>1.7602</v>
      </c>
      <c r="J924" s="921">
        <f>SUM(I924-F924)*10000</f>
        <v>629.99999999999943</v>
      </c>
      <c r="K924" s="929">
        <f t="shared" si="133"/>
        <v>7.6869859328157428</v>
      </c>
      <c r="L924" s="930">
        <f>SUM((I924-F924)/J924*K924)*E924</f>
        <v>2.1654239372741951E-2</v>
      </c>
      <c r="M924" s="926" t="s">
        <v>883</v>
      </c>
      <c r="N924" s="931">
        <v>1.3008999999999999</v>
      </c>
      <c r="O924" s="925">
        <f t="shared" si="134"/>
        <v>104867.17506977795</v>
      </c>
      <c r="P924" s="514"/>
    </row>
    <row r="925" spans="1:16" s="843" customFormat="1" ht="12.75" customHeight="1" x14ac:dyDescent="0.25">
      <c r="A925" s="601" t="s">
        <v>1032</v>
      </c>
      <c r="B925" s="601" t="s">
        <v>2614</v>
      </c>
      <c r="C925" s="926" t="s">
        <v>52</v>
      </c>
      <c r="D925" s="704">
        <v>42600</v>
      </c>
      <c r="E925" s="601">
        <v>21.66</v>
      </c>
      <c r="F925" s="927">
        <v>1.2634000000000001</v>
      </c>
      <c r="G925" s="928" t="s">
        <v>976</v>
      </c>
      <c r="H925" s="569">
        <v>42614</v>
      </c>
      <c r="I925" s="927">
        <v>1.2991999999999999</v>
      </c>
      <c r="J925" s="921">
        <f>SUM(I925-F925)*10000</f>
        <v>357.99999999999829</v>
      </c>
      <c r="K925" s="929">
        <f t="shared" si="133"/>
        <v>10.477787091366304</v>
      </c>
      <c r="L925" s="930">
        <f>SUM((I925-F925)/J925*K925)*E925</f>
        <v>2.2694886839899415E-2</v>
      </c>
      <c r="M925" s="926" t="s">
        <v>883</v>
      </c>
      <c r="N925" s="931">
        <v>0.95440000000000003</v>
      </c>
      <c r="O925" s="925">
        <f t="shared" si="134"/>
        <v>85129.604868859504</v>
      </c>
      <c r="P925" s="514"/>
    </row>
    <row r="926" spans="1:16" s="843" customFormat="1" ht="12.75" customHeight="1" x14ac:dyDescent="0.25">
      <c r="A926" s="601" t="s">
        <v>1150</v>
      </c>
      <c r="B926" s="601" t="s">
        <v>2614</v>
      </c>
      <c r="C926" s="926" t="s">
        <v>52</v>
      </c>
      <c r="D926" s="704">
        <v>42599</v>
      </c>
      <c r="E926" s="601">
        <v>17.52</v>
      </c>
      <c r="F926" s="927">
        <v>131.56</v>
      </c>
      <c r="G926" s="928" t="s">
        <v>976</v>
      </c>
      <c r="H926" s="569">
        <v>42614</v>
      </c>
      <c r="I926" s="927">
        <v>136.27000000000001</v>
      </c>
      <c r="J926" s="921">
        <f>SUM(I926-F926)*100</f>
        <v>471.0000000000008</v>
      </c>
      <c r="K926" s="929">
        <f t="shared" si="133"/>
        <v>10</v>
      </c>
      <c r="L926" s="930">
        <f>SUM((I926-F926)/J926*K926)*E926</f>
        <v>1.752</v>
      </c>
      <c r="M926" s="926" t="s">
        <v>883</v>
      </c>
      <c r="N926" s="931">
        <v>1</v>
      </c>
      <c r="O926" s="925">
        <f t="shared" si="134"/>
        <v>82519.200000000143</v>
      </c>
      <c r="P926" s="514"/>
    </row>
    <row r="927" spans="1:16" s="843" customFormat="1" ht="12.75" customHeight="1" x14ac:dyDescent="0.25">
      <c r="A927" s="624" t="s">
        <v>1145</v>
      </c>
      <c r="B927" s="624" t="s">
        <v>3</v>
      </c>
      <c r="C927" s="916" t="s">
        <v>77</v>
      </c>
      <c r="D927" s="917">
        <v>42611</v>
      </c>
      <c r="E927" s="624">
        <v>80</v>
      </c>
      <c r="F927" s="918">
        <v>1.3107</v>
      </c>
      <c r="G927" s="919" t="s">
        <v>52</v>
      </c>
      <c r="H927" s="569">
        <v>42614</v>
      </c>
      <c r="I927" s="918">
        <v>1.3213999999999999</v>
      </c>
      <c r="J927" s="921">
        <f>SUM(F927-I927)*10000</f>
        <v>-106.99999999999932</v>
      </c>
      <c r="K927" s="922">
        <f t="shared" si="133"/>
        <v>10</v>
      </c>
      <c r="L927" s="923">
        <f>SUM((F927-I927)/J927*K927)*E927</f>
        <v>0.08</v>
      </c>
      <c r="M927" s="916" t="s">
        <v>883</v>
      </c>
      <c r="N927" s="924">
        <v>1</v>
      </c>
      <c r="O927" s="925">
        <f t="shared" si="134"/>
        <v>-85599.999999999447</v>
      </c>
      <c r="P927" s="515"/>
    </row>
    <row r="928" spans="1:16" s="843" customFormat="1" ht="15" customHeight="1" x14ac:dyDescent="0.25">
      <c r="A928" s="624" t="s">
        <v>1058</v>
      </c>
      <c r="B928" s="624" t="s">
        <v>2388</v>
      </c>
      <c r="C928" s="916" t="s">
        <v>77</v>
      </c>
      <c r="D928" s="917">
        <v>42614</v>
      </c>
      <c r="E928" s="624">
        <v>44.78</v>
      </c>
      <c r="F928" s="918">
        <v>1.3591</v>
      </c>
      <c r="G928" s="919" t="s">
        <v>976</v>
      </c>
      <c r="H928" s="569">
        <v>42615</v>
      </c>
      <c r="I928" s="918">
        <v>1.3523000000000001</v>
      </c>
      <c r="J928" s="921">
        <f>SUM(F928-I928)*10000</f>
        <v>67.999999999999176</v>
      </c>
      <c r="K928" s="922">
        <f t="shared" si="133"/>
        <v>7.4261102034754192</v>
      </c>
      <c r="L928" s="923">
        <f>SUM((F928-I928)/J928*K928)*E928</f>
        <v>3.325412149116292E-2</v>
      </c>
      <c r="M928" s="916" t="s">
        <v>883</v>
      </c>
      <c r="N928" s="924">
        <v>1.3466</v>
      </c>
      <c r="O928" s="925">
        <f t="shared" si="134"/>
        <v>16792.51642209306</v>
      </c>
      <c r="P928" s="514" t="s">
        <v>3</v>
      </c>
    </row>
    <row r="929" spans="1:16" s="843" customFormat="1" ht="15" customHeight="1" x14ac:dyDescent="0.25">
      <c r="A929" s="601" t="s">
        <v>1031</v>
      </c>
      <c r="B929" s="601" t="s">
        <v>3</v>
      </c>
      <c r="C929" s="926" t="s">
        <v>52</v>
      </c>
      <c r="D929" s="704">
        <v>42608</v>
      </c>
      <c r="E929" s="601">
        <v>10.63</v>
      </c>
      <c r="F929" s="927">
        <v>1.2985</v>
      </c>
      <c r="G929" s="928" t="s">
        <v>976</v>
      </c>
      <c r="H929" s="569">
        <v>42618</v>
      </c>
      <c r="I929" s="927">
        <v>1.2976000000000001</v>
      </c>
      <c r="J929" s="921">
        <f>SUM(I929-F929)*10000</f>
        <v>-8.9999999999990088</v>
      </c>
      <c r="K929" s="929">
        <f t="shared" ref="K929:K934" si="135">SUM(100000/N929)/10000</f>
        <v>7.8241139190986617</v>
      </c>
      <c r="L929" s="930">
        <f>SUM((I929-F929)/J929*K929)*E929</f>
        <v>8.317033096001878E-3</v>
      </c>
      <c r="M929" s="926" t="s">
        <v>883</v>
      </c>
      <c r="N929" s="931">
        <v>1.2781</v>
      </c>
      <c r="O929" s="925">
        <f t="shared" ref="O929:O934" si="136">SUM(J929*K929*E929)/N929</f>
        <v>-585.66072970822836</v>
      </c>
      <c r="P929" s="514"/>
    </row>
    <row r="930" spans="1:16" s="843" customFormat="1" ht="12.75" customHeight="1" x14ac:dyDescent="0.25">
      <c r="A930" s="601" t="s">
        <v>1057</v>
      </c>
      <c r="B930" s="601" t="s">
        <v>2614</v>
      </c>
      <c r="C930" s="926" t="s">
        <v>52</v>
      </c>
      <c r="D930" s="704">
        <v>42614</v>
      </c>
      <c r="E930" s="601">
        <v>36.22</v>
      </c>
      <c r="F930" s="927">
        <v>0.75529999999999997</v>
      </c>
      <c r="G930" s="928" t="s">
        <v>976</v>
      </c>
      <c r="H930" s="569">
        <v>42619</v>
      </c>
      <c r="I930" s="927">
        <v>0.76870000000000005</v>
      </c>
      <c r="J930" s="921">
        <f>SUM(I930-F930)*10000</f>
        <v>134.0000000000008</v>
      </c>
      <c r="K930" s="929">
        <f t="shared" si="135"/>
        <v>10</v>
      </c>
      <c r="L930" s="930">
        <f>SUM((I930-F930)/J930*K930)*E930</f>
        <v>3.6220000000000002E-2</v>
      </c>
      <c r="M930" s="926" t="s">
        <v>883</v>
      </c>
      <c r="N930" s="931">
        <v>1</v>
      </c>
      <c r="O930" s="925">
        <f t="shared" si="136"/>
        <v>48534.800000000287</v>
      </c>
      <c r="P930" s="514"/>
    </row>
    <row r="931" spans="1:16" s="843" customFormat="1" ht="12.75" customHeight="1" x14ac:dyDescent="0.25">
      <c r="A931" s="601" t="s">
        <v>1057</v>
      </c>
      <c r="B931" s="601" t="s">
        <v>2388</v>
      </c>
      <c r="C931" s="926" t="s">
        <v>52</v>
      </c>
      <c r="D931" s="704">
        <v>42614</v>
      </c>
      <c r="E931" s="601">
        <v>36.229999999999997</v>
      </c>
      <c r="F931" s="927">
        <v>0.75529999999999997</v>
      </c>
      <c r="G931" s="928" t="s">
        <v>976</v>
      </c>
      <c r="H931" s="569">
        <v>42619</v>
      </c>
      <c r="I931" s="927">
        <v>0.76290000000000002</v>
      </c>
      <c r="J931" s="921">
        <f>SUM(I931-F931)*10000</f>
        <v>76.000000000000512</v>
      </c>
      <c r="K931" s="929">
        <f t="shared" si="135"/>
        <v>10</v>
      </c>
      <c r="L931" s="930">
        <f>SUM((I931-F931)/J931*K931)*E931</f>
        <v>3.6229999999999998E-2</v>
      </c>
      <c r="M931" s="926" t="s">
        <v>883</v>
      </c>
      <c r="N931" s="931">
        <v>1</v>
      </c>
      <c r="O931" s="925">
        <f t="shared" si="136"/>
        <v>27534.800000000181</v>
      </c>
      <c r="P931" s="514"/>
    </row>
    <row r="932" spans="1:16" s="843" customFormat="1" ht="12.75" customHeight="1" x14ac:dyDescent="0.25">
      <c r="A932" s="601" t="s">
        <v>1035</v>
      </c>
      <c r="B932" s="601" t="s">
        <v>2388</v>
      </c>
      <c r="C932" s="926" t="s">
        <v>52</v>
      </c>
      <c r="D932" s="704">
        <v>42614</v>
      </c>
      <c r="E932" s="601">
        <v>32.799999999999997</v>
      </c>
      <c r="F932" s="927">
        <v>1.1196999999999999</v>
      </c>
      <c r="G932" s="928" t="s">
        <v>976</v>
      </c>
      <c r="H932" s="569">
        <v>42619</v>
      </c>
      <c r="I932" s="927">
        <v>1.1264000000000001</v>
      </c>
      <c r="J932" s="921">
        <f>SUM(I932-F932)*10000</f>
        <v>67.000000000001506</v>
      </c>
      <c r="K932" s="929">
        <f t="shared" si="135"/>
        <v>10</v>
      </c>
      <c r="L932" s="930">
        <f>SUM((I932-F932)/J932*K932)*E932</f>
        <v>3.2799999999999996E-2</v>
      </c>
      <c r="M932" s="926" t="s">
        <v>883</v>
      </c>
      <c r="N932" s="931">
        <v>1</v>
      </c>
      <c r="O932" s="925">
        <f t="shared" si="136"/>
        <v>21976.000000000491</v>
      </c>
      <c r="P932" s="514"/>
    </row>
    <row r="933" spans="1:16" s="843" customFormat="1" ht="15" customHeight="1" x14ac:dyDescent="0.25">
      <c r="A933" s="624" t="s">
        <v>1058</v>
      </c>
      <c r="B933" s="624" t="s">
        <v>2388</v>
      </c>
      <c r="C933" s="916" t="s">
        <v>77</v>
      </c>
      <c r="D933" s="917">
        <v>42614</v>
      </c>
      <c r="E933" s="624">
        <v>22.39</v>
      </c>
      <c r="F933" s="918">
        <v>1.3591</v>
      </c>
      <c r="G933" s="919" t="s">
        <v>976</v>
      </c>
      <c r="H933" s="569">
        <v>42619</v>
      </c>
      <c r="I933" s="918">
        <v>1.3523000000000001</v>
      </c>
      <c r="J933" s="921">
        <f>SUM(F933-I933)*10000</f>
        <v>67.999999999999176</v>
      </c>
      <c r="K933" s="922">
        <f t="shared" si="135"/>
        <v>7.4261102034754192</v>
      </c>
      <c r="L933" s="923">
        <f>SUM((F933-I933)/J933*K933)*E933</f>
        <v>1.662706074558146E-2</v>
      </c>
      <c r="M933" s="916" t="s">
        <v>883</v>
      </c>
      <c r="N933" s="924">
        <v>1.3466</v>
      </c>
      <c r="O933" s="925">
        <f t="shared" si="136"/>
        <v>8396.2582110465301</v>
      </c>
      <c r="P933" s="515"/>
    </row>
    <row r="934" spans="1:16" s="843" customFormat="1" ht="15" customHeight="1" x14ac:dyDescent="0.25">
      <c r="A934" s="624" t="s">
        <v>1274</v>
      </c>
      <c r="B934" s="624" t="s">
        <v>2388</v>
      </c>
      <c r="C934" s="916" t="s">
        <v>77</v>
      </c>
      <c r="D934" s="917">
        <v>42619</v>
      </c>
      <c r="E934" s="624">
        <v>61.67</v>
      </c>
      <c r="F934" s="918">
        <v>102.74</v>
      </c>
      <c r="G934" s="919" t="s">
        <v>976</v>
      </c>
      <c r="H934" s="569">
        <v>42620</v>
      </c>
      <c r="I934" s="918">
        <v>101.86499999999999</v>
      </c>
      <c r="J934" s="921">
        <f>SUM(F934-I934)*100</f>
        <v>87.5</v>
      </c>
      <c r="K934" s="922">
        <f t="shared" si="135"/>
        <v>10</v>
      </c>
      <c r="L934" s="923">
        <f>SUM((F934-I934)/J934*K934)*E934</f>
        <v>6.1670000000000007</v>
      </c>
      <c r="M934" s="916" t="s">
        <v>883</v>
      </c>
      <c r="N934" s="924">
        <v>1</v>
      </c>
      <c r="O934" s="925">
        <f t="shared" si="136"/>
        <v>53961.25</v>
      </c>
      <c r="P934" s="515"/>
    </row>
    <row r="935" spans="1:16" s="843" customFormat="1" ht="15" customHeight="1" x14ac:dyDescent="0.25">
      <c r="A935" s="624" t="s">
        <v>1058</v>
      </c>
      <c r="B935" s="624" t="s">
        <v>2614</v>
      </c>
      <c r="C935" s="916" t="s">
        <v>77</v>
      </c>
      <c r="D935" s="917">
        <v>42614</v>
      </c>
      <c r="E935" s="624">
        <v>22.38</v>
      </c>
      <c r="F935" s="918">
        <v>1.3591</v>
      </c>
      <c r="G935" s="919" t="s">
        <v>976</v>
      </c>
      <c r="H935" s="569">
        <v>42620</v>
      </c>
      <c r="I935" s="918">
        <v>1.3445</v>
      </c>
      <c r="J935" s="921">
        <f>SUM(F935-I935)*10000</f>
        <v>145.99999999999946</v>
      </c>
      <c r="K935" s="922">
        <f t="shared" ref="K935:K954" si="137">SUM(100000/N935)/10000</f>
        <v>7.4261102034754192</v>
      </c>
      <c r="L935" s="923">
        <f>SUM((F935-I935)/J935*K935)*E935</f>
        <v>1.6619634635377988E-2</v>
      </c>
      <c r="M935" s="916" t="s">
        <v>883</v>
      </c>
      <c r="N935" s="924">
        <v>1.3466</v>
      </c>
      <c r="O935" s="925">
        <f t="shared" ref="O935:O954" si="138">SUM(J935*K935*E935)/N935</f>
        <v>18019.208798196771</v>
      </c>
      <c r="P935" s="515"/>
    </row>
    <row r="936" spans="1:16" s="843" customFormat="1" ht="12.75" customHeight="1" x14ac:dyDescent="0.25">
      <c r="A936" s="601" t="s">
        <v>1147</v>
      </c>
      <c r="B936" s="601"/>
      <c r="C936" s="926" t="s">
        <v>52</v>
      </c>
      <c r="D936" s="704">
        <v>42619</v>
      </c>
      <c r="E936" s="601">
        <v>35.46</v>
      </c>
      <c r="F936" s="927">
        <v>1.0403</v>
      </c>
      <c r="G936" s="928" t="s">
        <v>976</v>
      </c>
      <c r="H936" s="569">
        <v>42620</v>
      </c>
      <c r="I936" s="927">
        <v>1.0344</v>
      </c>
      <c r="J936" s="921">
        <f>SUM(I936-F936)*10000</f>
        <v>-59.000000000000163</v>
      </c>
      <c r="K936" s="929">
        <f t="shared" si="137"/>
        <v>7.3991860895301524</v>
      </c>
      <c r="L936" s="930">
        <f>SUM((I936-F936)/J936*K936)*E936</f>
        <v>2.6237513873473922E-2</v>
      </c>
      <c r="M936" s="926" t="s">
        <v>883</v>
      </c>
      <c r="N936" s="931">
        <v>1.3514999999999999</v>
      </c>
      <c r="O936" s="925">
        <f t="shared" si="138"/>
        <v>-11454.038612911327</v>
      </c>
      <c r="P936" s="514"/>
    </row>
    <row r="937" spans="1:16" s="843" customFormat="1" ht="12.75" customHeight="1" x14ac:dyDescent="0.25">
      <c r="A937" s="601" t="s">
        <v>1173</v>
      </c>
      <c r="B937" s="601"/>
      <c r="C937" s="926" t="s">
        <v>52</v>
      </c>
      <c r="D937" s="704">
        <v>42600</v>
      </c>
      <c r="E937" s="601">
        <v>20.79</v>
      </c>
      <c r="F937" s="927">
        <v>1.6865000000000001</v>
      </c>
      <c r="G937" s="928" t="s">
        <v>976</v>
      </c>
      <c r="H937" s="569">
        <v>42620</v>
      </c>
      <c r="I937" s="927">
        <v>1.7157</v>
      </c>
      <c r="J937" s="921">
        <f>SUM(I937-F937)*10000</f>
        <v>291.99999999999892</v>
      </c>
      <c r="K937" s="929">
        <f t="shared" si="137"/>
        <v>7.7615647314498606</v>
      </c>
      <c r="L937" s="930">
        <f>SUM((I937-F937)/J937*K937)*E937</f>
        <v>1.6136293076684263E-2</v>
      </c>
      <c r="M937" s="926" t="s">
        <v>883</v>
      </c>
      <c r="N937" s="931">
        <v>1.2884</v>
      </c>
      <c r="O937" s="925">
        <f t="shared" si="138"/>
        <v>36570.921906176547</v>
      </c>
      <c r="P937" s="514"/>
    </row>
    <row r="938" spans="1:16" s="843" customFormat="1" ht="15" customHeight="1" x14ac:dyDescent="0.25">
      <c r="A938" s="601" t="s">
        <v>1173</v>
      </c>
      <c r="B938" s="601"/>
      <c r="C938" s="926" t="s">
        <v>52</v>
      </c>
      <c r="D938" s="704">
        <v>42613</v>
      </c>
      <c r="E938" s="601">
        <v>23.89</v>
      </c>
      <c r="F938" s="927">
        <v>1.7234</v>
      </c>
      <c r="G938" s="928" t="s">
        <v>976</v>
      </c>
      <c r="H938" s="569">
        <v>42620</v>
      </c>
      <c r="I938" s="927">
        <v>1.7157</v>
      </c>
      <c r="J938" s="921">
        <f>SUM(I938-F938)*10000</f>
        <v>-77.000000000000398</v>
      </c>
      <c r="K938" s="929">
        <f t="shared" si="137"/>
        <v>7.7615647314498606</v>
      </c>
      <c r="L938" s="930">
        <f>SUM((I938-F938)/J938*K938)*E938</f>
        <v>1.8542378143433718E-2</v>
      </c>
      <c r="M938" s="926" t="s">
        <v>883</v>
      </c>
      <c r="N938" s="931">
        <v>1.2884</v>
      </c>
      <c r="O938" s="925">
        <f t="shared" si="138"/>
        <v>-11081.675854116762</v>
      </c>
      <c r="P938" s="514"/>
    </row>
    <row r="939" spans="1:16" s="843" customFormat="1" ht="15" customHeight="1" x14ac:dyDescent="0.25">
      <c r="A939" s="601" t="s">
        <v>1176</v>
      </c>
      <c r="B939" s="601"/>
      <c r="C939" s="926" t="s">
        <v>52</v>
      </c>
      <c r="D939" s="704">
        <v>42599</v>
      </c>
      <c r="E939" s="601">
        <v>37.96</v>
      </c>
      <c r="F939" s="927">
        <v>1.8043</v>
      </c>
      <c r="G939" s="928" t="s">
        <v>976</v>
      </c>
      <c r="H939" s="569">
        <v>42620</v>
      </c>
      <c r="I939" s="927">
        <v>1.7878000000000001</v>
      </c>
      <c r="J939" s="921">
        <f>SUM(I939-F939)*10000</f>
        <v>-164.9999999999996</v>
      </c>
      <c r="K939" s="929">
        <f t="shared" si="137"/>
        <v>7.2902238098709642</v>
      </c>
      <c r="L939" s="930">
        <f>SUM((I939-F939)/J939*K939)*E939</f>
        <v>2.7673689582270178E-2</v>
      </c>
      <c r="M939" s="926" t="s">
        <v>883</v>
      </c>
      <c r="N939" s="931">
        <v>1.3716999999999999</v>
      </c>
      <c r="O939" s="925">
        <f t="shared" si="138"/>
        <v>-33288.3194654412</v>
      </c>
      <c r="P939" s="514"/>
    </row>
    <row r="940" spans="1:16" s="843" customFormat="1" ht="12.75" customHeight="1" x14ac:dyDescent="0.25">
      <c r="A940" s="624" t="s">
        <v>1030</v>
      </c>
      <c r="B940" s="624"/>
      <c r="C940" s="916" t="s">
        <v>77</v>
      </c>
      <c r="D940" s="917">
        <v>42600</v>
      </c>
      <c r="E940" s="624">
        <v>25.33</v>
      </c>
      <c r="F940" s="918">
        <v>0.8599</v>
      </c>
      <c r="G940" s="919" t="s">
        <v>976</v>
      </c>
      <c r="H940" s="569">
        <v>42621</v>
      </c>
      <c r="I940" s="918">
        <v>0.84450000000000003</v>
      </c>
      <c r="J940" s="921">
        <f>SUM(F940-I940)*10000</f>
        <v>153.99999999999969</v>
      </c>
      <c r="K940" s="922">
        <f t="shared" si="137"/>
        <v>13.296104241457252</v>
      </c>
      <c r="L940" s="923">
        <f>SUM((F940-I940)/J940*K940)*E940</f>
        <v>3.3679032043611216E-2</v>
      </c>
      <c r="M940" s="916" t="s">
        <v>883</v>
      </c>
      <c r="N940" s="924">
        <v>0.75209999999999999</v>
      </c>
      <c r="O940" s="925">
        <f t="shared" si="138"/>
        <v>68961.187803697874</v>
      </c>
      <c r="P940" s="515"/>
    </row>
    <row r="941" spans="1:16" s="843" customFormat="1" ht="15" customHeight="1" x14ac:dyDescent="0.25">
      <c r="A941" s="624" t="s">
        <v>1273</v>
      </c>
      <c r="B941" s="624"/>
      <c r="C941" s="916" t="s">
        <v>77</v>
      </c>
      <c r="D941" s="917">
        <v>42619</v>
      </c>
      <c r="E941" s="624">
        <v>28.65</v>
      </c>
      <c r="F941" s="918">
        <v>114.726</v>
      </c>
      <c r="G941" s="919" t="s">
        <v>976</v>
      </c>
      <c r="H941" s="569">
        <v>42621</v>
      </c>
      <c r="I941" s="918">
        <v>115.36199999999999</v>
      </c>
      <c r="J941" s="921">
        <f>SUM(F941-I941)*100</f>
        <v>-63.599999999999568</v>
      </c>
      <c r="K941" s="922">
        <f t="shared" si="137"/>
        <v>10</v>
      </c>
      <c r="L941" s="923">
        <f>SUM((F941-I941)/J941*K941)*E941</f>
        <v>2.8650000000000002</v>
      </c>
      <c r="M941" s="916" t="s">
        <v>883</v>
      </c>
      <c r="N941" s="924">
        <v>1</v>
      </c>
      <c r="O941" s="925">
        <f t="shared" si="138"/>
        <v>-18221.399999999874</v>
      </c>
      <c r="P941" s="515"/>
    </row>
    <row r="942" spans="1:16" s="843" customFormat="1" ht="15" customHeight="1" x14ac:dyDescent="0.25">
      <c r="A942" s="601" t="s">
        <v>1144</v>
      </c>
      <c r="B942" s="601"/>
      <c r="C942" s="926" t="s">
        <v>52</v>
      </c>
      <c r="D942" s="704">
        <v>42599</v>
      </c>
      <c r="E942" s="601">
        <v>28.17</v>
      </c>
      <c r="F942" s="927">
        <v>1.6972</v>
      </c>
      <c r="G942" s="928" t="s">
        <v>976</v>
      </c>
      <c r="H942" s="569">
        <v>42621</v>
      </c>
      <c r="I942" s="927">
        <v>1.7302</v>
      </c>
      <c r="J942" s="921">
        <f>SUM(I942-F942)*10000</f>
        <v>329.9999999999992</v>
      </c>
      <c r="K942" s="929">
        <f t="shared" si="137"/>
        <v>7.6869859328157428</v>
      </c>
      <c r="L942" s="930">
        <f>SUM((I942-F942)/J942*K942)*E942</f>
        <v>2.1654239372741947E-2</v>
      </c>
      <c r="M942" s="926" t="s">
        <v>883</v>
      </c>
      <c r="N942" s="931">
        <v>1.3008999999999999</v>
      </c>
      <c r="O942" s="925">
        <f t="shared" si="138"/>
        <v>54930.425036550274</v>
      </c>
      <c r="P942" s="514"/>
    </row>
    <row r="943" spans="1:16" s="843" customFormat="1" ht="15" customHeight="1" x14ac:dyDescent="0.25">
      <c r="A943" s="624" t="s">
        <v>1274</v>
      </c>
      <c r="B943" s="624"/>
      <c r="C943" s="916" t="s">
        <v>77</v>
      </c>
      <c r="D943" s="917">
        <v>42619</v>
      </c>
      <c r="E943" s="624">
        <v>61.67</v>
      </c>
      <c r="F943" s="918">
        <v>102.74</v>
      </c>
      <c r="G943" s="919" t="s">
        <v>976</v>
      </c>
      <c r="H943" s="569">
        <v>42621</v>
      </c>
      <c r="I943" s="918">
        <v>102.39</v>
      </c>
      <c r="J943" s="921">
        <f>SUM(F943-I943)*100</f>
        <v>34.999999999999432</v>
      </c>
      <c r="K943" s="922">
        <f t="shared" si="137"/>
        <v>10</v>
      </c>
      <c r="L943" s="923">
        <f>SUM((F943-I943)/J943*K943)*E943</f>
        <v>6.1670000000000007</v>
      </c>
      <c r="M943" s="916" t="s">
        <v>883</v>
      </c>
      <c r="N943" s="924">
        <v>1</v>
      </c>
      <c r="O943" s="925">
        <f t="shared" si="138"/>
        <v>21584.499999999651</v>
      </c>
      <c r="P943" s="515"/>
    </row>
    <row r="944" spans="1:16" s="843" customFormat="1" ht="12.75" customHeight="1" x14ac:dyDescent="0.25">
      <c r="A944" s="624" t="s">
        <v>1155</v>
      </c>
      <c r="B944" s="624" t="s">
        <v>2388</v>
      </c>
      <c r="C944" s="916" t="s">
        <v>77</v>
      </c>
      <c r="D944" s="917">
        <v>42620</v>
      </c>
      <c r="E944" s="624">
        <v>67.12</v>
      </c>
      <c r="F944" s="918">
        <v>77.94</v>
      </c>
      <c r="G944" s="919" t="s">
        <v>976</v>
      </c>
      <c r="H944" s="569">
        <v>42625</v>
      </c>
      <c r="I944" s="918">
        <v>76.489999999999995</v>
      </c>
      <c r="J944" s="921">
        <f>SUM(F944-I944)*100</f>
        <v>145.00000000000028</v>
      </c>
      <c r="K944" s="922">
        <f t="shared" si="137"/>
        <v>10</v>
      </c>
      <c r="L944" s="923">
        <f>SUM((F944-I944)/J944*K944)*E944</f>
        <v>6.7120000000000006</v>
      </c>
      <c r="M944" s="916" t="s">
        <v>883</v>
      </c>
      <c r="N944" s="924">
        <v>1</v>
      </c>
      <c r="O944" s="925">
        <f t="shared" si="138"/>
        <v>97324.000000000189</v>
      </c>
      <c r="P944" s="515"/>
    </row>
    <row r="945" spans="1:16" s="843" customFormat="1" ht="12.75" customHeight="1" x14ac:dyDescent="0.25">
      <c r="A945" s="624" t="s">
        <v>1057</v>
      </c>
      <c r="B945" s="624" t="s">
        <v>2388</v>
      </c>
      <c r="C945" s="916" t="s">
        <v>77</v>
      </c>
      <c r="D945" s="917">
        <v>42622</v>
      </c>
      <c r="E945" s="624">
        <v>25.56</v>
      </c>
      <c r="F945" s="918">
        <v>0.76149999999999995</v>
      </c>
      <c r="G945" s="919" t="s">
        <v>976</v>
      </c>
      <c r="H945" s="569">
        <v>42625</v>
      </c>
      <c r="I945" s="918">
        <v>0.75</v>
      </c>
      <c r="J945" s="921">
        <f>SUM(F945-I945)*10000</f>
        <v>114.99999999999955</v>
      </c>
      <c r="K945" s="922">
        <f t="shared" si="137"/>
        <v>10</v>
      </c>
      <c r="L945" s="923">
        <f>SUM((F945-I945)/J945*K945)*E945</f>
        <v>2.5559999999999999E-2</v>
      </c>
      <c r="M945" s="916" t="s">
        <v>883</v>
      </c>
      <c r="N945" s="924">
        <v>1</v>
      </c>
      <c r="O945" s="925">
        <f t="shared" si="138"/>
        <v>29393.999999999884</v>
      </c>
      <c r="P945" s="515"/>
    </row>
    <row r="946" spans="1:16" s="843" customFormat="1" ht="15" customHeight="1" x14ac:dyDescent="0.25">
      <c r="A946" s="624" t="s">
        <v>1148</v>
      </c>
      <c r="B946" s="624" t="s">
        <v>2388</v>
      </c>
      <c r="C946" s="916" t="s">
        <v>77</v>
      </c>
      <c r="D946" s="917">
        <v>42620</v>
      </c>
      <c r="E946" s="624">
        <v>113.84</v>
      </c>
      <c r="F946" s="918">
        <v>0.75339999999999996</v>
      </c>
      <c r="G946" s="919" t="s">
        <v>976</v>
      </c>
      <c r="H946" s="569">
        <v>42625</v>
      </c>
      <c r="I946" s="918">
        <v>0.74480000000000002</v>
      </c>
      <c r="J946" s="921">
        <f>SUM(F946-I946)*10000</f>
        <v>85.999999999999403</v>
      </c>
      <c r="K946" s="922">
        <f t="shared" si="137"/>
        <v>10.275380189066995</v>
      </c>
      <c r="L946" s="923">
        <f>SUM((F946-I946)/J946*K946)*E946</f>
        <v>0.11697492807233867</v>
      </c>
      <c r="M946" s="916" t="s">
        <v>883</v>
      </c>
      <c r="N946" s="924">
        <v>0.97319999999999995</v>
      </c>
      <c r="O946" s="925">
        <f t="shared" si="138"/>
        <v>103368.71983375521</v>
      </c>
      <c r="P946" s="515"/>
    </row>
    <row r="947" spans="1:16" s="843" customFormat="1" ht="15" customHeight="1" x14ac:dyDescent="0.25">
      <c r="A947" s="601" t="s">
        <v>1117</v>
      </c>
      <c r="B947" s="601" t="s">
        <v>2628</v>
      </c>
      <c r="C947" s="926" t="s">
        <v>52</v>
      </c>
      <c r="D947" s="704">
        <v>42622</v>
      </c>
      <c r="E947" s="601">
        <v>15.71</v>
      </c>
      <c r="F947" s="927">
        <v>1.478</v>
      </c>
      <c r="G947" s="928" t="s">
        <v>976</v>
      </c>
      <c r="H947" s="569">
        <v>42625</v>
      </c>
      <c r="I947" s="927">
        <v>1.4954000000000001</v>
      </c>
      <c r="J947" s="921">
        <f>SUM(I947-F947)*10000</f>
        <v>174.00000000000082</v>
      </c>
      <c r="K947" s="929">
        <f t="shared" si="137"/>
        <v>7.614986293024673</v>
      </c>
      <c r="L947" s="930">
        <f t="shared" ref="L947:L954" si="139">SUM((I947-F947)/J947*K947)*E947</f>
        <v>1.1963143466341761E-2</v>
      </c>
      <c r="M947" s="926" t="s">
        <v>883</v>
      </c>
      <c r="N947" s="931">
        <v>1.3131999999999999</v>
      </c>
      <c r="O947" s="925">
        <f t="shared" si="138"/>
        <v>15851.256192076429</v>
      </c>
      <c r="P947" s="514"/>
    </row>
    <row r="948" spans="1:16" s="843" customFormat="1" ht="15" customHeight="1" x14ac:dyDescent="0.25">
      <c r="A948" s="601" t="s">
        <v>1142</v>
      </c>
      <c r="B948" s="601" t="s">
        <v>1892</v>
      </c>
      <c r="C948" s="926" t="s">
        <v>52</v>
      </c>
      <c r="D948" s="704">
        <v>42622</v>
      </c>
      <c r="E948" s="601">
        <v>73.790000000000006</v>
      </c>
      <c r="F948" s="927">
        <v>1.0956999999999999</v>
      </c>
      <c r="G948" s="928" t="s">
        <v>2626</v>
      </c>
      <c r="H948" s="569">
        <v>42625</v>
      </c>
      <c r="I948" s="927">
        <v>1.0928</v>
      </c>
      <c r="J948" s="921">
        <f>SUM(I948-F948)*10000</f>
        <v>-28.999999999999027</v>
      </c>
      <c r="K948" s="929">
        <f t="shared" si="137"/>
        <v>10.275380189066995</v>
      </c>
      <c r="L948" s="930">
        <f t="shared" si="139"/>
        <v>7.5822030415125363E-2</v>
      </c>
      <c r="M948" s="926" t="s">
        <v>883</v>
      </c>
      <c r="N948" s="931">
        <v>0.97319999999999995</v>
      </c>
      <c r="O948" s="925">
        <f t="shared" si="138"/>
        <v>-22593.905487449261</v>
      </c>
      <c r="P948" s="514"/>
    </row>
    <row r="949" spans="1:16" s="843" customFormat="1" ht="15" customHeight="1" x14ac:dyDescent="0.25">
      <c r="A949" s="601" t="s">
        <v>1273</v>
      </c>
      <c r="B949" s="601" t="s">
        <v>1892</v>
      </c>
      <c r="C949" s="926" t="s">
        <v>52</v>
      </c>
      <c r="D949" s="704">
        <v>42622</v>
      </c>
      <c r="E949" s="601">
        <v>40.74</v>
      </c>
      <c r="F949" s="927">
        <v>115.46</v>
      </c>
      <c r="G949" s="928" t="s">
        <v>2626</v>
      </c>
      <c r="H949" s="569">
        <v>42625</v>
      </c>
      <c r="I949" s="927">
        <v>114.94</v>
      </c>
      <c r="J949" s="921">
        <f>SUM(I949-F949)*100</f>
        <v>-51.999999999999602</v>
      </c>
      <c r="K949" s="929">
        <f t="shared" si="137"/>
        <v>10</v>
      </c>
      <c r="L949" s="930">
        <f t="shared" si="139"/>
        <v>4.0740000000000007</v>
      </c>
      <c r="M949" s="926" t="s">
        <v>883</v>
      </c>
      <c r="N949" s="931">
        <v>1</v>
      </c>
      <c r="O949" s="925">
        <f t="shared" si="138"/>
        <v>-21184.799999999839</v>
      </c>
      <c r="P949" s="514"/>
    </row>
    <row r="950" spans="1:16" s="843" customFormat="1" ht="15" customHeight="1" x14ac:dyDescent="0.25">
      <c r="A950" s="601" t="s">
        <v>1035</v>
      </c>
      <c r="B950" s="601" t="s">
        <v>1892</v>
      </c>
      <c r="C950" s="926" t="s">
        <v>52</v>
      </c>
      <c r="D950" s="704">
        <v>42614</v>
      </c>
      <c r="E950" s="601">
        <v>32.799999999999997</v>
      </c>
      <c r="F950" s="927">
        <v>1.1196999999999999</v>
      </c>
      <c r="G950" s="928" t="s">
        <v>976</v>
      </c>
      <c r="H950" s="569">
        <v>42625</v>
      </c>
      <c r="I950" s="927">
        <v>1.2210000000000001</v>
      </c>
      <c r="J950" s="921">
        <f>SUM(I950-F950)*10000</f>
        <v>1013.0000000000017</v>
      </c>
      <c r="K950" s="929">
        <f t="shared" si="137"/>
        <v>10</v>
      </c>
      <c r="L950" s="930">
        <f t="shared" si="139"/>
        <v>3.2799999999999996E-2</v>
      </c>
      <c r="M950" s="926" t="s">
        <v>883</v>
      </c>
      <c r="N950" s="931">
        <v>1</v>
      </c>
      <c r="O950" s="925">
        <f t="shared" si="138"/>
        <v>332264.00000000052</v>
      </c>
      <c r="P950" s="514"/>
    </row>
    <row r="951" spans="1:16" s="843" customFormat="1" ht="15" customHeight="1" x14ac:dyDescent="0.25">
      <c r="A951" s="601" t="s">
        <v>1144</v>
      </c>
      <c r="B951" s="601" t="s">
        <v>2388</v>
      </c>
      <c r="C951" s="926" t="s">
        <v>52</v>
      </c>
      <c r="D951" s="704">
        <v>42622</v>
      </c>
      <c r="E951" s="601">
        <v>21.78</v>
      </c>
      <c r="F951" s="927">
        <v>1.7455000000000001</v>
      </c>
      <c r="G951" s="928" t="s">
        <v>2626</v>
      </c>
      <c r="H951" s="569">
        <v>42625</v>
      </c>
      <c r="I951" s="927">
        <v>1.7676000000000001</v>
      </c>
      <c r="J951" s="921">
        <f>SUM(I951-F951)*10000</f>
        <v>221.00000000000009</v>
      </c>
      <c r="K951" s="929">
        <f t="shared" si="137"/>
        <v>7.614986293024673</v>
      </c>
      <c r="L951" s="930">
        <f t="shared" si="139"/>
        <v>1.658544014620774E-2</v>
      </c>
      <c r="M951" s="926" t="s">
        <v>883</v>
      </c>
      <c r="N951" s="931">
        <v>1.3131999999999999</v>
      </c>
      <c r="O951" s="925">
        <f t="shared" si="138"/>
        <v>27911.835762350838</v>
      </c>
      <c r="P951" s="514"/>
    </row>
    <row r="952" spans="1:16" s="843" customFormat="1" ht="15" customHeight="1" x14ac:dyDescent="0.25">
      <c r="A952" s="601" t="s">
        <v>1150</v>
      </c>
      <c r="B952" s="601" t="s">
        <v>1892</v>
      </c>
      <c r="C952" s="926" t="s">
        <v>52</v>
      </c>
      <c r="D952" s="704">
        <v>42622</v>
      </c>
      <c r="E952" s="601">
        <v>39.85</v>
      </c>
      <c r="F952" s="927">
        <v>136.82499999999999</v>
      </c>
      <c r="G952" s="928" t="s">
        <v>976</v>
      </c>
      <c r="H952" s="569">
        <v>42625</v>
      </c>
      <c r="I952" s="927">
        <v>135.44999999999999</v>
      </c>
      <c r="J952" s="921">
        <f>SUM(I952-F952)*100</f>
        <v>-137.5</v>
      </c>
      <c r="K952" s="929">
        <f t="shared" si="137"/>
        <v>10</v>
      </c>
      <c r="L952" s="930">
        <f t="shared" si="139"/>
        <v>3.9850000000000003</v>
      </c>
      <c r="M952" s="926" t="s">
        <v>883</v>
      </c>
      <c r="N952" s="931">
        <v>1</v>
      </c>
      <c r="O952" s="925">
        <f t="shared" si="138"/>
        <v>-54793.75</v>
      </c>
      <c r="P952" s="514"/>
    </row>
    <row r="953" spans="1:16" s="843" customFormat="1" ht="15" customHeight="1" x14ac:dyDescent="0.25">
      <c r="A953" s="601" t="s">
        <v>1031</v>
      </c>
      <c r="B953" s="601" t="s">
        <v>2388</v>
      </c>
      <c r="C953" s="926" t="s">
        <v>52</v>
      </c>
      <c r="D953" s="704">
        <v>42622</v>
      </c>
      <c r="E953" s="601">
        <v>11.37</v>
      </c>
      <c r="F953" s="927">
        <v>1.2944</v>
      </c>
      <c r="G953" s="928" t="s">
        <v>2627</v>
      </c>
      <c r="H953" s="569">
        <v>42625</v>
      </c>
      <c r="I953" s="927">
        <v>1.3057000000000001</v>
      </c>
      <c r="J953" s="921">
        <f>SUM(I953-F953)*10000</f>
        <v>113.00000000000088</v>
      </c>
      <c r="K953" s="929">
        <f t="shared" si="137"/>
        <v>7.7243936350996449</v>
      </c>
      <c r="L953" s="930">
        <f t="shared" si="139"/>
        <v>8.7826355631082948E-3</v>
      </c>
      <c r="M953" s="926" t="s">
        <v>883</v>
      </c>
      <c r="N953" s="931">
        <v>1.2946</v>
      </c>
      <c r="O953" s="925">
        <f t="shared" si="138"/>
        <v>7665.9803694673656</v>
      </c>
      <c r="P953" s="514"/>
    </row>
    <row r="954" spans="1:16" s="843" customFormat="1" ht="15" customHeight="1" x14ac:dyDescent="0.25">
      <c r="A954" s="601" t="s">
        <v>1274</v>
      </c>
      <c r="B954" s="601" t="s">
        <v>1892</v>
      </c>
      <c r="C954" s="926" t="s">
        <v>52</v>
      </c>
      <c r="D954" s="704">
        <v>42622</v>
      </c>
      <c r="E954" s="601">
        <v>45.16</v>
      </c>
      <c r="F954" s="927">
        <v>102.605</v>
      </c>
      <c r="G954" s="928" t="s">
        <v>2626</v>
      </c>
      <c r="H954" s="569">
        <v>42625</v>
      </c>
      <c r="I954" s="927">
        <v>101.736</v>
      </c>
      <c r="J954" s="921">
        <f>SUM(I954-F954)*100</f>
        <v>-86.899999999999977</v>
      </c>
      <c r="K954" s="929">
        <f t="shared" si="137"/>
        <v>10</v>
      </c>
      <c r="L954" s="930">
        <f t="shared" si="139"/>
        <v>4.516</v>
      </c>
      <c r="M954" s="926" t="s">
        <v>883</v>
      </c>
      <c r="N954" s="931">
        <v>1</v>
      </c>
      <c r="O954" s="925">
        <f t="shared" si="138"/>
        <v>-39244.039999999986</v>
      </c>
      <c r="P954" s="514"/>
    </row>
    <row r="955" spans="1:16" s="843" customFormat="1" ht="15" customHeight="1" x14ac:dyDescent="0.25">
      <c r="A955" s="624" t="s">
        <v>1172</v>
      </c>
      <c r="B955" s="624" t="s">
        <v>2388</v>
      </c>
      <c r="C955" s="916" t="s">
        <v>77</v>
      </c>
      <c r="D955" s="917">
        <v>42622</v>
      </c>
      <c r="E955" s="624">
        <v>20.57</v>
      </c>
      <c r="F955" s="918">
        <v>0.73809999999999998</v>
      </c>
      <c r="G955" s="919" t="s">
        <v>976</v>
      </c>
      <c r="H955" s="569">
        <v>42626</v>
      </c>
      <c r="I955" s="918">
        <v>0.72499999999999998</v>
      </c>
      <c r="J955" s="921">
        <f>SUM(F955-I955)*10000</f>
        <v>131</v>
      </c>
      <c r="K955" s="922">
        <f t="shared" ref="K955:K981" si="140">SUM(100000/N955)/10000</f>
        <v>10</v>
      </c>
      <c r="L955" s="923">
        <f>SUM((F955-I955)/J955*K955)*E955</f>
        <v>2.0570000000000001E-2</v>
      </c>
      <c r="M955" s="916" t="s">
        <v>883</v>
      </c>
      <c r="N955" s="924">
        <v>1</v>
      </c>
      <c r="O955" s="925">
        <f t="shared" ref="O955:O981" si="141">SUM(J955*K955*E955)/N955</f>
        <v>26946.7</v>
      </c>
      <c r="P955" s="515"/>
    </row>
    <row r="956" spans="1:16" s="843" customFormat="1" ht="15" customHeight="1" x14ac:dyDescent="0.25">
      <c r="A956" s="624" t="s">
        <v>1172</v>
      </c>
      <c r="B956" s="624" t="s">
        <v>2388</v>
      </c>
      <c r="C956" s="916" t="s">
        <v>77</v>
      </c>
      <c r="D956" s="917">
        <v>42622</v>
      </c>
      <c r="E956" s="624">
        <v>20.190000000000001</v>
      </c>
      <c r="F956" s="918">
        <v>0.73829999999999996</v>
      </c>
      <c r="G956" s="919" t="s">
        <v>2626</v>
      </c>
      <c r="H956" s="569">
        <v>42626</v>
      </c>
      <c r="I956" s="918">
        <v>0.72499999999999998</v>
      </c>
      <c r="J956" s="921">
        <f>SUM(F956-I956)*10000</f>
        <v>132.99999999999977</v>
      </c>
      <c r="K956" s="922">
        <f t="shared" si="140"/>
        <v>10</v>
      </c>
      <c r="L956" s="923">
        <f>SUM((F956-I956)/J956*K956)*E956</f>
        <v>2.0190000000000003E-2</v>
      </c>
      <c r="M956" s="916" t="s">
        <v>883</v>
      </c>
      <c r="N956" s="924">
        <v>1</v>
      </c>
      <c r="O956" s="925">
        <f t="shared" si="141"/>
        <v>26852.699999999957</v>
      </c>
      <c r="P956" s="515"/>
    </row>
    <row r="957" spans="1:16" s="843" customFormat="1" ht="15" customHeight="1" x14ac:dyDescent="0.25">
      <c r="A957" s="601" t="s">
        <v>1030</v>
      </c>
      <c r="B957" s="601" t="s">
        <v>2388</v>
      </c>
      <c r="C957" s="926" t="s">
        <v>52</v>
      </c>
      <c r="D957" s="704">
        <v>42620</v>
      </c>
      <c r="E957" s="601">
        <v>84.13</v>
      </c>
      <c r="F957" s="927">
        <v>0.84060000000000001</v>
      </c>
      <c r="G957" s="928" t="s">
        <v>976</v>
      </c>
      <c r="H957" s="569">
        <v>42626</v>
      </c>
      <c r="I957" s="927">
        <v>0.8498</v>
      </c>
      <c r="J957" s="921">
        <f>SUM(I957-F957)*10000</f>
        <v>91.999999999999858</v>
      </c>
      <c r="K957" s="929">
        <f t="shared" si="140"/>
        <v>13.000520020800831</v>
      </c>
      <c r="L957" s="930">
        <f>SUM((I957-F957)/J957*K957)*E957</f>
        <v>0.10937337493499739</v>
      </c>
      <c r="M957" s="926" t="s">
        <v>883</v>
      </c>
      <c r="N957" s="931">
        <v>0.76919999999999999</v>
      </c>
      <c r="O957" s="925">
        <f t="shared" si="141"/>
        <v>130815.78905381882</v>
      </c>
      <c r="P957" s="514"/>
    </row>
    <row r="958" spans="1:16" s="843" customFormat="1" ht="15" customHeight="1" x14ac:dyDescent="0.25">
      <c r="A958" s="601" t="s">
        <v>1594</v>
      </c>
      <c r="B958" s="601" t="s">
        <v>2388</v>
      </c>
      <c r="C958" s="926" t="s">
        <v>52</v>
      </c>
      <c r="D958" s="704">
        <v>42622</v>
      </c>
      <c r="E958" s="601">
        <v>22.83</v>
      </c>
      <c r="F958" s="927">
        <v>1.5245</v>
      </c>
      <c r="G958" s="928" t="s">
        <v>2626</v>
      </c>
      <c r="H958" s="569">
        <v>42626</v>
      </c>
      <c r="I958" s="927">
        <v>1.5486</v>
      </c>
      <c r="J958" s="921">
        <f>SUM(I958-F958)*10000</f>
        <v>241.00000000000011</v>
      </c>
      <c r="K958" s="929">
        <f t="shared" si="140"/>
        <v>7.3702830188679247</v>
      </c>
      <c r="L958" s="930">
        <f>SUM((I958-F958)/J958*K958)*E958</f>
        <v>1.6826356132075469E-2</v>
      </c>
      <c r="M958" s="926" t="s">
        <v>883</v>
      </c>
      <c r="N958" s="931">
        <v>1.3568</v>
      </c>
      <c r="O958" s="925">
        <f t="shared" si="141"/>
        <v>29887.616655588077</v>
      </c>
      <c r="P958" s="514"/>
    </row>
    <row r="959" spans="1:16" s="843" customFormat="1" ht="15" customHeight="1" x14ac:dyDescent="0.25">
      <c r="A959" s="601" t="s">
        <v>1031</v>
      </c>
      <c r="B959" s="601" t="s">
        <v>2614</v>
      </c>
      <c r="C959" s="926" t="s">
        <v>52</v>
      </c>
      <c r="D959" s="704">
        <v>42622</v>
      </c>
      <c r="E959" s="601">
        <v>11.36</v>
      </c>
      <c r="F959" s="927">
        <v>1.2944</v>
      </c>
      <c r="G959" s="928" t="s">
        <v>2627</v>
      </c>
      <c r="H959" s="569">
        <v>42626</v>
      </c>
      <c r="I959" s="927">
        <v>1.3169999999999999</v>
      </c>
      <c r="J959" s="921">
        <f>SUM(I959-F959)*10000</f>
        <v>225.99999999999955</v>
      </c>
      <c r="K959" s="929">
        <f t="shared" si="140"/>
        <v>7.7243936350996449</v>
      </c>
      <c r="L959" s="930">
        <f>SUM((I959-F959)/J959*K959)*E959</f>
        <v>8.7749111694731957E-3</v>
      </c>
      <c r="M959" s="926" t="s">
        <v>883</v>
      </c>
      <c r="N959" s="931">
        <v>1.2946</v>
      </c>
      <c r="O959" s="925">
        <f t="shared" si="141"/>
        <v>15318.476164845808</v>
      </c>
      <c r="P959" s="514"/>
    </row>
    <row r="960" spans="1:16" s="843" customFormat="1" ht="15" customHeight="1" x14ac:dyDescent="0.25">
      <c r="A960" s="601" t="s">
        <v>1166</v>
      </c>
      <c r="B960" s="601" t="s">
        <v>1892</v>
      </c>
      <c r="C960" s="926" t="s">
        <v>52</v>
      </c>
      <c r="D960" s="704">
        <v>42622</v>
      </c>
      <c r="E960" s="601">
        <v>71.3</v>
      </c>
      <c r="F960" s="927">
        <v>105.664</v>
      </c>
      <c r="G960" s="928" t="s">
        <v>976</v>
      </c>
      <c r="H960" s="569">
        <v>42626</v>
      </c>
      <c r="I960" s="927">
        <v>104.43</v>
      </c>
      <c r="J960" s="921">
        <f>SUM(I960-F960)*100</f>
        <v>-123.39999999999947</v>
      </c>
      <c r="K960" s="929">
        <f t="shared" si="140"/>
        <v>10</v>
      </c>
      <c r="L960" s="930">
        <f>SUM((I960-F960)/J960*K960)*E960</f>
        <v>7.13</v>
      </c>
      <c r="M960" s="926" t="s">
        <v>883</v>
      </c>
      <c r="N960" s="931">
        <v>1</v>
      </c>
      <c r="O960" s="925">
        <f t="shared" si="141"/>
        <v>-87984.199999999604</v>
      </c>
      <c r="P960" s="514"/>
    </row>
    <row r="961" spans="1:16" s="843" customFormat="1" ht="15" customHeight="1" x14ac:dyDescent="0.25">
      <c r="A961" s="601" t="s">
        <v>1032</v>
      </c>
      <c r="B961" s="601" t="s">
        <v>1892</v>
      </c>
      <c r="C961" s="926" t="s">
        <v>52</v>
      </c>
      <c r="D961" s="704">
        <v>42622</v>
      </c>
      <c r="E961" s="601">
        <v>46.54</v>
      </c>
      <c r="F961" s="927">
        <v>1.2974000000000001</v>
      </c>
      <c r="G961" s="928" t="s">
        <v>976</v>
      </c>
      <c r="H961" s="569">
        <v>42626</v>
      </c>
      <c r="I961" s="927">
        <v>1.2897000000000001</v>
      </c>
      <c r="J961" s="921">
        <f>SUM(I961-F961)*10000</f>
        <v>-77.000000000000398</v>
      </c>
      <c r="K961" s="929">
        <f t="shared" si="140"/>
        <v>10.239606799098915</v>
      </c>
      <c r="L961" s="930">
        <f>SUM((I961-F961)/J961*K961)*E961</f>
        <v>4.7655130043006352E-2</v>
      </c>
      <c r="M961" s="926" t="s">
        <v>883</v>
      </c>
      <c r="N961" s="931">
        <v>0.97660000000000002</v>
      </c>
      <c r="O961" s="925">
        <f t="shared" si="141"/>
        <v>-37573.674107224128</v>
      </c>
      <c r="P961" s="514"/>
    </row>
    <row r="962" spans="1:16" s="843" customFormat="1" ht="15" customHeight="1" x14ac:dyDescent="0.25">
      <c r="A962" s="624" t="s">
        <v>1155</v>
      </c>
      <c r="B962" s="624" t="s">
        <v>1892</v>
      </c>
      <c r="C962" s="916" t="s">
        <v>77</v>
      </c>
      <c r="D962" s="917">
        <v>42620</v>
      </c>
      <c r="E962" s="624">
        <v>67.11</v>
      </c>
      <c r="F962" s="918">
        <v>77.94</v>
      </c>
      <c r="G962" s="919" t="s">
        <v>976</v>
      </c>
      <c r="H962" s="569">
        <v>42627</v>
      </c>
      <c r="I962" s="918">
        <v>77.36</v>
      </c>
      <c r="J962" s="921">
        <f>SUM(F962-I962)*100</f>
        <v>57.999999999999829</v>
      </c>
      <c r="K962" s="922">
        <f t="shared" si="140"/>
        <v>10</v>
      </c>
      <c r="L962" s="923">
        <f>SUM((F962-I962)/J962*K962)*E962</f>
        <v>6.7110000000000003</v>
      </c>
      <c r="M962" s="916" t="s">
        <v>883</v>
      </c>
      <c r="N962" s="924">
        <v>1</v>
      </c>
      <c r="O962" s="925">
        <f t="shared" si="141"/>
        <v>38923.799999999886</v>
      </c>
      <c r="P962" s="515"/>
    </row>
    <row r="963" spans="1:16" s="843" customFormat="1" ht="15" customHeight="1" x14ac:dyDescent="0.25">
      <c r="A963" s="601" t="s">
        <v>1144</v>
      </c>
      <c r="B963" s="601" t="s">
        <v>1892</v>
      </c>
      <c r="C963" s="926" t="s">
        <v>52</v>
      </c>
      <c r="D963" s="704">
        <v>42628</v>
      </c>
      <c r="E963" s="601">
        <v>49.65</v>
      </c>
      <c r="F963" s="927">
        <v>1.7779</v>
      </c>
      <c r="G963" s="928" t="s">
        <v>976</v>
      </c>
      <c r="H963" s="569">
        <v>42628</v>
      </c>
      <c r="I963" s="927">
        <v>1.7612000000000001</v>
      </c>
      <c r="J963" s="921">
        <f>SUM(I963-F963)*10000</f>
        <v>-166.99999999999937</v>
      </c>
      <c r="K963" s="929">
        <f t="shared" si="140"/>
        <v>7.4895146794487726</v>
      </c>
      <c r="L963" s="930">
        <f>SUM((I963-F963)/J963*K963)*E963</f>
        <v>3.718544038346315E-2</v>
      </c>
      <c r="M963" s="926" t="s">
        <v>883</v>
      </c>
      <c r="N963" s="931">
        <v>1.3351999999999999</v>
      </c>
      <c r="O963" s="925">
        <f t="shared" si="141"/>
        <v>-46509.650569490143</v>
      </c>
      <c r="P963" s="514"/>
    </row>
    <row r="964" spans="1:16" s="843" customFormat="1" ht="15" customHeight="1" x14ac:dyDescent="0.25">
      <c r="A964" s="601" t="s">
        <v>1117</v>
      </c>
      <c r="B964" s="601" t="s">
        <v>1892</v>
      </c>
      <c r="C964" s="926" t="s">
        <v>52</v>
      </c>
      <c r="D964" s="704">
        <v>42628</v>
      </c>
      <c r="E964" s="601">
        <v>86.81</v>
      </c>
      <c r="F964" s="927">
        <v>1.5064</v>
      </c>
      <c r="G964" s="928" t="s">
        <v>2626</v>
      </c>
      <c r="H964" s="569">
        <v>42628</v>
      </c>
      <c r="I964" s="927">
        <v>1.4961</v>
      </c>
      <c r="J964" s="921">
        <f>SUM(I964-F964)*10000</f>
        <v>-102.99999999999976</v>
      </c>
      <c r="K964" s="929">
        <f t="shared" si="140"/>
        <v>7.4895146794487726</v>
      </c>
      <c r="L964" s="930">
        <f>SUM((I964-F964)/J964*K964)*E964</f>
        <v>6.5016476932294801E-2</v>
      </c>
      <c r="M964" s="926" t="s">
        <v>883</v>
      </c>
      <c r="N964" s="931">
        <v>1.3351999999999999</v>
      </c>
      <c r="O964" s="925">
        <f t="shared" si="141"/>
        <v>-50155.011414217712</v>
      </c>
      <c r="P964" s="514"/>
    </row>
    <row r="965" spans="1:16" s="843" customFormat="1" ht="12.75" customHeight="1" x14ac:dyDescent="0.25">
      <c r="A965" s="624" t="s">
        <v>1145</v>
      </c>
      <c r="B965" s="624" t="s">
        <v>2642</v>
      </c>
      <c r="C965" s="916" t="s">
        <v>77</v>
      </c>
      <c r="D965" s="917">
        <v>42622</v>
      </c>
      <c r="E965" s="624">
        <v>26.36</v>
      </c>
      <c r="F965" s="918">
        <v>1.3257000000000001</v>
      </c>
      <c r="G965" s="919" t="s">
        <v>52</v>
      </c>
      <c r="H965" s="569">
        <v>42629</v>
      </c>
      <c r="I965" s="918">
        <v>1.3028999999999999</v>
      </c>
      <c r="J965" s="921">
        <f>SUM(F965-I965)*10000</f>
        <v>228.00000000000153</v>
      </c>
      <c r="K965" s="922">
        <f t="shared" si="140"/>
        <v>10</v>
      </c>
      <c r="L965" s="923">
        <f>SUM((F965-I965)/J965*K965)*E965</f>
        <v>2.6360000000000001E-2</v>
      </c>
      <c r="M965" s="916" t="s">
        <v>883</v>
      </c>
      <c r="N965" s="924">
        <v>1</v>
      </c>
      <c r="O965" s="925">
        <f t="shared" si="141"/>
        <v>60100.800000000403</v>
      </c>
      <c r="P965" s="515"/>
    </row>
    <row r="966" spans="1:16" s="843" customFormat="1" ht="15" customHeight="1" x14ac:dyDescent="0.25">
      <c r="A966" s="983" t="s">
        <v>1143</v>
      </c>
      <c r="B966" s="624" t="s">
        <v>1892</v>
      </c>
      <c r="C966" s="916" t="s">
        <v>77</v>
      </c>
      <c r="D966" s="981">
        <v>42628</v>
      </c>
      <c r="E966" s="624">
        <v>216.37</v>
      </c>
      <c r="F966" s="918">
        <v>0.72699999999999998</v>
      </c>
      <c r="G966" s="919" t="s">
        <v>2626</v>
      </c>
      <c r="H966" s="569">
        <v>42629</v>
      </c>
      <c r="I966" s="918">
        <v>0.73150000000000004</v>
      </c>
      <c r="J966" s="921">
        <f>SUM(F966-I966)*10000</f>
        <v>-45.000000000000597</v>
      </c>
      <c r="K966" s="922">
        <f t="shared" si="140"/>
        <v>10.239606799098915</v>
      </c>
      <c r="L966" s="923">
        <f>SUM((F966-I966)/J966*K966)*E966</f>
        <v>0.2215543723121032</v>
      </c>
      <c r="M966" s="916" t="s">
        <v>883</v>
      </c>
      <c r="N966" s="924">
        <v>0.97660000000000002</v>
      </c>
      <c r="O966" s="925">
        <f t="shared" si="141"/>
        <v>-102088.33456937106</v>
      </c>
      <c r="P966" s="515"/>
    </row>
    <row r="967" spans="1:16" s="843" customFormat="1" ht="15" customHeight="1" x14ac:dyDescent="0.25">
      <c r="A967" s="983" t="s">
        <v>1057</v>
      </c>
      <c r="B967" s="624" t="s">
        <v>1892</v>
      </c>
      <c r="C967" s="916" t="s">
        <v>77</v>
      </c>
      <c r="D967" s="917">
        <v>42622</v>
      </c>
      <c r="E967" s="624">
        <v>25.56</v>
      </c>
      <c r="F967" s="918">
        <v>0.76149999999999995</v>
      </c>
      <c r="G967" s="919" t="s">
        <v>976</v>
      </c>
      <c r="H967" s="569">
        <v>42629</v>
      </c>
      <c r="I967" s="918">
        <v>0.75239999999999996</v>
      </c>
      <c r="J967" s="921">
        <f>SUM(F967-I967)*10000</f>
        <v>90.999999999999972</v>
      </c>
      <c r="K967" s="922">
        <f t="shared" si="140"/>
        <v>10</v>
      </c>
      <c r="L967" s="923">
        <f>SUM((F967-I967)/J967*K967)*E967</f>
        <v>2.5559999999999999E-2</v>
      </c>
      <c r="M967" s="916" t="s">
        <v>883</v>
      </c>
      <c r="N967" s="924">
        <v>1</v>
      </c>
      <c r="O967" s="925">
        <f t="shared" si="141"/>
        <v>23259.599999999991</v>
      </c>
      <c r="P967" s="515"/>
    </row>
    <row r="968" spans="1:16" s="843" customFormat="1" ht="12.75" customHeight="1" x14ac:dyDescent="0.25">
      <c r="A968" s="601" t="s">
        <v>1117</v>
      </c>
      <c r="B968" s="601" t="s">
        <v>1892</v>
      </c>
      <c r="C968" s="926" t="s">
        <v>52</v>
      </c>
      <c r="D968" s="704">
        <v>42622</v>
      </c>
      <c r="E968" s="601">
        <v>15.7</v>
      </c>
      <c r="F968" s="927">
        <v>1.478</v>
      </c>
      <c r="G968" s="928" t="s">
        <v>976</v>
      </c>
      <c r="H968" s="569">
        <v>42629</v>
      </c>
      <c r="I968" s="927">
        <v>1.4924999999999999</v>
      </c>
      <c r="J968" s="921">
        <f t="shared" ref="J968:J973" si="142">SUM(I968-F968)*10000</f>
        <v>144.99999999999957</v>
      </c>
      <c r="K968" s="929">
        <f t="shared" si="140"/>
        <v>7.4895146794487726</v>
      </c>
      <c r="L968" s="930">
        <f t="shared" ref="L968:L975" si="143">SUM((I968-F968)/J968*K968)*E968</f>
        <v>1.1758538046734572E-2</v>
      </c>
      <c r="M968" s="926" t="s">
        <v>883</v>
      </c>
      <c r="N968" s="931">
        <v>1.3351999999999999</v>
      </c>
      <c r="O968" s="925">
        <f t="shared" si="141"/>
        <v>12769.532779931906</v>
      </c>
      <c r="P968" s="514"/>
    </row>
    <row r="969" spans="1:16" s="843" customFormat="1" ht="15" customHeight="1" x14ac:dyDescent="0.25">
      <c r="A969" s="601" t="s">
        <v>1139</v>
      </c>
      <c r="B969" s="601" t="s">
        <v>1892</v>
      </c>
      <c r="C969" s="926" t="s">
        <v>52</v>
      </c>
      <c r="D969" s="704">
        <v>42628</v>
      </c>
      <c r="E969" s="601">
        <v>139.46</v>
      </c>
      <c r="F969" s="927">
        <v>1.4844999999999999</v>
      </c>
      <c r="G969" s="928" t="s">
        <v>2626</v>
      </c>
      <c r="H969" s="569">
        <v>42629</v>
      </c>
      <c r="I969" s="927">
        <v>1.4758</v>
      </c>
      <c r="J969" s="921">
        <f t="shared" si="142"/>
        <v>-86.999999999999304</v>
      </c>
      <c r="K969" s="929">
        <f t="shared" si="140"/>
        <v>7.5665859564164641</v>
      </c>
      <c r="L969" s="930">
        <f t="shared" si="143"/>
        <v>0.10552360774818401</v>
      </c>
      <c r="M969" s="926" t="s">
        <v>883</v>
      </c>
      <c r="N969" s="931">
        <v>1.3216000000000001</v>
      </c>
      <c r="O969" s="925">
        <f t="shared" si="141"/>
        <v>-69465.450015828799</v>
      </c>
      <c r="P969" s="514"/>
    </row>
    <row r="970" spans="1:16" s="843" customFormat="1" ht="15" customHeight="1" x14ac:dyDescent="0.25">
      <c r="A970" s="601" t="s">
        <v>1594</v>
      </c>
      <c r="B970" s="601" t="s">
        <v>1892</v>
      </c>
      <c r="C970" s="926" t="s">
        <v>52</v>
      </c>
      <c r="D970" s="704">
        <v>42622</v>
      </c>
      <c r="E970" s="601">
        <v>22.82</v>
      </c>
      <c r="F970" s="927">
        <v>1.5245</v>
      </c>
      <c r="G970" s="928" t="s">
        <v>2626</v>
      </c>
      <c r="H970" s="569">
        <v>42629</v>
      </c>
      <c r="I970" s="927">
        <v>1.5346</v>
      </c>
      <c r="J970" s="921">
        <f t="shared" si="142"/>
        <v>100.99999999999997</v>
      </c>
      <c r="K970" s="929">
        <f t="shared" si="140"/>
        <v>7.3702830188679247</v>
      </c>
      <c r="L970" s="930">
        <f t="shared" si="143"/>
        <v>1.6818985849056604E-2</v>
      </c>
      <c r="M970" s="926" t="s">
        <v>883</v>
      </c>
      <c r="N970" s="931">
        <v>1.3568</v>
      </c>
      <c r="O970" s="925">
        <f t="shared" si="141"/>
        <v>12520.029265586059</v>
      </c>
      <c r="P970" s="514"/>
    </row>
    <row r="971" spans="1:16" s="843" customFormat="1" ht="15" customHeight="1" x14ac:dyDescent="0.25">
      <c r="A971" s="601" t="s">
        <v>1144</v>
      </c>
      <c r="B971" s="601" t="s">
        <v>1892</v>
      </c>
      <c r="C971" s="926" t="s">
        <v>52</v>
      </c>
      <c r="D971" s="704">
        <v>42622</v>
      </c>
      <c r="E971" s="601">
        <v>21.77</v>
      </c>
      <c r="F971" s="927">
        <v>1.7455000000000001</v>
      </c>
      <c r="G971" s="928" t="s">
        <v>2626</v>
      </c>
      <c r="H971" s="569">
        <v>42629</v>
      </c>
      <c r="I971" s="927">
        <v>1.7572000000000001</v>
      </c>
      <c r="J971" s="921">
        <f t="shared" si="142"/>
        <v>117.00000000000044</v>
      </c>
      <c r="K971" s="929">
        <f t="shared" si="140"/>
        <v>7.4895146794487726</v>
      </c>
      <c r="L971" s="930">
        <f t="shared" si="143"/>
        <v>1.6304673457159975E-2</v>
      </c>
      <c r="M971" s="926" t="s">
        <v>883</v>
      </c>
      <c r="N971" s="931">
        <v>1.3351999999999999</v>
      </c>
      <c r="O971" s="925">
        <f t="shared" si="141"/>
        <v>14287.348670519206</v>
      </c>
      <c r="P971" s="514"/>
    </row>
    <row r="972" spans="1:16" s="843" customFormat="1" ht="15" customHeight="1" x14ac:dyDescent="0.25">
      <c r="A972" s="601" t="s">
        <v>1145</v>
      </c>
      <c r="B972" s="601" t="s">
        <v>1892</v>
      </c>
      <c r="C972" s="926" t="s">
        <v>52</v>
      </c>
      <c r="D972" s="704">
        <v>42628</v>
      </c>
      <c r="E972" s="601">
        <v>49.28</v>
      </c>
      <c r="F972" s="927">
        <v>1.3272999999999999</v>
      </c>
      <c r="G972" s="928" t="s">
        <v>976</v>
      </c>
      <c r="H972" s="569">
        <v>42629</v>
      </c>
      <c r="I972" s="927">
        <v>1.3168</v>
      </c>
      <c r="J972" s="921">
        <f t="shared" si="142"/>
        <v>-104.99999999999955</v>
      </c>
      <c r="K972" s="929">
        <f t="shared" si="140"/>
        <v>10</v>
      </c>
      <c r="L972" s="930">
        <f t="shared" si="143"/>
        <v>4.9280000000000004E-2</v>
      </c>
      <c r="M972" s="926" t="s">
        <v>883</v>
      </c>
      <c r="N972" s="931">
        <v>1</v>
      </c>
      <c r="O972" s="925">
        <f t="shared" si="141"/>
        <v>-51743.999999999774</v>
      </c>
      <c r="P972" s="514"/>
    </row>
    <row r="973" spans="1:16" s="843" customFormat="1" ht="15" customHeight="1" x14ac:dyDescent="0.25">
      <c r="A973" s="601" t="s">
        <v>1145</v>
      </c>
      <c r="B973" s="601" t="s">
        <v>1892</v>
      </c>
      <c r="C973" s="926" t="s">
        <v>52</v>
      </c>
      <c r="D973" s="704">
        <v>42628</v>
      </c>
      <c r="E973" s="601">
        <v>126.82</v>
      </c>
      <c r="F973" s="927">
        <v>1.3236000000000001</v>
      </c>
      <c r="G973" s="928" t="s">
        <v>2626</v>
      </c>
      <c r="H973" s="569">
        <v>42629</v>
      </c>
      <c r="I973" s="927">
        <v>1.3168</v>
      </c>
      <c r="J973" s="921">
        <f t="shared" si="142"/>
        <v>-68.000000000001393</v>
      </c>
      <c r="K973" s="929">
        <f t="shared" si="140"/>
        <v>10</v>
      </c>
      <c r="L973" s="930">
        <f t="shared" si="143"/>
        <v>0.12681999999999999</v>
      </c>
      <c r="M973" s="926" t="s">
        <v>883</v>
      </c>
      <c r="N973" s="931">
        <v>1</v>
      </c>
      <c r="O973" s="925">
        <f t="shared" si="141"/>
        <v>-86237.600000001752</v>
      </c>
      <c r="P973" s="514"/>
    </row>
    <row r="974" spans="1:16" s="843" customFormat="1" ht="15" customHeight="1" x14ac:dyDescent="0.25">
      <c r="A974" s="601" t="s">
        <v>1274</v>
      </c>
      <c r="B974" s="601" t="s">
        <v>1892</v>
      </c>
      <c r="C974" s="926" t="s">
        <v>52</v>
      </c>
      <c r="D974" s="704">
        <v>42628</v>
      </c>
      <c r="E974" s="601">
        <v>95.38</v>
      </c>
      <c r="F974" s="927">
        <v>102.557</v>
      </c>
      <c r="G974" s="928" t="s">
        <v>2626</v>
      </c>
      <c r="H974" s="569">
        <v>42629</v>
      </c>
      <c r="I974" s="927">
        <v>101.825</v>
      </c>
      <c r="J974" s="921">
        <f>SUM(I974-F974)*100</f>
        <v>-73.199999999999932</v>
      </c>
      <c r="K974" s="929">
        <f t="shared" si="140"/>
        <v>10</v>
      </c>
      <c r="L974" s="930">
        <f t="shared" si="143"/>
        <v>9.5380000000000003</v>
      </c>
      <c r="M974" s="926" t="s">
        <v>883</v>
      </c>
      <c r="N974" s="931">
        <v>1</v>
      </c>
      <c r="O974" s="925">
        <f t="shared" si="141"/>
        <v>-69818.159999999931</v>
      </c>
      <c r="P974" s="514"/>
    </row>
    <row r="975" spans="1:16" s="843" customFormat="1" ht="15" customHeight="1" x14ac:dyDescent="0.25">
      <c r="A975" s="601" t="s">
        <v>1173</v>
      </c>
      <c r="B975" s="601"/>
      <c r="C975" s="926" t="s">
        <v>52</v>
      </c>
      <c r="D975" s="704">
        <v>42628</v>
      </c>
      <c r="E975" s="601">
        <v>41.51</v>
      </c>
      <c r="F975" s="927">
        <v>1.764</v>
      </c>
      <c r="G975" s="928" t="s">
        <v>976</v>
      </c>
      <c r="H975" s="569">
        <v>42629</v>
      </c>
      <c r="I975" s="927">
        <v>1.7317</v>
      </c>
      <c r="J975" s="921">
        <f>SUM(I975-F975)*10000</f>
        <v>-322.99999999999994</v>
      </c>
      <c r="K975" s="929">
        <f t="shared" si="140"/>
        <v>7.5665859564164641</v>
      </c>
      <c r="L975" s="930">
        <f t="shared" si="143"/>
        <v>3.1408898305084747E-2</v>
      </c>
      <c r="M975" s="926" t="s">
        <v>883</v>
      </c>
      <c r="N975" s="931">
        <v>1.3216000000000001</v>
      </c>
      <c r="O975" s="925">
        <f t="shared" si="141"/>
        <v>-76763.575609430743</v>
      </c>
      <c r="P975" s="514"/>
    </row>
    <row r="976" spans="1:16" s="843" customFormat="1" ht="15" customHeight="1" x14ac:dyDescent="0.25">
      <c r="A976" s="624" t="s">
        <v>1032</v>
      </c>
      <c r="B976" s="624" t="s">
        <v>2388</v>
      </c>
      <c r="C976" s="916" t="s">
        <v>77</v>
      </c>
      <c r="D976" s="917">
        <v>42620</v>
      </c>
      <c r="E976" s="624">
        <v>55.69</v>
      </c>
      <c r="F976" s="918">
        <v>1.2991999999999999</v>
      </c>
      <c r="G976" s="919" t="s">
        <v>976</v>
      </c>
      <c r="H976" s="569">
        <v>42629</v>
      </c>
      <c r="I976" s="918">
        <v>1.2815000000000001</v>
      </c>
      <c r="J976" s="921">
        <f>SUM(F976-I976)*10000</f>
        <v>176.99999999999827</v>
      </c>
      <c r="K976" s="922">
        <f t="shared" si="140"/>
        <v>10.195758564437194</v>
      </c>
      <c r="L976" s="923">
        <f>SUM((F976-I976)/J976*K976)*E976</f>
        <v>5.6780179445350729E-2</v>
      </c>
      <c r="M976" s="916" t="s">
        <v>883</v>
      </c>
      <c r="N976" s="924">
        <v>0.98080000000000001</v>
      </c>
      <c r="O976" s="925">
        <f t="shared" si="141"/>
        <v>102468.30915402713</v>
      </c>
      <c r="P976" s="515"/>
    </row>
    <row r="977" spans="1:16" s="843" customFormat="1" ht="15" customHeight="1" x14ac:dyDescent="0.25">
      <c r="A977" s="624" t="s">
        <v>1144</v>
      </c>
      <c r="B977" s="624" t="s">
        <v>2388</v>
      </c>
      <c r="C977" s="916" t="s">
        <v>77</v>
      </c>
      <c r="D977" s="917">
        <v>42629</v>
      </c>
      <c r="E977" s="624">
        <v>42.81</v>
      </c>
      <c r="F977" s="918">
        <v>1.7545999999999999</v>
      </c>
      <c r="G977" s="919" t="s">
        <v>976</v>
      </c>
      <c r="H977" s="569">
        <v>42632</v>
      </c>
      <c r="I977" s="918">
        <v>1.7262999999999999</v>
      </c>
      <c r="J977" s="921">
        <f>SUM(F977-I977)*10000</f>
        <v>282.99999999999994</v>
      </c>
      <c r="K977" s="922">
        <f t="shared" si="140"/>
        <v>7.4895146794487726</v>
      </c>
      <c r="L977" s="923">
        <f>SUM((F977-I977)/J977*K977)*E977</f>
        <v>3.206261234272019E-2</v>
      </c>
      <c r="M977" s="916" t="s">
        <v>883</v>
      </c>
      <c r="N977" s="924">
        <v>1.3351999999999999</v>
      </c>
      <c r="O977" s="925">
        <f t="shared" si="141"/>
        <v>67957.753842044753</v>
      </c>
      <c r="P977" s="515"/>
    </row>
    <row r="978" spans="1:16" s="843" customFormat="1" ht="16.5" customHeight="1" x14ac:dyDescent="0.25">
      <c r="A978" s="601" t="s">
        <v>1594</v>
      </c>
      <c r="B978" s="601"/>
      <c r="C978" s="926" t="s">
        <v>52</v>
      </c>
      <c r="D978" s="704">
        <v>42627</v>
      </c>
      <c r="E978" s="601">
        <v>117.89</v>
      </c>
      <c r="F978" s="927">
        <v>1.5471999999999999</v>
      </c>
      <c r="G978" s="928" t="s">
        <v>2626</v>
      </c>
      <c r="H978" s="569">
        <v>42632</v>
      </c>
      <c r="I978" s="927">
        <v>1.5343</v>
      </c>
      <c r="J978" s="921">
        <f>SUM(I978-F978)*10000</f>
        <v>-128.99999999999912</v>
      </c>
      <c r="K978" s="929">
        <f t="shared" si="140"/>
        <v>7.2663856997529424</v>
      </c>
      <c r="L978" s="930">
        <f>SUM((I978-F978)/J978*K978)*E978</f>
        <v>8.5663421014387439E-2</v>
      </c>
      <c r="M978" s="926" t="s">
        <v>883</v>
      </c>
      <c r="N978" s="931">
        <v>1.3762000000000001</v>
      </c>
      <c r="O978" s="925">
        <f t="shared" si="141"/>
        <v>-80297.786011160468</v>
      </c>
      <c r="P978" s="514"/>
    </row>
    <row r="979" spans="1:16" s="843" customFormat="1" ht="15" customHeight="1" x14ac:dyDescent="0.25">
      <c r="A979" s="601" t="s">
        <v>1030</v>
      </c>
      <c r="B979" s="601" t="s">
        <v>2614</v>
      </c>
      <c r="C979" s="926" t="s">
        <v>52</v>
      </c>
      <c r="D979" s="704">
        <v>42620</v>
      </c>
      <c r="E979" s="601">
        <v>84.13</v>
      </c>
      <c r="F979" s="927">
        <v>0.84060000000000001</v>
      </c>
      <c r="G979" s="928" t="s">
        <v>976</v>
      </c>
      <c r="H979" s="569">
        <v>42633</v>
      </c>
      <c r="I979" s="927">
        <v>0.86129999999999995</v>
      </c>
      <c r="J979" s="921">
        <f>SUM(I979-F979)*10000</f>
        <v>206.9999999999994</v>
      </c>
      <c r="K979" s="929">
        <f t="shared" si="140"/>
        <v>13.000520020800831</v>
      </c>
      <c r="L979" s="930">
        <f>SUM((I979-F979)/J979*K979)*E979</f>
        <v>0.10937337493499739</v>
      </c>
      <c r="M979" s="926" t="s">
        <v>883</v>
      </c>
      <c r="N979" s="931">
        <v>0.76919999999999999</v>
      </c>
      <c r="O979" s="925">
        <f t="shared" si="141"/>
        <v>294335.52537109196</v>
      </c>
      <c r="P979" s="514"/>
    </row>
    <row r="980" spans="1:16" s="843" customFormat="1" ht="15" customHeight="1" x14ac:dyDescent="0.25">
      <c r="A980" s="624" t="s">
        <v>1172</v>
      </c>
      <c r="B980" s="624"/>
      <c r="C980" s="916" t="s">
        <v>77</v>
      </c>
      <c r="D980" s="917">
        <v>42622</v>
      </c>
      <c r="E980" s="624">
        <v>20.57</v>
      </c>
      <c r="F980" s="918">
        <v>0.73809999999999998</v>
      </c>
      <c r="G980" s="919" t="s">
        <v>976</v>
      </c>
      <c r="H980" s="569">
        <v>42633</v>
      </c>
      <c r="I980" s="918">
        <v>0.73409999999999997</v>
      </c>
      <c r="J980" s="921">
        <f>SUM(F980-I980)*10000</f>
        <v>40.000000000000036</v>
      </c>
      <c r="K980" s="922">
        <f t="shared" si="140"/>
        <v>10</v>
      </c>
      <c r="L980" s="923">
        <f>SUM((F980-I980)/J980*K980)*E980</f>
        <v>2.0570000000000001E-2</v>
      </c>
      <c r="M980" s="916" t="s">
        <v>883</v>
      </c>
      <c r="N980" s="924">
        <v>1</v>
      </c>
      <c r="O980" s="925">
        <f t="shared" si="141"/>
        <v>8228.0000000000073</v>
      </c>
      <c r="P980" s="515"/>
    </row>
    <row r="981" spans="1:16" s="843" customFormat="1" ht="15" customHeight="1" x14ac:dyDescent="0.25">
      <c r="A981" s="624" t="s">
        <v>1172</v>
      </c>
      <c r="B981" s="624"/>
      <c r="C981" s="916" t="s">
        <v>77</v>
      </c>
      <c r="D981" s="917">
        <v>42622</v>
      </c>
      <c r="E981" s="624">
        <v>20.190000000000001</v>
      </c>
      <c r="F981" s="918">
        <v>0.73829999999999996</v>
      </c>
      <c r="G981" s="919" t="s">
        <v>2626</v>
      </c>
      <c r="H981" s="569">
        <v>42633</v>
      </c>
      <c r="I981" s="918">
        <v>0.73409999999999997</v>
      </c>
      <c r="J981" s="921">
        <f>SUM(F981-I981)*10000</f>
        <v>41.999999999999815</v>
      </c>
      <c r="K981" s="922">
        <f t="shared" si="140"/>
        <v>10</v>
      </c>
      <c r="L981" s="923">
        <f>SUM((F981-I981)/J981*K981)*E981</f>
        <v>2.0190000000000003E-2</v>
      </c>
      <c r="M981" s="916" t="s">
        <v>883</v>
      </c>
      <c r="N981" s="924">
        <v>1</v>
      </c>
      <c r="O981" s="925">
        <f t="shared" si="141"/>
        <v>8479.7999999999647</v>
      </c>
      <c r="P981" s="515"/>
    </row>
    <row r="982" spans="1:16" s="843" customFormat="1" ht="15" customHeight="1" x14ac:dyDescent="0.25">
      <c r="A982" s="601" t="s">
        <v>1057</v>
      </c>
      <c r="B982" s="601" t="s">
        <v>2388</v>
      </c>
      <c r="C982" s="926" t="s">
        <v>52</v>
      </c>
      <c r="D982" s="704">
        <v>42629</v>
      </c>
      <c r="E982" s="601">
        <v>168.4</v>
      </c>
      <c r="F982" s="927">
        <v>0.75819999999999999</v>
      </c>
      <c r="G982" s="928" t="s">
        <v>976</v>
      </c>
      <c r="H982" s="569">
        <v>42634</v>
      </c>
      <c r="I982" s="927">
        <v>0.76270000000000004</v>
      </c>
      <c r="J982" s="921">
        <f>SUM(I982-F982)*10000</f>
        <v>45.000000000000597</v>
      </c>
      <c r="K982" s="929">
        <f t="shared" ref="K982:K1024" si="144">SUM(100000/N982)/10000</f>
        <v>10</v>
      </c>
      <c r="L982" s="930">
        <f>SUM((I982-F982)/J982*K982)*E982</f>
        <v>0.16840000000000002</v>
      </c>
      <c r="M982" s="926" t="s">
        <v>883</v>
      </c>
      <c r="N982" s="931">
        <v>1</v>
      </c>
      <c r="O982" s="925">
        <f t="shared" ref="O982:O1024" si="145">SUM(J982*K982*E982)/N982</f>
        <v>75780.000000001004</v>
      </c>
      <c r="P982" s="514"/>
    </row>
    <row r="983" spans="1:16" s="843" customFormat="1" ht="15" customHeight="1" x14ac:dyDescent="0.25">
      <c r="A983" s="624" t="s">
        <v>1117</v>
      </c>
      <c r="B983" s="624" t="s">
        <v>2388</v>
      </c>
      <c r="C983" s="916" t="s">
        <v>77</v>
      </c>
      <c r="D983" s="917">
        <v>42634</v>
      </c>
      <c r="E983" s="624">
        <v>50.47</v>
      </c>
      <c r="F983" s="918">
        <v>1.4948999999999999</v>
      </c>
      <c r="G983" s="919" t="s">
        <v>2626</v>
      </c>
      <c r="H983" s="569">
        <v>42634</v>
      </c>
      <c r="I983" s="918">
        <v>1.4719</v>
      </c>
      <c r="J983" s="921">
        <f>SUM(F983-I983)*10000</f>
        <v>229.99999999999909</v>
      </c>
      <c r="K983" s="922">
        <f t="shared" si="144"/>
        <v>7.4895146794487726</v>
      </c>
      <c r="L983" s="923">
        <f>SUM((F983-I983)/J983*K983)*E983</f>
        <v>3.7799580587177958E-2</v>
      </c>
      <c r="M983" s="916" t="s">
        <v>883</v>
      </c>
      <c r="N983" s="924">
        <v>1.3351999999999999</v>
      </c>
      <c r="O983" s="925">
        <f t="shared" si="145"/>
        <v>65113.118147475245</v>
      </c>
      <c r="P983" s="515"/>
    </row>
    <row r="984" spans="1:16" s="843" customFormat="1" ht="15" customHeight="1" x14ac:dyDescent="0.25">
      <c r="A984" s="624" t="s">
        <v>1117</v>
      </c>
      <c r="B984" s="624" t="s">
        <v>2388</v>
      </c>
      <c r="C984" s="916" t="s">
        <v>77</v>
      </c>
      <c r="D984" s="917">
        <v>42634</v>
      </c>
      <c r="E984" s="624">
        <v>56.04</v>
      </c>
      <c r="F984" s="918">
        <v>1.4927999999999999</v>
      </c>
      <c r="G984" s="919" t="s">
        <v>976</v>
      </c>
      <c r="H984" s="569">
        <v>42634</v>
      </c>
      <c r="I984" s="918">
        <v>1.4719</v>
      </c>
      <c r="J984" s="921">
        <f>SUM(F984-I984)*10000</f>
        <v>208.99999999999918</v>
      </c>
      <c r="K984" s="922">
        <f t="shared" si="144"/>
        <v>7.4895146794487726</v>
      </c>
      <c r="L984" s="923">
        <f>SUM((F984-I984)/J984*K984)*E984</f>
        <v>4.1971240263630923E-2</v>
      </c>
      <c r="M984" s="916" t="s">
        <v>883</v>
      </c>
      <c r="N984" s="924">
        <v>1.3351999999999999</v>
      </c>
      <c r="O984" s="925">
        <f t="shared" si="145"/>
        <v>65697.941994448978</v>
      </c>
      <c r="P984" s="515"/>
    </row>
    <row r="985" spans="1:16" s="843" customFormat="1" ht="15" customHeight="1" x14ac:dyDescent="0.25">
      <c r="A985" s="624" t="s">
        <v>1274</v>
      </c>
      <c r="B985" s="624" t="s">
        <v>2388</v>
      </c>
      <c r="C985" s="916" t="s">
        <v>77</v>
      </c>
      <c r="D985" s="917">
        <v>42634</v>
      </c>
      <c r="E985" s="624">
        <v>68.22</v>
      </c>
      <c r="F985" s="918">
        <v>101.38</v>
      </c>
      <c r="G985" s="919" t="s">
        <v>976</v>
      </c>
      <c r="H985" s="569">
        <v>42634</v>
      </c>
      <c r="I985" s="918">
        <v>100.4</v>
      </c>
      <c r="J985" s="921">
        <f>SUM(F985-I985)*100</f>
        <v>97.999999999998977</v>
      </c>
      <c r="K985" s="922">
        <f t="shared" si="144"/>
        <v>10</v>
      </c>
      <c r="L985" s="923">
        <f>SUM((F985-I985)/J985*K985)*E985</f>
        <v>6.8220000000000001</v>
      </c>
      <c r="M985" s="916" t="s">
        <v>883</v>
      </c>
      <c r="N985" s="924">
        <v>1</v>
      </c>
      <c r="O985" s="925">
        <f t="shared" si="145"/>
        <v>66855.599999999307</v>
      </c>
      <c r="P985" s="515"/>
    </row>
    <row r="986" spans="1:16" s="843" customFormat="1" ht="15" customHeight="1" x14ac:dyDescent="0.25">
      <c r="A986" s="624" t="s">
        <v>1274</v>
      </c>
      <c r="B986" s="624" t="s">
        <v>2388</v>
      </c>
      <c r="C986" s="916" t="s">
        <v>77</v>
      </c>
      <c r="D986" s="917">
        <v>42634</v>
      </c>
      <c r="E986" s="624">
        <v>70.36</v>
      </c>
      <c r="F986" s="918">
        <v>101.93</v>
      </c>
      <c r="G986" s="919" t="s">
        <v>976</v>
      </c>
      <c r="H986" s="569">
        <v>42634</v>
      </c>
      <c r="I986" s="918">
        <v>100.77500000000001</v>
      </c>
      <c r="J986" s="921">
        <f>SUM(F986-I986)*100</f>
        <v>115.50000000000011</v>
      </c>
      <c r="K986" s="922">
        <f t="shared" si="144"/>
        <v>10</v>
      </c>
      <c r="L986" s="923">
        <f>SUM((F986-I986)/J986*K986)*E986</f>
        <v>7.0360000000000005</v>
      </c>
      <c r="M986" s="916" t="s">
        <v>883</v>
      </c>
      <c r="N986" s="924">
        <v>1</v>
      </c>
      <c r="O986" s="925">
        <f t="shared" si="145"/>
        <v>81265.800000000076</v>
      </c>
      <c r="P986" s="515"/>
    </row>
    <row r="987" spans="1:16" s="843" customFormat="1" ht="15" customHeight="1" x14ac:dyDescent="0.25">
      <c r="A987" s="624" t="s">
        <v>1139</v>
      </c>
      <c r="B987" s="624" t="s">
        <v>1892</v>
      </c>
      <c r="C987" s="916" t="s">
        <v>77</v>
      </c>
      <c r="D987" s="917">
        <v>42629</v>
      </c>
      <c r="E987" s="624">
        <v>152.15700000000001</v>
      </c>
      <c r="F987" s="918">
        <v>1.4745999999999999</v>
      </c>
      <c r="G987" s="919" t="s">
        <v>976</v>
      </c>
      <c r="H987" s="569">
        <v>42634</v>
      </c>
      <c r="I987" s="918">
        <v>1.4822</v>
      </c>
      <c r="J987" s="921">
        <f>SUM(F987-I987)*10000</f>
        <v>-76.000000000000512</v>
      </c>
      <c r="K987" s="922">
        <f t="shared" si="144"/>
        <v>7.5665859564164641</v>
      </c>
      <c r="L987" s="923">
        <f>SUM((F987-I987)/J987*K987)*E987</f>
        <v>0.115130901937046</v>
      </c>
      <c r="M987" s="916" t="s">
        <v>883</v>
      </c>
      <c r="N987" s="924">
        <v>1.3216000000000001</v>
      </c>
      <c r="O987" s="925">
        <f t="shared" si="145"/>
        <v>-66207.237796727859</v>
      </c>
      <c r="P987" s="515"/>
    </row>
    <row r="988" spans="1:16" s="843" customFormat="1" ht="15" customHeight="1" x14ac:dyDescent="0.25">
      <c r="A988" s="601" t="s">
        <v>1139</v>
      </c>
      <c r="B988" s="601" t="s">
        <v>1892</v>
      </c>
      <c r="C988" s="926" t="s">
        <v>52</v>
      </c>
      <c r="D988" s="704">
        <v>42633</v>
      </c>
      <c r="E988" s="601">
        <v>154.88</v>
      </c>
      <c r="F988" s="927">
        <v>1.4793000000000001</v>
      </c>
      <c r="G988" s="928" t="s">
        <v>976</v>
      </c>
      <c r="H988" s="569">
        <v>42634</v>
      </c>
      <c r="I988" s="927">
        <v>1.4698</v>
      </c>
      <c r="J988" s="921">
        <f>SUM(I988-F988)*10000</f>
        <v>-95.000000000000639</v>
      </c>
      <c r="K988" s="929">
        <f t="shared" si="144"/>
        <v>7.6184671644065212</v>
      </c>
      <c r="L988" s="930">
        <f>SUM((I988-F988)/J988*K988)*E988</f>
        <v>0.1179948194423282</v>
      </c>
      <c r="M988" s="926" t="s">
        <v>883</v>
      </c>
      <c r="N988" s="931">
        <v>1.3126</v>
      </c>
      <c r="O988" s="925">
        <f t="shared" si="145"/>
        <v>-85399.267461688665</v>
      </c>
      <c r="P988" s="514"/>
    </row>
    <row r="989" spans="1:16" s="843" customFormat="1" ht="15" customHeight="1" x14ac:dyDescent="0.25">
      <c r="A989" s="601" t="s">
        <v>1031</v>
      </c>
      <c r="B989" s="601" t="s">
        <v>1892</v>
      </c>
      <c r="C989" s="926" t="s">
        <v>52</v>
      </c>
      <c r="D989" s="704">
        <v>42628</v>
      </c>
      <c r="E989" s="601">
        <v>109.65</v>
      </c>
      <c r="F989" s="927">
        <v>1.3194999999999999</v>
      </c>
      <c r="G989" s="928" t="s">
        <v>2626</v>
      </c>
      <c r="H989" s="569">
        <v>42634</v>
      </c>
      <c r="I989" s="927">
        <v>1.3128</v>
      </c>
      <c r="J989" s="921">
        <f>SUM(I989-F989)*10000</f>
        <v>-66.999999999999289</v>
      </c>
      <c r="K989" s="929">
        <f t="shared" si="144"/>
        <v>7.5665859564164641</v>
      </c>
      <c r="L989" s="930">
        <f>SUM((I989-F989)/J989*K989)*E989</f>
        <v>8.2967615012106533E-2</v>
      </c>
      <c r="M989" s="926" t="s">
        <v>883</v>
      </c>
      <c r="N989" s="931">
        <v>1.3216000000000001</v>
      </c>
      <c r="O989" s="925">
        <f t="shared" si="145"/>
        <v>-42061.366569393758</v>
      </c>
      <c r="P989" s="514"/>
    </row>
    <row r="990" spans="1:16" s="843" customFormat="1" ht="15" customHeight="1" x14ac:dyDescent="0.25">
      <c r="A990" s="601" t="s">
        <v>1057</v>
      </c>
      <c r="B990" s="601" t="s">
        <v>2388</v>
      </c>
      <c r="C990" s="926" t="s">
        <v>52</v>
      </c>
      <c r="D990" s="704">
        <v>42635</v>
      </c>
      <c r="E990" s="601">
        <v>66.260000000000005</v>
      </c>
      <c r="F990" s="927">
        <v>0.75380000000000003</v>
      </c>
      <c r="G990" s="928" t="s">
        <v>976</v>
      </c>
      <c r="H990" s="569">
        <v>42635</v>
      </c>
      <c r="I990" s="927">
        <v>0.76590000000000003</v>
      </c>
      <c r="J990" s="921">
        <f>SUM(I990-F990)*10000</f>
        <v>121</v>
      </c>
      <c r="K990" s="929">
        <f t="shared" si="144"/>
        <v>10</v>
      </c>
      <c r="L990" s="930">
        <f>SUM((I990-F990)/J990*K990)*E990</f>
        <v>6.6260000000000013E-2</v>
      </c>
      <c r="M990" s="926" t="s">
        <v>883</v>
      </c>
      <c r="N990" s="931">
        <v>1</v>
      </c>
      <c r="O990" s="925">
        <f t="shared" si="145"/>
        <v>80174.600000000006</v>
      </c>
      <c r="P990" s="514"/>
    </row>
    <row r="991" spans="1:16" s="843" customFormat="1" ht="15" customHeight="1" x14ac:dyDescent="0.25">
      <c r="A991" s="624" t="s">
        <v>1139</v>
      </c>
      <c r="B991" s="624" t="s">
        <v>2388</v>
      </c>
      <c r="C991" s="916" t="s">
        <v>77</v>
      </c>
      <c r="D991" s="917">
        <v>42629</v>
      </c>
      <c r="E991" s="624">
        <v>55.03</v>
      </c>
      <c r="F991" s="918">
        <v>1.4745999999999999</v>
      </c>
      <c r="G991" s="919" t="s">
        <v>976</v>
      </c>
      <c r="H991" s="569">
        <v>42635</v>
      </c>
      <c r="I991" s="918">
        <v>1.4618</v>
      </c>
      <c r="J991" s="921">
        <f>SUM(F991-I991)*10000</f>
        <v>127.99999999999923</v>
      </c>
      <c r="K991" s="922">
        <f t="shared" si="144"/>
        <v>7.6675356540407913</v>
      </c>
      <c r="L991" s="923">
        <f>SUM((F991-I991)/J991*K991)*E991</f>
        <v>4.2194448704186469E-2</v>
      </c>
      <c r="M991" s="916" t="s">
        <v>883</v>
      </c>
      <c r="N991" s="924">
        <v>1.3042</v>
      </c>
      <c r="O991" s="925">
        <f t="shared" si="145"/>
        <v>41411.512299768714</v>
      </c>
      <c r="P991" s="515"/>
    </row>
    <row r="992" spans="1:16" s="843" customFormat="1" ht="15" customHeight="1" x14ac:dyDescent="0.25">
      <c r="A992" s="624" t="s">
        <v>1144</v>
      </c>
      <c r="B992" s="624" t="s">
        <v>2614</v>
      </c>
      <c r="C992" s="916" t="s">
        <v>77</v>
      </c>
      <c r="D992" s="917">
        <v>42629</v>
      </c>
      <c r="E992" s="624">
        <v>42.81</v>
      </c>
      <c r="F992" s="918">
        <v>1.7545999999999999</v>
      </c>
      <c r="G992" s="919" t="s">
        <v>976</v>
      </c>
      <c r="H992" s="569">
        <v>42635</v>
      </c>
      <c r="I992" s="918">
        <v>1.7037</v>
      </c>
      <c r="J992" s="921">
        <f>SUM(F992-I992)*10000</f>
        <v>508.99999999999943</v>
      </c>
      <c r="K992" s="922">
        <f t="shared" si="144"/>
        <v>7.4895146794487726</v>
      </c>
      <c r="L992" s="923">
        <f>SUM((F992-I992)/J992*K992)*E992</f>
        <v>3.2062612342720197E-2</v>
      </c>
      <c r="M992" s="916" t="s">
        <v>883</v>
      </c>
      <c r="N992" s="924">
        <v>1.3351999999999999</v>
      </c>
      <c r="O992" s="925">
        <f t="shared" si="145"/>
        <v>122227.90355335952</v>
      </c>
      <c r="P992" s="515"/>
    </row>
    <row r="993" spans="1:16" s="843" customFormat="1" ht="15" customHeight="1" x14ac:dyDescent="0.25">
      <c r="A993" s="601" t="s">
        <v>1155</v>
      </c>
      <c r="B993" s="601" t="s">
        <v>1892</v>
      </c>
      <c r="C993" s="926" t="s">
        <v>52</v>
      </c>
      <c r="D993" s="704">
        <v>42634</v>
      </c>
      <c r="E993" s="601">
        <v>141.54</v>
      </c>
      <c r="F993" s="927">
        <v>77.064999999999998</v>
      </c>
      <c r="G993" s="928" t="s">
        <v>976</v>
      </c>
      <c r="H993" s="569">
        <v>42635</v>
      </c>
      <c r="I993" s="927">
        <v>76.265000000000001</v>
      </c>
      <c r="J993" s="921">
        <f>SUM(I993-F993)*100</f>
        <v>-79.999999999999716</v>
      </c>
      <c r="K993" s="929">
        <f t="shared" si="144"/>
        <v>10</v>
      </c>
      <c r="L993" s="930">
        <f>SUM((I993-F993)/J993*K993)*E993</f>
        <v>14.154</v>
      </c>
      <c r="M993" s="926" t="s">
        <v>883</v>
      </c>
      <c r="N993" s="931">
        <v>1</v>
      </c>
      <c r="O993" s="925">
        <f t="shared" si="145"/>
        <v>-113231.99999999959</v>
      </c>
      <c r="P993" s="514"/>
    </row>
    <row r="994" spans="1:16" s="843" customFormat="1" ht="15" customHeight="1" x14ac:dyDescent="0.25">
      <c r="A994" s="624" t="s">
        <v>1035</v>
      </c>
      <c r="B994" s="624" t="s">
        <v>1892</v>
      </c>
      <c r="C994" s="916" t="s">
        <v>77</v>
      </c>
      <c r="D994" s="917">
        <v>42634</v>
      </c>
      <c r="E994" s="624">
        <v>138.93</v>
      </c>
      <c r="F994" s="918">
        <v>1.1125</v>
      </c>
      <c r="G994" s="919" t="s">
        <v>976</v>
      </c>
      <c r="H994" s="569">
        <v>42635</v>
      </c>
      <c r="I994" s="918">
        <v>1.1205000000000001</v>
      </c>
      <c r="J994" s="921">
        <f>SUM(F994-I994)*10000</f>
        <v>-80.000000000000071</v>
      </c>
      <c r="K994" s="922">
        <f t="shared" si="144"/>
        <v>10</v>
      </c>
      <c r="L994" s="923">
        <f>SUM((F994-I994)/J994*K994)*E994</f>
        <v>0.13893</v>
      </c>
      <c r="M994" s="916" t="s">
        <v>883</v>
      </c>
      <c r="N994" s="924">
        <v>1</v>
      </c>
      <c r="O994" s="925">
        <f t="shared" si="145"/>
        <v>-111144.0000000001</v>
      </c>
      <c r="P994" s="515"/>
    </row>
    <row r="995" spans="1:16" s="843" customFormat="1" ht="15" customHeight="1" x14ac:dyDescent="0.25">
      <c r="A995" s="624" t="s">
        <v>1594</v>
      </c>
      <c r="B995" s="624" t="s">
        <v>1892</v>
      </c>
      <c r="C995" s="916" t="s">
        <v>77</v>
      </c>
      <c r="D995" s="917">
        <v>42632</v>
      </c>
      <c r="E995" s="624">
        <v>52.98</v>
      </c>
      <c r="F995" s="918">
        <v>1.5329999999999999</v>
      </c>
      <c r="G995" s="919" t="s">
        <v>976</v>
      </c>
      <c r="H995" s="569">
        <v>42635</v>
      </c>
      <c r="I995" s="918">
        <v>1.5364</v>
      </c>
      <c r="J995" s="921">
        <f>SUM(F995-I995)*10000</f>
        <v>-34.000000000000696</v>
      </c>
      <c r="K995" s="922">
        <f t="shared" si="144"/>
        <v>7.2663856997529424</v>
      </c>
      <c r="L995" s="923">
        <f>SUM((F995-I995)/J995*K995)*E995</f>
        <v>3.8497311437291085E-2</v>
      </c>
      <c r="M995" s="916" t="s">
        <v>883</v>
      </c>
      <c r="N995" s="924">
        <v>1.3762000000000001</v>
      </c>
      <c r="O995" s="925">
        <f t="shared" si="145"/>
        <v>-9511.0346524336837</v>
      </c>
      <c r="P995" s="515"/>
    </row>
    <row r="996" spans="1:16" s="843" customFormat="1" ht="15" customHeight="1" x14ac:dyDescent="0.25">
      <c r="A996" s="601" t="s">
        <v>1148</v>
      </c>
      <c r="B996" s="601" t="s">
        <v>1892</v>
      </c>
      <c r="C996" s="926" t="s">
        <v>52</v>
      </c>
      <c r="D996" s="704">
        <v>42632</v>
      </c>
      <c r="E996" s="601">
        <v>84.85</v>
      </c>
      <c r="F996" s="927">
        <v>0.74480000000000002</v>
      </c>
      <c r="G996" s="928" t="s">
        <v>976</v>
      </c>
      <c r="H996" s="569">
        <v>42636</v>
      </c>
      <c r="I996" s="927">
        <v>0.73850000000000005</v>
      </c>
      <c r="J996" s="921">
        <f>SUM(I996-F996)*10000</f>
        <v>-62.999999999999723</v>
      </c>
      <c r="K996" s="929">
        <f t="shared" si="144"/>
        <v>10.195758564437194</v>
      </c>
      <c r="L996" s="930">
        <f>SUM((I996-F996)/J996*K996)*E996</f>
        <v>8.6511011419249578E-2</v>
      </c>
      <c r="M996" s="926" t="s">
        <v>883</v>
      </c>
      <c r="N996" s="931">
        <v>0.98080000000000001</v>
      </c>
      <c r="O996" s="925">
        <f t="shared" si="145"/>
        <v>-55568.859292543842</v>
      </c>
      <c r="P996" s="514"/>
    </row>
    <row r="997" spans="1:16" s="843" customFormat="1" ht="15" customHeight="1" x14ac:dyDescent="0.25">
      <c r="A997" s="624" t="s">
        <v>1139</v>
      </c>
      <c r="B997" s="624" t="s">
        <v>1892</v>
      </c>
      <c r="C997" s="916" t="s">
        <v>77</v>
      </c>
      <c r="D997" s="917">
        <v>42629</v>
      </c>
      <c r="E997" s="624">
        <v>55.03</v>
      </c>
      <c r="F997" s="918">
        <v>1.4745999999999999</v>
      </c>
      <c r="G997" s="919" t="s">
        <v>976</v>
      </c>
      <c r="H997" s="569">
        <v>42636</v>
      </c>
      <c r="I997" s="918">
        <v>1.4692000000000001</v>
      </c>
      <c r="J997" s="921">
        <f>SUM(F997-I997)*10000</f>
        <v>53.999999999998494</v>
      </c>
      <c r="K997" s="922">
        <f t="shared" si="144"/>
        <v>7.591861524445795</v>
      </c>
      <c r="L997" s="923">
        <f>SUM((F997-I997)/J997*K997)*E997</f>
        <v>4.177801396902521E-2</v>
      </c>
      <c r="M997" s="916" t="s">
        <v>883</v>
      </c>
      <c r="N997" s="924">
        <v>1.3171999999999999</v>
      </c>
      <c r="O997" s="925">
        <f t="shared" si="145"/>
        <v>17127.336428236402</v>
      </c>
      <c r="P997" s="515"/>
    </row>
    <row r="998" spans="1:16" s="843" customFormat="1" ht="15" customHeight="1" x14ac:dyDescent="0.25">
      <c r="A998" s="624" t="s">
        <v>1032</v>
      </c>
      <c r="B998" s="624" t="s">
        <v>2614</v>
      </c>
      <c r="C998" s="916" t="s">
        <v>77</v>
      </c>
      <c r="D998" s="917">
        <v>42620</v>
      </c>
      <c r="E998" s="624">
        <v>55.69</v>
      </c>
      <c r="F998" s="918">
        <v>1.2991999999999999</v>
      </c>
      <c r="G998" s="919" t="s">
        <v>976</v>
      </c>
      <c r="H998" s="569">
        <v>42636</v>
      </c>
      <c r="I998" s="918">
        <v>1.2564</v>
      </c>
      <c r="J998" s="921">
        <f>SUM(F998-I998)*10000</f>
        <v>427.99999999999949</v>
      </c>
      <c r="K998" s="922">
        <f t="shared" si="144"/>
        <v>10.195758564437194</v>
      </c>
      <c r="L998" s="923">
        <f>SUM((F998-I998)/J998*K998)*E998</f>
        <v>5.6780179445350729E-2</v>
      </c>
      <c r="M998" s="916" t="s">
        <v>883</v>
      </c>
      <c r="N998" s="924">
        <v>0.98080000000000001</v>
      </c>
      <c r="O998" s="925">
        <f t="shared" si="145"/>
        <v>247776.4763724519</v>
      </c>
      <c r="P998" s="515"/>
    </row>
    <row r="999" spans="1:16" s="843" customFormat="1" ht="15" customHeight="1" x14ac:dyDescent="0.25">
      <c r="A999" s="601" t="s">
        <v>1172</v>
      </c>
      <c r="B999" s="601" t="s">
        <v>1892</v>
      </c>
      <c r="C999" s="926" t="s">
        <v>52</v>
      </c>
      <c r="D999" s="704">
        <v>42633</v>
      </c>
      <c r="E999" s="601">
        <v>119.83</v>
      </c>
      <c r="F999" s="927">
        <v>0.73450000000000004</v>
      </c>
      <c r="G999" s="928" t="s">
        <v>976</v>
      </c>
      <c r="H999" s="569">
        <v>42636</v>
      </c>
      <c r="I999" s="927">
        <v>0.72519999999999996</v>
      </c>
      <c r="J999" s="921">
        <f>SUM(I999-F999)*10000</f>
        <v>-93.000000000000853</v>
      </c>
      <c r="K999" s="929">
        <f t="shared" si="144"/>
        <v>10</v>
      </c>
      <c r="L999" s="930">
        <f>SUM((I999-F999)/J999*K999)*E999</f>
        <v>0.11983000000000001</v>
      </c>
      <c r="M999" s="926" t="s">
        <v>883</v>
      </c>
      <c r="N999" s="931">
        <v>1</v>
      </c>
      <c r="O999" s="925">
        <f t="shared" si="145"/>
        <v>-111441.90000000103</v>
      </c>
      <c r="P999" s="514"/>
    </row>
    <row r="1000" spans="1:16" s="843" customFormat="1" ht="15" customHeight="1" x14ac:dyDescent="0.25">
      <c r="A1000" s="624" t="s">
        <v>1274</v>
      </c>
      <c r="B1000" s="624" t="s">
        <v>1892</v>
      </c>
      <c r="C1000" s="916" t="s">
        <v>77</v>
      </c>
      <c r="D1000" s="917">
        <v>42634</v>
      </c>
      <c r="E1000" s="624">
        <v>68.209999999999994</v>
      </c>
      <c r="F1000" s="918">
        <v>101.38</v>
      </c>
      <c r="G1000" s="919" t="s">
        <v>976</v>
      </c>
      <c r="H1000" s="569">
        <v>42636</v>
      </c>
      <c r="I1000" s="918">
        <v>101.13800000000001</v>
      </c>
      <c r="J1000" s="921">
        <f>SUM(F1000-I1000)*100</f>
        <v>24.199999999999022</v>
      </c>
      <c r="K1000" s="922">
        <f t="shared" si="144"/>
        <v>10</v>
      </c>
      <c r="L1000" s="923">
        <f>SUM((F1000-I1000)/J1000*K1000)*E1000</f>
        <v>6.8209999999999997</v>
      </c>
      <c r="M1000" s="916" t="s">
        <v>883</v>
      </c>
      <c r="N1000" s="924">
        <v>1</v>
      </c>
      <c r="O1000" s="925">
        <f t="shared" si="145"/>
        <v>16506.81999999933</v>
      </c>
      <c r="P1000" s="515"/>
    </row>
    <row r="1001" spans="1:16" s="843" customFormat="1" ht="15" customHeight="1" x14ac:dyDescent="0.25">
      <c r="A1001" s="601" t="s">
        <v>1145</v>
      </c>
      <c r="B1001" s="601" t="s">
        <v>1892</v>
      </c>
      <c r="C1001" s="926" t="s">
        <v>52</v>
      </c>
      <c r="D1001" s="704">
        <v>42636</v>
      </c>
      <c r="E1001" s="601">
        <v>58.49</v>
      </c>
      <c r="F1001" s="927">
        <v>1.3070999999999999</v>
      </c>
      <c r="G1001" s="928" t="s">
        <v>976</v>
      </c>
      <c r="H1001" s="569">
        <v>42636</v>
      </c>
      <c r="I1001" s="927">
        <v>1.2976000000000001</v>
      </c>
      <c r="J1001" s="921">
        <f>SUM(I1001-F1001)*10000</f>
        <v>-94.999999999998423</v>
      </c>
      <c r="K1001" s="929">
        <f t="shared" si="144"/>
        <v>10</v>
      </c>
      <c r="L1001" s="930">
        <f>SUM((I1001-F1001)/J1001*K1001)*E1001</f>
        <v>5.849E-2</v>
      </c>
      <c r="M1001" s="926" t="s">
        <v>883</v>
      </c>
      <c r="N1001" s="931">
        <v>1</v>
      </c>
      <c r="O1001" s="925">
        <f t="shared" si="145"/>
        <v>-55565.499999999076</v>
      </c>
      <c r="P1001" s="514"/>
    </row>
    <row r="1002" spans="1:16" s="843" customFormat="1" ht="15" customHeight="1" x14ac:dyDescent="0.25">
      <c r="A1002" s="601" t="s">
        <v>1143</v>
      </c>
      <c r="B1002" s="601" t="s">
        <v>1892</v>
      </c>
      <c r="C1002" s="926" t="s">
        <v>52</v>
      </c>
      <c r="D1002" s="704">
        <v>42632</v>
      </c>
      <c r="E1002" s="601">
        <v>75.290000000000006</v>
      </c>
      <c r="F1002" s="927">
        <v>0.73740000000000006</v>
      </c>
      <c r="G1002" s="928" t="s">
        <v>976</v>
      </c>
      <c r="H1002" s="569">
        <v>42639</v>
      </c>
      <c r="I1002" s="927">
        <v>0.73650000000000004</v>
      </c>
      <c r="J1002" s="921">
        <f>SUM(I1002-F1002)*10000</f>
        <v>-9.000000000000119</v>
      </c>
      <c r="K1002" s="929">
        <f t="shared" si="144"/>
        <v>10.195758564437194</v>
      </c>
      <c r="L1002" s="930">
        <f>SUM((I1002-F1002)/J1002*K1002)*E1002</f>
        <v>7.6763866231647632E-2</v>
      </c>
      <c r="M1002" s="926" t="s">
        <v>883</v>
      </c>
      <c r="N1002" s="931">
        <v>0.98080000000000001</v>
      </c>
      <c r="O1002" s="925">
        <f t="shared" si="145"/>
        <v>-7043.9926191357863</v>
      </c>
      <c r="P1002" s="514"/>
    </row>
    <row r="1003" spans="1:16" s="843" customFormat="1" ht="15" customHeight="1" x14ac:dyDescent="0.25">
      <c r="A1003" s="601" t="s">
        <v>1143</v>
      </c>
      <c r="B1003" s="601" t="s">
        <v>1892</v>
      </c>
      <c r="C1003" s="926" t="s">
        <v>52</v>
      </c>
      <c r="D1003" s="704">
        <v>42634</v>
      </c>
      <c r="E1003" s="601">
        <v>139.69</v>
      </c>
      <c r="F1003" s="927">
        <v>0.74250000000000005</v>
      </c>
      <c r="G1003" s="928" t="s">
        <v>976</v>
      </c>
      <c r="H1003" s="569">
        <v>42639</v>
      </c>
      <c r="I1003" s="927">
        <v>0.73640000000000005</v>
      </c>
      <c r="J1003" s="921">
        <f>SUM(I1003-F1003)*100</f>
        <v>-0.60999999999999943</v>
      </c>
      <c r="K1003" s="929">
        <f t="shared" si="144"/>
        <v>10.195758564437194</v>
      </c>
      <c r="L1003" s="930">
        <f>SUM((I1003-F1003)/J1003*K1003)*E1003</f>
        <v>14.242455138662315</v>
      </c>
      <c r="M1003" s="926" t="s">
        <v>883</v>
      </c>
      <c r="N1003" s="931">
        <v>0.98080000000000001</v>
      </c>
      <c r="O1003" s="925">
        <f t="shared" si="145"/>
        <v>-885.79706714763506</v>
      </c>
      <c r="P1003" s="514"/>
    </row>
    <row r="1004" spans="1:16" s="843" customFormat="1" ht="15" customHeight="1" x14ac:dyDescent="0.25">
      <c r="A1004" s="601" t="s">
        <v>1030</v>
      </c>
      <c r="B1004" s="601" t="s">
        <v>2388</v>
      </c>
      <c r="C1004" s="926" t="s">
        <v>52</v>
      </c>
      <c r="D1004" s="704">
        <v>42633</v>
      </c>
      <c r="E1004" s="601">
        <v>66.599999999999994</v>
      </c>
      <c r="F1004" s="927">
        <v>0.85980000000000001</v>
      </c>
      <c r="G1004" s="928" t="s">
        <v>976</v>
      </c>
      <c r="H1004" s="569">
        <v>42639</v>
      </c>
      <c r="I1004" s="927">
        <v>0.87029999999999996</v>
      </c>
      <c r="J1004" s="921">
        <f>SUM(I1004-F1004)*10000</f>
        <v>104.99999999999955</v>
      </c>
      <c r="K1004" s="929">
        <f t="shared" si="144"/>
        <v>12.975217334890358</v>
      </c>
      <c r="L1004" s="930">
        <f>SUM((I1004-F1004)/J1004*K1004)*E1004</f>
        <v>8.6414947450369761E-2</v>
      </c>
      <c r="M1004" s="926" t="s">
        <v>883</v>
      </c>
      <c r="N1004" s="931">
        <v>0.77070000000000005</v>
      </c>
      <c r="O1004" s="925">
        <f t="shared" si="145"/>
        <v>117731.53603592559</v>
      </c>
      <c r="P1004" s="514"/>
    </row>
    <row r="1005" spans="1:16" s="843" customFormat="1" ht="15" customHeight="1" x14ac:dyDescent="0.25">
      <c r="A1005" s="624" t="s">
        <v>1150</v>
      </c>
      <c r="B1005" s="986">
        <v>0.5</v>
      </c>
      <c r="C1005" s="916" t="s">
        <v>77</v>
      </c>
      <c r="D1005" s="917">
        <v>42629</v>
      </c>
      <c r="E1005" s="624">
        <v>40</v>
      </c>
      <c r="F1005" s="918">
        <v>134.66499999999999</v>
      </c>
      <c r="G1005" s="919" t="s">
        <v>2626</v>
      </c>
      <c r="H1005" s="569">
        <v>42639</v>
      </c>
      <c r="I1005" s="918">
        <v>130.13999999999999</v>
      </c>
      <c r="J1005" s="921">
        <f>SUM(F1005-I1005)*100</f>
        <v>452.50000000000057</v>
      </c>
      <c r="K1005" s="922">
        <f t="shared" si="144"/>
        <v>10</v>
      </c>
      <c r="L1005" s="923">
        <f>SUM((F1005-I1005)/J1005*K1005)*E1005</f>
        <v>4</v>
      </c>
      <c r="M1005" s="916" t="s">
        <v>883</v>
      </c>
      <c r="N1005" s="924">
        <v>1</v>
      </c>
      <c r="O1005" s="925">
        <f t="shared" si="145"/>
        <v>181000.00000000023</v>
      </c>
      <c r="P1005" s="515"/>
    </row>
    <row r="1006" spans="1:16" s="843" customFormat="1" ht="15" customHeight="1" x14ac:dyDescent="0.25">
      <c r="A1006" s="624" t="s">
        <v>2346</v>
      </c>
      <c r="B1006" s="624" t="s">
        <v>1892</v>
      </c>
      <c r="C1006" s="916" t="s">
        <v>77</v>
      </c>
      <c r="D1006" s="917">
        <v>42635</v>
      </c>
      <c r="E1006" s="624">
        <v>127.61</v>
      </c>
      <c r="F1006" s="918">
        <v>0.95860000000000001</v>
      </c>
      <c r="G1006" s="919" t="s">
        <v>976</v>
      </c>
      <c r="H1006" s="569">
        <v>42639</v>
      </c>
      <c r="I1006" s="918">
        <v>0.95579999999999998</v>
      </c>
      <c r="J1006" s="921">
        <f>SUM(F1006-I1006)*10000</f>
        <v>28.000000000000249</v>
      </c>
      <c r="K1006" s="922">
        <f t="shared" si="144"/>
        <v>7.5602933393815679</v>
      </c>
      <c r="L1006" s="923">
        <f>SUM((F1006-I1006)/J1006*K1006)*E1006</f>
        <v>9.6476903303848172E-2</v>
      </c>
      <c r="M1006" s="916" t="s">
        <v>883</v>
      </c>
      <c r="N1006" s="924">
        <v>1.3227</v>
      </c>
      <c r="O1006" s="925">
        <f t="shared" si="145"/>
        <v>20423.023304662987</v>
      </c>
      <c r="P1006" s="515"/>
    </row>
    <row r="1007" spans="1:16" s="843" customFormat="1" ht="15" customHeight="1" x14ac:dyDescent="0.25">
      <c r="A1007" s="624" t="s">
        <v>1140</v>
      </c>
      <c r="B1007" s="624" t="s">
        <v>2388</v>
      </c>
      <c r="C1007" s="916" t="s">
        <v>77</v>
      </c>
      <c r="D1007" s="917">
        <v>42634</v>
      </c>
      <c r="E1007" s="624">
        <v>63.62</v>
      </c>
      <c r="F1007" s="918">
        <v>74.05</v>
      </c>
      <c r="G1007" s="919" t="s">
        <v>976</v>
      </c>
      <c r="H1007" s="569">
        <v>42639</v>
      </c>
      <c r="I1007" s="918">
        <v>72.84</v>
      </c>
      <c r="J1007" s="921">
        <f>SUM(F1007-I1007)*100</f>
        <v>120.99999999999937</v>
      </c>
      <c r="K1007" s="922">
        <f t="shared" si="144"/>
        <v>10</v>
      </c>
      <c r="L1007" s="923">
        <f>SUM((F1007-I1007)/J1007*K1007)*E1007</f>
        <v>6.3620000000000001</v>
      </c>
      <c r="M1007" s="916" t="s">
        <v>883</v>
      </c>
      <c r="N1007" s="924">
        <v>1</v>
      </c>
      <c r="O1007" s="925">
        <f t="shared" si="145"/>
        <v>76980.19999999959</v>
      </c>
      <c r="P1007" s="515"/>
    </row>
    <row r="1008" spans="1:16" s="843" customFormat="1" ht="15" customHeight="1" x14ac:dyDescent="0.25">
      <c r="A1008" s="624" t="s">
        <v>1140</v>
      </c>
      <c r="B1008" s="624" t="s">
        <v>1892</v>
      </c>
      <c r="C1008" s="916" t="s">
        <v>77</v>
      </c>
      <c r="D1008" s="917">
        <v>42634</v>
      </c>
      <c r="E1008" s="624">
        <v>63.61</v>
      </c>
      <c r="F1008" s="918">
        <v>74.05</v>
      </c>
      <c r="G1008" s="919" t="s">
        <v>976</v>
      </c>
      <c r="H1008" s="569">
        <v>42640</v>
      </c>
      <c r="I1008" s="918">
        <v>73.56</v>
      </c>
      <c r="J1008" s="921">
        <f>SUM(F1008-I1008)*100</f>
        <v>48.999999999999488</v>
      </c>
      <c r="K1008" s="922">
        <f t="shared" si="144"/>
        <v>10</v>
      </c>
      <c r="L1008" s="923">
        <f>SUM((F1008-I1008)/J1008*K1008)*E1008</f>
        <v>6.3610000000000007</v>
      </c>
      <c r="M1008" s="916" t="s">
        <v>883</v>
      </c>
      <c r="N1008" s="924">
        <v>1</v>
      </c>
      <c r="O1008" s="925">
        <f t="shared" si="145"/>
        <v>31168.899999999674</v>
      </c>
      <c r="P1008" s="515"/>
    </row>
    <row r="1009" spans="1:16" s="843" customFormat="1" ht="15" customHeight="1" x14ac:dyDescent="0.25">
      <c r="A1009" s="624" t="s">
        <v>1172</v>
      </c>
      <c r="B1009" s="624" t="s">
        <v>1892</v>
      </c>
      <c r="C1009" s="916" t="s">
        <v>77</v>
      </c>
      <c r="D1009" s="917">
        <v>42636</v>
      </c>
      <c r="E1009" s="624">
        <v>119.51</v>
      </c>
      <c r="F1009" s="918">
        <v>0.7278</v>
      </c>
      <c r="G1009" s="919" t="s">
        <v>976</v>
      </c>
      <c r="H1009" s="569">
        <v>42640</v>
      </c>
      <c r="I1009" s="918">
        <v>0.73260000000000003</v>
      </c>
      <c r="J1009" s="921">
        <f>SUM(F1009-I1009)*10000</f>
        <v>-48.000000000000263</v>
      </c>
      <c r="K1009" s="922">
        <f t="shared" si="144"/>
        <v>10</v>
      </c>
      <c r="L1009" s="923">
        <f>SUM((F1009-I1009)/J1009*K1009)*E1009</f>
        <v>0.11951000000000001</v>
      </c>
      <c r="M1009" s="916" t="s">
        <v>883</v>
      </c>
      <c r="N1009" s="924">
        <v>1</v>
      </c>
      <c r="O1009" s="925">
        <f t="shared" si="145"/>
        <v>-57364.800000000316</v>
      </c>
      <c r="P1009" s="515"/>
    </row>
    <row r="1010" spans="1:16" s="843" customFormat="1" ht="15" customHeight="1" x14ac:dyDescent="0.25">
      <c r="A1010" s="601" t="s">
        <v>2346</v>
      </c>
      <c r="B1010" s="601" t="s">
        <v>2388</v>
      </c>
      <c r="C1010" s="926" t="s">
        <v>52</v>
      </c>
      <c r="D1010" s="704">
        <v>42639</v>
      </c>
      <c r="E1010" s="601">
        <v>152.41</v>
      </c>
      <c r="F1010" s="927">
        <v>0.95499999999999996</v>
      </c>
      <c r="G1010" s="928" t="s">
        <v>976</v>
      </c>
      <c r="H1010" s="569">
        <v>42640</v>
      </c>
      <c r="I1010" s="927">
        <v>0.9647</v>
      </c>
      <c r="J1010" s="921">
        <f>SUM(I1010-F1010)*10000</f>
        <v>97.000000000000426</v>
      </c>
      <c r="K1010" s="929">
        <f t="shared" si="144"/>
        <v>7.5809263892047616</v>
      </c>
      <c r="L1010" s="930">
        <f t="shared" ref="L1010:L1015" si="146">SUM((I1010-F1010)/J1010*K1010)*E1010</f>
        <v>0.11554089909786977</v>
      </c>
      <c r="M1010" s="926" t="s">
        <v>883</v>
      </c>
      <c r="N1010" s="931">
        <v>1.3190999999999999</v>
      </c>
      <c r="O1010" s="925">
        <f t="shared" si="145"/>
        <v>84962.983947338464</v>
      </c>
      <c r="P1010" s="514"/>
    </row>
    <row r="1011" spans="1:16" s="843" customFormat="1" ht="15" customHeight="1" x14ac:dyDescent="0.25">
      <c r="A1011" s="601" t="s">
        <v>1030</v>
      </c>
      <c r="B1011" s="601" t="s">
        <v>1892</v>
      </c>
      <c r="C1011" s="926" t="s">
        <v>52</v>
      </c>
      <c r="D1011" s="704">
        <v>42633</v>
      </c>
      <c r="E1011" s="601">
        <v>66.599999999999994</v>
      </c>
      <c r="F1011" s="927">
        <v>0.85980000000000001</v>
      </c>
      <c r="G1011" s="928" t="s">
        <v>976</v>
      </c>
      <c r="H1011" s="569">
        <v>42640</v>
      </c>
      <c r="I1011" s="927">
        <v>0.86399999999999999</v>
      </c>
      <c r="J1011" s="921">
        <f>SUM(I1011-F1011)*10000</f>
        <v>41.999999999999815</v>
      </c>
      <c r="K1011" s="929">
        <f t="shared" si="144"/>
        <v>12.970168612191959</v>
      </c>
      <c r="L1011" s="930">
        <f t="shared" si="146"/>
        <v>8.6381322957198442E-2</v>
      </c>
      <c r="M1011" s="926" t="s">
        <v>883</v>
      </c>
      <c r="N1011" s="931">
        <v>0.77100000000000002</v>
      </c>
      <c r="O1011" s="925">
        <f t="shared" si="145"/>
        <v>47055.973595360811</v>
      </c>
      <c r="P1011" s="514"/>
    </row>
    <row r="1012" spans="1:16" s="843" customFormat="1" ht="15" customHeight="1" x14ac:dyDescent="0.25">
      <c r="A1012" s="601" t="s">
        <v>1143</v>
      </c>
      <c r="B1012" s="601" t="s">
        <v>2388</v>
      </c>
      <c r="C1012" s="926" t="s">
        <v>52</v>
      </c>
      <c r="D1012" s="704">
        <v>42640</v>
      </c>
      <c r="E1012" s="601">
        <v>151.65</v>
      </c>
      <c r="F1012" s="927">
        <v>0.74199999999999999</v>
      </c>
      <c r="G1012" s="928" t="s">
        <v>976</v>
      </c>
      <c r="H1012" s="569">
        <v>42642</v>
      </c>
      <c r="I1012" s="927">
        <v>0.74709999999999999</v>
      </c>
      <c r="J1012" s="921">
        <f>SUM(I1012-F1012)*10000</f>
        <v>50.999999999999936</v>
      </c>
      <c r="K1012" s="929">
        <f t="shared" si="144"/>
        <v>10.33912324234905</v>
      </c>
      <c r="L1012" s="930">
        <f t="shared" si="146"/>
        <v>0.15679280397022333</v>
      </c>
      <c r="M1012" s="926" t="s">
        <v>883</v>
      </c>
      <c r="N1012" s="931">
        <v>0.96719999999999995</v>
      </c>
      <c r="O1012" s="925">
        <f t="shared" si="145"/>
        <v>82676.106311842246</v>
      </c>
      <c r="P1012" s="514"/>
    </row>
    <row r="1013" spans="1:16" s="843" customFormat="1" ht="15" customHeight="1" x14ac:dyDescent="0.25">
      <c r="A1013" s="601" t="s">
        <v>1143</v>
      </c>
      <c r="B1013" s="601" t="s">
        <v>1892</v>
      </c>
      <c r="C1013" s="926" t="s">
        <v>52</v>
      </c>
      <c r="D1013" s="704">
        <v>42640</v>
      </c>
      <c r="E1013" s="601">
        <v>151.63999999999999</v>
      </c>
      <c r="F1013" s="927">
        <v>0.74199999999999999</v>
      </c>
      <c r="G1013" s="928" t="s">
        <v>976</v>
      </c>
      <c r="H1013" s="569">
        <v>42642</v>
      </c>
      <c r="I1013" s="927">
        <v>0.74434</v>
      </c>
      <c r="J1013" s="921">
        <f>SUM(I1013-F1013)*10000</f>
        <v>23.400000000000087</v>
      </c>
      <c r="K1013" s="929">
        <f t="shared" si="144"/>
        <v>10.33912324234905</v>
      </c>
      <c r="L1013" s="930">
        <f t="shared" si="146"/>
        <v>0.156782464846981</v>
      </c>
      <c r="M1013" s="926" t="s">
        <v>883</v>
      </c>
      <c r="N1013" s="931">
        <v>0.96719999999999995</v>
      </c>
      <c r="O1013" s="925">
        <f t="shared" si="145"/>
        <v>37931.241495237482</v>
      </c>
      <c r="P1013" s="514"/>
    </row>
    <row r="1014" spans="1:16" s="843" customFormat="1" ht="15" customHeight="1" x14ac:dyDescent="0.25">
      <c r="A1014" s="601" t="s">
        <v>1148</v>
      </c>
      <c r="B1014" s="601" t="s">
        <v>1892</v>
      </c>
      <c r="C1014" s="926" t="s">
        <v>52</v>
      </c>
      <c r="D1014" s="704">
        <v>42641</v>
      </c>
      <c r="E1014" s="601">
        <v>320.64</v>
      </c>
      <c r="F1014" s="927">
        <v>0.73850000000000005</v>
      </c>
      <c r="G1014" s="928" t="s">
        <v>976</v>
      </c>
      <c r="H1014" s="569">
        <v>42642</v>
      </c>
      <c r="I1014" s="927">
        <v>0.7339</v>
      </c>
      <c r="J1014" s="921">
        <f>SUM(I1014-F1014)*10000</f>
        <v>-46.000000000000483</v>
      </c>
      <c r="K1014" s="929">
        <f t="shared" si="144"/>
        <v>7.3572689817539736</v>
      </c>
      <c r="L1014" s="930">
        <f t="shared" si="146"/>
        <v>0.2359034726309594</v>
      </c>
      <c r="M1014" s="926" t="s">
        <v>883</v>
      </c>
      <c r="N1014" s="931">
        <v>1.3592</v>
      </c>
      <c r="O1014" s="925">
        <f t="shared" si="145"/>
        <v>-79837.843886287868</v>
      </c>
      <c r="P1014" s="514"/>
    </row>
    <row r="1015" spans="1:16" s="843" customFormat="1" ht="15" customHeight="1" x14ac:dyDescent="0.25">
      <c r="A1015" s="601" t="s">
        <v>1166</v>
      </c>
      <c r="B1015" s="601" t="s">
        <v>2388</v>
      </c>
      <c r="C1015" s="926" t="s">
        <v>52</v>
      </c>
      <c r="D1015" s="704">
        <v>42642</v>
      </c>
      <c r="E1015" s="601">
        <v>123.96</v>
      </c>
      <c r="F1015" s="927">
        <v>103.95</v>
      </c>
      <c r="G1015" s="928" t="s">
        <v>976</v>
      </c>
      <c r="H1015" s="569">
        <v>42642</v>
      </c>
      <c r="I1015" s="927">
        <v>104.578</v>
      </c>
      <c r="J1015" s="921">
        <f>SUM(I1015-F1015)*100</f>
        <v>62.800000000000011</v>
      </c>
      <c r="K1015" s="929">
        <f t="shared" si="144"/>
        <v>10</v>
      </c>
      <c r="L1015" s="930">
        <f t="shared" si="146"/>
        <v>12.396000000000001</v>
      </c>
      <c r="M1015" s="926" t="s">
        <v>883</v>
      </c>
      <c r="N1015" s="931">
        <v>1</v>
      </c>
      <c r="O1015" s="925">
        <f t="shared" si="145"/>
        <v>77846.880000000005</v>
      </c>
      <c r="P1015" s="514"/>
    </row>
    <row r="1016" spans="1:16" s="843" customFormat="1" ht="15" customHeight="1" x14ac:dyDescent="0.25">
      <c r="A1016" s="624" t="s">
        <v>1117</v>
      </c>
      <c r="B1016" s="624" t="s">
        <v>1892</v>
      </c>
      <c r="C1016" s="916" t="s">
        <v>77</v>
      </c>
      <c r="D1016" s="917">
        <v>42629</v>
      </c>
      <c r="E1016" s="624">
        <v>50.46</v>
      </c>
      <c r="F1016" s="918">
        <v>1.4948999999999999</v>
      </c>
      <c r="G1016" s="919" t="s">
        <v>2626</v>
      </c>
      <c r="H1016" s="569">
        <v>42642</v>
      </c>
      <c r="I1016" s="918">
        <v>1.4702</v>
      </c>
      <c r="J1016" s="921">
        <f>SUM(F1016-I1016)*10000</f>
        <v>246.99999999999943</v>
      </c>
      <c r="K1016" s="922">
        <f t="shared" si="144"/>
        <v>7.4895146794487726</v>
      </c>
      <c r="L1016" s="923">
        <f>SUM((F1016-I1016)/J1016*K1016)*E1016</f>
        <v>3.7792091072498507E-2</v>
      </c>
      <c r="M1016" s="916" t="s">
        <v>883</v>
      </c>
      <c r="N1016" s="924">
        <v>1.3351999999999999</v>
      </c>
      <c r="O1016" s="925">
        <f t="shared" si="145"/>
        <v>69911.971951071813</v>
      </c>
      <c r="P1016" s="515"/>
    </row>
    <row r="1017" spans="1:16" s="843" customFormat="1" ht="15" customHeight="1" x14ac:dyDescent="0.25">
      <c r="A1017" s="624" t="s">
        <v>1117</v>
      </c>
      <c r="B1017" s="624" t="s">
        <v>1892</v>
      </c>
      <c r="C1017" s="916" t="s">
        <v>77</v>
      </c>
      <c r="D1017" s="917">
        <v>42629</v>
      </c>
      <c r="E1017" s="624">
        <v>56.03</v>
      </c>
      <c r="F1017" s="918">
        <v>1.4927999999999999</v>
      </c>
      <c r="G1017" s="919" t="s">
        <v>976</v>
      </c>
      <c r="H1017" s="569">
        <v>42642</v>
      </c>
      <c r="I1017" s="918">
        <v>1.4702</v>
      </c>
      <c r="J1017" s="921">
        <f>SUM(F1017-I1017)*10000</f>
        <v>225.99999999999955</v>
      </c>
      <c r="K1017" s="922">
        <f t="shared" si="144"/>
        <v>7.4895146794487726</v>
      </c>
      <c r="L1017" s="923">
        <f>SUM((F1017-I1017)/J1017*K1017)*E1017</f>
        <v>4.1963750748951471E-2</v>
      </c>
      <c r="M1017" s="916" t="s">
        <v>883</v>
      </c>
      <c r="N1017" s="924">
        <v>1.3351999999999999</v>
      </c>
      <c r="O1017" s="925">
        <f t="shared" si="145"/>
        <v>71029.116756014191</v>
      </c>
      <c r="P1017" s="515"/>
    </row>
    <row r="1018" spans="1:16" s="843" customFormat="1" ht="15" customHeight="1" x14ac:dyDescent="0.25">
      <c r="A1018" s="601" t="s">
        <v>1142</v>
      </c>
      <c r="B1018" s="601" t="s">
        <v>1892</v>
      </c>
      <c r="C1018" s="926" t="s">
        <v>52</v>
      </c>
      <c r="D1018" s="704">
        <v>42642</v>
      </c>
      <c r="E1018" s="601">
        <v>489.66</v>
      </c>
      <c r="F1018" s="927">
        <v>1.0907</v>
      </c>
      <c r="G1018" s="928" t="s">
        <v>976</v>
      </c>
      <c r="H1018" s="569">
        <v>42642</v>
      </c>
      <c r="I1018" s="927">
        <v>1.0869</v>
      </c>
      <c r="J1018" s="921">
        <f>SUM(I1018-F1018)*10000</f>
        <v>-38.000000000000256</v>
      </c>
      <c r="K1018" s="929">
        <f t="shared" si="144"/>
        <v>10.350895352447987</v>
      </c>
      <c r="L1018" s="930">
        <f>SUM((I1018-F1018)/J1018*K1018)*E1018</f>
        <v>0.50684194182796816</v>
      </c>
      <c r="M1018" s="926" t="s">
        <v>883</v>
      </c>
      <c r="N1018" s="931">
        <v>0.96609999999999996</v>
      </c>
      <c r="O1018" s="925">
        <f t="shared" si="145"/>
        <v>-199358.18020352884</v>
      </c>
      <c r="P1018" s="514"/>
    </row>
    <row r="1019" spans="1:16" s="843" customFormat="1" ht="15" customHeight="1" x14ac:dyDescent="0.25">
      <c r="A1019" s="624" t="s">
        <v>1594</v>
      </c>
      <c r="B1019" s="624" t="s">
        <v>1892</v>
      </c>
      <c r="C1019" s="916" t="s">
        <v>77</v>
      </c>
      <c r="D1019" s="917">
        <v>42640</v>
      </c>
      <c r="E1019" s="624">
        <v>210.1</v>
      </c>
      <c r="F1019" s="918">
        <v>1.5436000000000001</v>
      </c>
      <c r="G1019" s="919" t="s">
        <v>976</v>
      </c>
      <c r="H1019" s="569">
        <v>42642</v>
      </c>
      <c r="I1019" s="918">
        <v>1.5504</v>
      </c>
      <c r="J1019" s="921">
        <f>SUM(F1019-I1019)*10000</f>
        <v>-67.999999999999176</v>
      </c>
      <c r="K1019" s="922">
        <f t="shared" si="144"/>
        <v>7.3243975683000073</v>
      </c>
      <c r="L1019" s="923">
        <f>SUM((F1019-I1019)/J1019*K1019)*E1019</f>
        <v>0.15388559290998313</v>
      </c>
      <c r="M1019" s="916" t="s">
        <v>883</v>
      </c>
      <c r="N1019" s="924">
        <v>1.3653</v>
      </c>
      <c r="O1019" s="925">
        <f t="shared" si="145"/>
        <v>-76644.109850426481</v>
      </c>
      <c r="P1019" s="515"/>
    </row>
    <row r="1020" spans="1:16" s="843" customFormat="1" ht="15" customHeight="1" x14ac:dyDescent="0.25">
      <c r="A1020" s="601" t="s">
        <v>1173</v>
      </c>
      <c r="B1020" s="601" t="s">
        <v>2388</v>
      </c>
      <c r="C1020" s="926" t="s">
        <v>52</v>
      </c>
      <c r="D1020" s="704">
        <v>42642</v>
      </c>
      <c r="E1020" s="601">
        <v>109.21</v>
      </c>
      <c r="F1020" s="927">
        <v>1.71</v>
      </c>
      <c r="G1020" s="928" t="s">
        <v>976</v>
      </c>
      <c r="H1020" s="569">
        <v>42642</v>
      </c>
      <c r="I1020" s="927">
        <v>1.7262</v>
      </c>
      <c r="J1020" s="921">
        <f>SUM(I1020-F1020)*10000</f>
        <v>161.99999999999991</v>
      </c>
      <c r="K1020" s="929">
        <f t="shared" si="144"/>
        <v>7.5809263892047616</v>
      </c>
      <c r="L1020" s="930">
        <f>SUM((I1020-F1020)/J1020*K1020)*E1020</f>
        <v>8.2791297096505206E-2</v>
      </c>
      <c r="M1020" s="926" t="s">
        <v>883</v>
      </c>
      <c r="N1020" s="931">
        <v>1.3190999999999999</v>
      </c>
      <c r="O1020" s="925">
        <f t="shared" si="145"/>
        <v>101676.82609077277</v>
      </c>
      <c r="P1020" s="514"/>
    </row>
    <row r="1021" spans="1:16" s="843" customFormat="1" ht="15" customHeight="1" x14ac:dyDescent="0.25">
      <c r="A1021" s="601" t="s">
        <v>1173</v>
      </c>
      <c r="B1021" s="601" t="s">
        <v>1892</v>
      </c>
      <c r="C1021" s="926" t="s">
        <v>52</v>
      </c>
      <c r="D1021" s="704">
        <v>42639</v>
      </c>
      <c r="E1021" s="601">
        <v>109.21</v>
      </c>
      <c r="F1021" s="927">
        <v>1.71</v>
      </c>
      <c r="G1021" s="928" t="s">
        <v>976</v>
      </c>
      <c r="H1021" s="569">
        <v>42642</v>
      </c>
      <c r="I1021" s="927">
        <v>1.7013</v>
      </c>
      <c r="J1021" s="921">
        <f>SUM(I1021-F1021)*10000</f>
        <v>-86.999999999999304</v>
      </c>
      <c r="K1021" s="929">
        <f t="shared" si="144"/>
        <v>7.5809263892047616</v>
      </c>
      <c r="L1021" s="930">
        <f>SUM((I1021-F1021)/J1021*K1021)*E1021</f>
        <v>8.2791297096505193E-2</v>
      </c>
      <c r="M1021" s="926" t="s">
        <v>883</v>
      </c>
      <c r="N1021" s="931">
        <v>1.3190999999999999</v>
      </c>
      <c r="O1021" s="925">
        <f t="shared" si="145"/>
        <v>-54604.221419118294</v>
      </c>
      <c r="P1021" s="514"/>
    </row>
    <row r="1022" spans="1:16" s="843" customFormat="1" ht="15" customHeight="1" x14ac:dyDescent="0.25">
      <c r="A1022" s="624" t="s">
        <v>1150</v>
      </c>
      <c r="B1022" s="624" t="s">
        <v>1892</v>
      </c>
      <c r="C1022" s="916" t="s">
        <v>77</v>
      </c>
      <c r="D1022" s="917">
        <v>42629</v>
      </c>
      <c r="E1022" s="624">
        <v>40</v>
      </c>
      <c r="F1022" s="918">
        <v>134.66499999999999</v>
      </c>
      <c r="G1022" s="919" t="s">
        <v>2626</v>
      </c>
      <c r="H1022" s="569">
        <v>42642</v>
      </c>
      <c r="I1022" s="918">
        <v>131.88499999999999</v>
      </c>
      <c r="J1022" s="921">
        <f>SUM(F1022-I1022)*100</f>
        <v>278.00000000000011</v>
      </c>
      <c r="K1022" s="922">
        <f t="shared" si="144"/>
        <v>10</v>
      </c>
      <c r="L1022" s="923">
        <f>SUM((F1022-I1022)/J1022*K1022)*E1022</f>
        <v>4</v>
      </c>
      <c r="M1022" s="916" t="s">
        <v>883</v>
      </c>
      <c r="N1022" s="924">
        <v>1</v>
      </c>
      <c r="O1022" s="925">
        <f t="shared" si="145"/>
        <v>111200.00000000003</v>
      </c>
      <c r="P1022" s="515"/>
    </row>
    <row r="1023" spans="1:16" s="843" customFormat="1" ht="15" customHeight="1" x14ac:dyDescent="0.25">
      <c r="A1023" s="601" t="s">
        <v>2346</v>
      </c>
      <c r="B1023" s="601" t="s">
        <v>1892</v>
      </c>
      <c r="C1023" s="926" t="s">
        <v>52</v>
      </c>
      <c r="D1023" s="704">
        <v>42639</v>
      </c>
      <c r="E1023" s="601">
        <v>152.41</v>
      </c>
      <c r="F1023" s="927">
        <v>0.95499999999999996</v>
      </c>
      <c r="G1023" s="928" t="s">
        <v>976</v>
      </c>
      <c r="H1023" s="569">
        <v>42642</v>
      </c>
      <c r="I1023" s="927">
        <v>0.95889999999999997</v>
      </c>
      <c r="J1023" s="921">
        <f>SUM(I1023-F1023)*10000</f>
        <v>39.000000000000142</v>
      </c>
      <c r="K1023" s="929">
        <f t="shared" si="144"/>
        <v>7.5809263892047616</v>
      </c>
      <c r="L1023" s="930">
        <f>SUM((I1023-F1023)/J1023*K1023)*E1023</f>
        <v>0.11554089909786978</v>
      </c>
      <c r="M1023" s="926" t="s">
        <v>883</v>
      </c>
      <c r="N1023" s="931">
        <v>1.3190999999999999</v>
      </c>
      <c r="O1023" s="925">
        <f t="shared" si="145"/>
        <v>34160.374989136057</v>
      </c>
      <c r="P1023" s="514"/>
    </row>
    <row r="1024" spans="1:16" s="843" customFormat="1" ht="15" customHeight="1" x14ac:dyDescent="0.25">
      <c r="A1024" s="624" t="s">
        <v>1274</v>
      </c>
      <c r="B1024" s="624" t="s">
        <v>1892</v>
      </c>
      <c r="C1024" s="916" t="s">
        <v>77</v>
      </c>
      <c r="D1024" s="917">
        <v>42629</v>
      </c>
      <c r="E1024" s="624">
        <v>70.36</v>
      </c>
      <c r="F1024" s="918">
        <v>101.93</v>
      </c>
      <c r="G1024" s="919" t="s">
        <v>976</v>
      </c>
      <c r="H1024" s="569">
        <v>42642</v>
      </c>
      <c r="I1024" s="918">
        <v>101.386</v>
      </c>
      <c r="J1024" s="921">
        <f>SUM(F1024-I1024)*100</f>
        <v>54.400000000001114</v>
      </c>
      <c r="K1024" s="922">
        <f t="shared" si="144"/>
        <v>10</v>
      </c>
      <c r="L1024" s="923">
        <f>SUM((F1024-I1024)/J1024*K1024)*E1024</f>
        <v>7.0360000000000005</v>
      </c>
      <c r="M1024" s="916" t="s">
        <v>883</v>
      </c>
      <c r="N1024" s="924">
        <v>1</v>
      </c>
      <c r="O1024" s="925">
        <f t="shared" si="145"/>
        <v>38275.840000000782</v>
      </c>
      <c r="P1024" s="515"/>
    </row>
    <row r="1025" spans="1:17" s="843" customFormat="1" ht="15" customHeight="1" x14ac:dyDescent="0.25">
      <c r="A1025" s="601" t="s">
        <v>1155</v>
      </c>
      <c r="B1025" s="601" t="s">
        <v>1892</v>
      </c>
      <c r="C1025" s="926" t="s">
        <v>52</v>
      </c>
      <c r="D1025" s="704">
        <v>42642</v>
      </c>
      <c r="E1025" s="601">
        <v>69.78</v>
      </c>
      <c r="F1025" s="927">
        <v>77.64</v>
      </c>
      <c r="G1025" s="928" t="s">
        <v>976</v>
      </c>
      <c r="H1025" s="569">
        <v>42643</v>
      </c>
      <c r="I1025" s="927">
        <v>76.84</v>
      </c>
      <c r="J1025" s="921">
        <f>SUM(I1025-F1025)*100</f>
        <v>-79.999999999999716</v>
      </c>
      <c r="K1025" s="929">
        <f t="shared" ref="K1025:K1060" si="147">SUM(100000/N1025)/10000</f>
        <v>10</v>
      </c>
      <c r="L1025" s="930">
        <f>SUM((I1025-F1025)/J1025*K1025)*E1025</f>
        <v>6.9780000000000006</v>
      </c>
      <c r="M1025" s="926" t="s">
        <v>883</v>
      </c>
      <c r="N1025" s="931">
        <v>1</v>
      </c>
      <c r="O1025" s="925">
        <f t="shared" ref="O1025:O1060" si="148">SUM(J1025*K1025*E1025)/N1025</f>
        <v>-55823.999999999804</v>
      </c>
      <c r="P1025" s="514"/>
    </row>
    <row r="1026" spans="1:17" s="843" customFormat="1" ht="12.75" customHeight="1" x14ac:dyDescent="0.25">
      <c r="A1026" s="601" t="s">
        <v>1166</v>
      </c>
      <c r="B1026" s="601" t="s">
        <v>1892</v>
      </c>
      <c r="C1026" s="926" t="s">
        <v>52</v>
      </c>
      <c r="D1026" s="704">
        <v>42642</v>
      </c>
      <c r="E1026" s="601">
        <v>123.95</v>
      </c>
      <c r="F1026" s="927">
        <v>103.95</v>
      </c>
      <c r="G1026" s="928" t="s">
        <v>976</v>
      </c>
      <c r="H1026" s="569">
        <v>42643</v>
      </c>
      <c r="I1026" s="927">
        <v>104.331</v>
      </c>
      <c r="J1026" s="921">
        <f>SUM(I1026-F1026)*100</f>
        <v>38.100000000000023</v>
      </c>
      <c r="K1026" s="929">
        <f t="shared" si="147"/>
        <v>10</v>
      </c>
      <c r="L1026" s="930">
        <f>SUM((I1026-F1026)/J1026*K1026)*E1026</f>
        <v>12.395000000000001</v>
      </c>
      <c r="M1026" s="926" t="s">
        <v>883</v>
      </c>
      <c r="N1026" s="931">
        <v>1</v>
      </c>
      <c r="O1026" s="925">
        <f t="shared" si="148"/>
        <v>47224.950000000026</v>
      </c>
      <c r="P1026" s="514"/>
    </row>
    <row r="1027" spans="1:17" s="843" customFormat="1" ht="15" customHeight="1" x14ac:dyDescent="0.25">
      <c r="A1027" s="601" t="s">
        <v>1594</v>
      </c>
      <c r="B1027" s="601" t="s">
        <v>1892</v>
      </c>
      <c r="C1027" s="926" t="s">
        <v>52</v>
      </c>
      <c r="D1027" s="704">
        <v>42643</v>
      </c>
      <c r="E1027" s="601">
        <v>24.23</v>
      </c>
      <c r="F1027" s="927">
        <v>1.5495000000000001</v>
      </c>
      <c r="G1027" s="928" t="s">
        <v>976</v>
      </c>
      <c r="H1027" s="569">
        <v>42643</v>
      </c>
      <c r="I1027" s="927">
        <v>1.54</v>
      </c>
      <c r="J1027" s="921">
        <f>SUM(I1027-F1027)*10000</f>
        <v>-95.000000000000639</v>
      </c>
      <c r="K1027" s="929">
        <f t="shared" si="147"/>
        <v>7.2743143958681893</v>
      </c>
      <c r="L1027" s="930">
        <f>SUM((I1027-F1027)/J1027*K1027)*E1027</f>
        <v>1.7625663781188624E-2</v>
      </c>
      <c r="M1027" s="926" t="s">
        <v>883</v>
      </c>
      <c r="N1027" s="931">
        <v>1.3747</v>
      </c>
      <c r="O1027" s="925">
        <f t="shared" si="148"/>
        <v>-12180.388879122211</v>
      </c>
      <c r="P1027" s="514"/>
    </row>
    <row r="1028" spans="1:17" s="843" customFormat="1" ht="15" customHeight="1" x14ac:dyDescent="0.25">
      <c r="A1028" s="601" t="s">
        <v>1035</v>
      </c>
      <c r="B1028" s="601" t="s">
        <v>1892</v>
      </c>
      <c r="C1028" s="926" t="s">
        <v>52</v>
      </c>
      <c r="D1028" s="704">
        <v>42635</v>
      </c>
      <c r="E1028" s="601">
        <v>161.08000000000001</v>
      </c>
      <c r="F1028" s="927">
        <v>1.1216999999999999</v>
      </c>
      <c r="G1028" s="928" t="s">
        <v>976</v>
      </c>
      <c r="H1028" s="569">
        <v>42643</v>
      </c>
      <c r="I1028" s="927">
        <v>1.1161000000000001</v>
      </c>
      <c r="J1028" s="921">
        <f>SUM(I1028-F1028)*10000</f>
        <v>-55.999999999998273</v>
      </c>
      <c r="K1028" s="929">
        <f t="shared" si="147"/>
        <v>10</v>
      </c>
      <c r="L1028" s="930">
        <f>SUM((I1028-F1028)/J1028*K1028)*E1028</f>
        <v>0.16108000000000003</v>
      </c>
      <c r="M1028" s="926" t="s">
        <v>883</v>
      </c>
      <c r="N1028" s="931">
        <v>1</v>
      </c>
      <c r="O1028" s="925">
        <f t="shared" si="148"/>
        <v>-90204.799999997223</v>
      </c>
      <c r="P1028" s="514"/>
    </row>
    <row r="1029" spans="1:17" s="843" customFormat="1" ht="15" customHeight="1" x14ac:dyDescent="0.25">
      <c r="A1029" s="624" t="s">
        <v>1172</v>
      </c>
      <c r="B1029" s="624" t="s">
        <v>1892</v>
      </c>
      <c r="C1029" s="916" t="s">
        <v>77</v>
      </c>
      <c r="D1029" s="917">
        <v>42643</v>
      </c>
      <c r="E1029" s="624">
        <v>65.42</v>
      </c>
      <c r="F1029" s="918">
        <v>0.72319999999999995</v>
      </c>
      <c r="G1029" s="919" t="s">
        <v>976</v>
      </c>
      <c r="H1029" s="569">
        <v>42643</v>
      </c>
      <c r="I1029" s="918">
        <v>0.72899999999999998</v>
      </c>
      <c r="J1029" s="921">
        <f>SUM(F1029-I1029)*10000</f>
        <v>-58.00000000000027</v>
      </c>
      <c r="K1029" s="922">
        <f t="shared" si="147"/>
        <v>10</v>
      </c>
      <c r="L1029" s="923">
        <f>SUM((F1029-I1029)/J1029*K1029)*E1029</f>
        <v>6.5420000000000006E-2</v>
      </c>
      <c r="M1029" s="916" t="s">
        <v>883</v>
      </c>
      <c r="N1029" s="924">
        <v>1</v>
      </c>
      <c r="O1029" s="925">
        <f t="shared" si="148"/>
        <v>-37943.60000000018</v>
      </c>
      <c r="P1029" s="515"/>
    </row>
    <row r="1030" spans="1:17" s="843" customFormat="1" ht="15" customHeight="1" x14ac:dyDescent="0.25">
      <c r="A1030" s="624" t="s">
        <v>1139</v>
      </c>
      <c r="B1030" s="624" t="s">
        <v>2388</v>
      </c>
      <c r="C1030" s="916" t="s">
        <v>77</v>
      </c>
      <c r="D1030" s="917">
        <v>42641</v>
      </c>
      <c r="E1030" s="624">
        <v>106.47</v>
      </c>
      <c r="F1030" s="918">
        <v>1.4772000000000001</v>
      </c>
      <c r="G1030" s="919" t="s">
        <v>976</v>
      </c>
      <c r="H1030" s="569">
        <v>42643</v>
      </c>
      <c r="I1030" s="918">
        <v>1.4635</v>
      </c>
      <c r="J1030" s="921">
        <f>SUM(F1030-I1030)*10000</f>
        <v>137.00000000000045</v>
      </c>
      <c r="K1030" s="922">
        <f t="shared" si="147"/>
        <v>7.2743143958681893</v>
      </c>
      <c r="L1030" s="923">
        <f>SUM((F1030-I1030)/J1030*K1030)*E1030</f>
        <v>7.7449625372808611E-2</v>
      </c>
      <c r="M1030" s="916" t="s">
        <v>883</v>
      </c>
      <c r="N1030" s="924">
        <v>1.3747</v>
      </c>
      <c r="O1030" s="925">
        <f t="shared" si="148"/>
        <v>77184.830698150981</v>
      </c>
      <c r="P1030" s="515"/>
    </row>
    <row r="1031" spans="1:17" s="843" customFormat="1" ht="15" customHeight="1" x14ac:dyDescent="0.25">
      <c r="A1031" s="601" t="s">
        <v>1057</v>
      </c>
      <c r="B1031" s="601" t="s">
        <v>1892</v>
      </c>
      <c r="C1031" s="926" t="s">
        <v>52</v>
      </c>
      <c r="D1031" s="704">
        <v>42632</v>
      </c>
      <c r="E1031" s="601">
        <v>66.260000000000005</v>
      </c>
      <c r="F1031" s="927">
        <v>0.75380000000000003</v>
      </c>
      <c r="G1031" s="928" t="s">
        <v>976</v>
      </c>
      <c r="H1031" s="569">
        <v>42643</v>
      </c>
      <c r="I1031" s="927">
        <v>0.7601</v>
      </c>
      <c r="J1031" s="921">
        <f>SUM(I1031-F1031)*10000</f>
        <v>62.999999999999723</v>
      </c>
      <c r="K1031" s="929">
        <f t="shared" si="147"/>
        <v>10</v>
      </c>
      <c r="L1031" s="930">
        <f>SUM((I1031-F1031)/J1031*K1031)*E1031</f>
        <v>6.6260000000000013E-2</v>
      </c>
      <c r="M1031" s="926" t="s">
        <v>883</v>
      </c>
      <c r="N1031" s="931">
        <v>1</v>
      </c>
      <c r="O1031" s="925">
        <f t="shared" si="148"/>
        <v>41743.799999999821</v>
      </c>
      <c r="P1031" s="514"/>
    </row>
    <row r="1032" spans="1:17" s="843" customFormat="1" ht="15" customHeight="1" x14ac:dyDescent="0.25">
      <c r="A1032" s="601" t="s">
        <v>1057</v>
      </c>
      <c r="B1032" s="601" t="s">
        <v>1892</v>
      </c>
      <c r="C1032" s="926" t="s">
        <v>52</v>
      </c>
      <c r="D1032" s="704">
        <v>42634</v>
      </c>
      <c r="E1032" s="601">
        <v>168.4</v>
      </c>
      <c r="F1032" s="927">
        <v>0.75819999999999999</v>
      </c>
      <c r="G1032" s="928" t="s">
        <v>976</v>
      </c>
      <c r="H1032" s="569">
        <v>42643</v>
      </c>
      <c r="I1032" s="927">
        <v>0.76180000000000003</v>
      </c>
      <c r="J1032" s="921">
        <f>SUM(I1032-F1032)*10000</f>
        <v>36.000000000000476</v>
      </c>
      <c r="K1032" s="929">
        <f t="shared" si="147"/>
        <v>10</v>
      </c>
      <c r="L1032" s="930">
        <f>SUM((I1032-F1032)/J1032*K1032)*E1032</f>
        <v>0.16840000000000002</v>
      </c>
      <c r="M1032" s="926" t="s">
        <v>883</v>
      </c>
      <c r="N1032" s="931">
        <v>1</v>
      </c>
      <c r="O1032" s="925">
        <f t="shared" si="148"/>
        <v>60624.000000000808</v>
      </c>
      <c r="P1032" s="514">
        <f>SUM(O923:O1032)</f>
        <v>2108482.7093652119</v>
      </c>
      <c r="Q1032" s="843" t="s">
        <v>134</v>
      </c>
    </row>
    <row r="1033" spans="1:17" s="843" customFormat="1" ht="15" customHeight="1" x14ac:dyDescent="0.25">
      <c r="A1033" s="624" t="s">
        <v>1147</v>
      </c>
      <c r="B1033" s="624" t="s">
        <v>1892</v>
      </c>
      <c r="C1033" s="916" t="s">
        <v>77</v>
      </c>
      <c r="D1033" s="917">
        <v>42643</v>
      </c>
      <c r="E1033" s="624">
        <v>81.400000000000006</v>
      </c>
      <c r="F1033" s="918">
        <v>1.0507</v>
      </c>
      <c r="G1033" s="919" t="s">
        <v>976</v>
      </c>
      <c r="H1033" s="569">
        <v>42646</v>
      </c>
      <c r="I1033" s="918">
        <v>1.0545</v>
      </c>
      <c r="J1033" s="921">
        <f>SUM(F1033-I1033)*10000</f>
        <v>-38.000000000000256</v>
      </c>
      <c r="K1033" s="922">
        <f t="shared" si="147"/>
        <v>7.2753728628592214</v>
      </c>
      <c r="L1033" s="923">
        <f>SUM((F1033-I1033)/J1033*K1033)*E1033</f>
        <v>5.9221535103674068E-2</v>
      </c>
      <c r="M1033" s="916" t="s">
        <v>883</v>
      </c>
      <c r="N1033" s="924">
        <v>1.3745000000000001</v>
      </c>
      <c r="O1033" s="925">
        <f t="shared" si="148"/>
        <v>-16372.632476825242</v>
      </c>
      <c r="P1033" s="515"/>
    </row>
    <row r="1034" spans="1:17" s="843" customFormat="1" ht="15" customHeight="1" x14ac:dyDescent="0.25">
      <c r="A1034" s="624" t="s">
        <v>1057</v>
      </c>
      <c r="B1034" s="624" t="s">
        <v>1892</v>
      </c>
      <c r="C1034" s="916" t="s">
        <v>77</v>
      </c>
      <c r="D1034" s="917">
        <v>42643</v>
      </c>
      <c r="E1034" s="624">
        <v>49.28</v>
      </c>
      <c r="F1034" s="918">
        <v>0.76160000000000005</v>
      </c>
      <c r="G1034" s="919" t="s">
        <v>976</v>
      </c>
      <c r="H1034" s="569">
        <v>42646</v>
      </c>
      <c r="I1034" s="918">
        <v>0.76929999999999998</v>
      </c>
      <c r="J1034" s="921">
        <f>SUM(F1034-I1034)*10000</f>
        <v>-76.999999999999289</v>
      </c>
      <c r="K1034" s="922">
        <f t="shared" si="147"/>
        <v>10</v>
      </c>
      <c r="L1034" s="923">
        <f>SUM((F1034-I1034)/J1034*K1034)*E1034</f>
        <v>4.9280000000000004E-2</v>
      </c>
      <c r="M1034" s="916" t="s">
        <v>883</v>
      </c>
      <c r="N1034" s="924">
        <v>1</v>
      </c>
      <c r="O1034" s="925">
        <f t="shared" si="148"/>
        <v>-37945.599999999657</v>
      </c>
      <c r="P1034" s="515"/>
    </row>
    <row r="1035" spans="1:17" s="843" customFormat="1" ht="15" customHeight="1" x14ac:dyDescent="0.25">
      <c r="A1035" s="624" t="s">
        <v>1118</v>
      </c>
      <c r="B1035" s="624" t="s">
        <v>1892</v>
      </c>
      <c r="C1035" s="916" t="s">
        <v>77</v>
      </c>
      <c r="D1035" s="917">
        <v>42643</v>
      </c>
      <c r="E1035" s="624">
        <v>117.5</v>
      </c>
      <c r="F1035" s="918">
        <v>1.0410999999999999</v>
      </c>
      <c r="G1035" s="919" t="s">
        <v>976</v>
      </c>
      <c r="H1035" s="569">
        <v>42646</v>
      </c>
      <c r="I1035" s="918">
        <v>1.0455000000000001</v>
      </c>
      <c r="J1035" s="921">
        <f>SUM(F1035-I1035)*10000</f>
        <v>-44.000000000001819</v>
      </c>
      <c r="K1035" s="922">
        <f t="shared" si="147"/>
        <v>7.3324534389206626</v>
      </c>
      <c r="L1035" s="923">
        <f>SUM((F1035-I1035)/J1035*K1035)*E1035</f>
        <v>8.6156327907317781E-2</v>
      </c>
      <c r="M1035" s="916" t="s">
        <v>883</v>
      </c>
      <c r="N1035" s="924">
        <v>1.3637999999999999</v>
      </c>
      <c r="O1035" s="925">
        <f t="shared" si="148"/>
        <v>-27796.43956534785</v>
      </c>
      <c r="P1035" s="515"/>
    </row>
    <row r="1036" spans="1:17" s="843" customFormat="1" ht="15" customHeight="1" x14ac:dyDescent="0.25">
      <c r="A1036" s="624" t="s">
        <v>1030</v>
      </c>
      <c r="B1036" s="624" t="s">
        <v>1892</v>
      </c>
      <c r="C1036" s="916" t="s">
        <v>77</v>
      </c>
      <c r="D1036" s="917">
        <v>42640</v>
      </c>
      <c r="E1036" s="624">
        <v>91.56</v>
      </c>
      <c r="F1036" s="918">
        <v>0.86319999999999997</v>
      </c>
      <c r="G1036" s="919" t="s">
        <v>976</v>
      </c>
      <c r="H1036" s="569">
        <v>42646</v>
      </c>
      <c r="I1036" s="918">
        <v>0.86739999999999995</v>
      </c>
      <c r="J1036" s="921">
        <f>SUM(F1036-I1036)*10000</f>
        <v>-41.999999999999815</v>
      </c>
      <c r="K1036" s="922">
        <f t="shared" si="147"/>
        <v>12.843565373747754</v>
      </c>
      <c r="L1036" s="923">
        <f>SUM((F1036-I1036)/J1036*K1036)*E1036</f>
        <v>0.11759568456203445</v>
      </c>
      <c r="M1036" s="916" t="s">
        <v>883</v>
      </c>
      <c r="N1036" s="924">
        <v>0.77859999999999996</v>
      </c>
      <c r="O1036" s="925">
        <f t="shared" si="148"/>
        <v>-63434.610218410286</v>
      </c>
      <c r="P1036" s="515"/>
    </row>
    <row r="1037" spans="1:17" s="843" customFormat="1" ht="15" customHeight="1" x14ac:dyDescent="0.25">
      <c r="A1037" s="601" t="s">
        <v>1144</v>
      </c>
      <c r="B1037" s="601" t="s">
        <v>1892</v>
      </c>
      <c r="C1037" s="926" t="s">
        <v>52</v>
      </c>
      <c r="D1037" s="704">
        <v>42641</v>
      </c>
      <c r="E1037" s="601">
        <v>27.68</v>
      </c>
      <c r="F1037" s="927">
        <v>1.7067000000000001</v>
      </c>
      <c r="G1037" s="928" t="s">
        <v>976</v>
      </c>
      <c r="H1037" s="569">
        <v>42646</v>
      </c>
      <c r="I1037" s="927">
        <v>1.6888000000000001</v>
      </c>
      <c r="J1037" s="921">
        <f>SUM(I1037-F1037)*10000</f>
        <v>-179.00000000000028</v>
      </c>
      <c r="K1037" s="929">
        <f t="shared" si="147"/>
        <v>7.6740081344486226</v>
      </c>
      <c r="L1037" s="930">
        <f t="shared" ref="L1037:L1043" si="149">SUM((I1037-F1037)/J1037*K1037)*E1037</f>
        <v>2.1241654516153785E-2</v>
      </c>
      <c r="M1037" s="926" t="s">
        <v>883</v>
      </c>
      <c r="N1037" s="931">
        <v>1.3030999999999999</v>
      </c>
      <c r="O1037" s="925">
        <f t="shared" si="148"/>
        <v>-29178.544688754002</v>
      </c>
      <c r="P1037" s="514"/>
    </row>
    <row r="1038" spans="1:17" s="843" customFormat="1" ht="15" customHeight="1" x14ac:dyDescent="0.25">
      <c r="A1038" s="601" t="s">
        <v>1144</v>
      </c>
      <c r="B1038" s="601" t="s">
        <v>1892</v>
      </c>
      <c r="C1038" s="926" t="s">
        <v>52</v>
      </c>
      <c r="D1038" s="704">
        <v>42643</v>
      </c>
      <c r="E1038" s="601">
        <v>30.77</v>
      </c>
      <c r="F1038" s="927">
        <v>1.7049000000000001</v>
      </c>
      <c r="G1038" s="928" t="s">
        <v>976</v>
      </c>
      <c r="H1038" s="569">
        <v>42646</v>
      </c>
      <c r="I1038" s="927">
        <v>1.6888000000000001</v>
      </c>
      <c r="J1038" s="921">
        <f>SUM(I1038-F1038)*10000</f>
        <v>-161.00000000000003</v>
      </c>
      <c r="K1038" s="929">
        <f t="shared" si="147"/>
        <v>7.6740081344486226</v>
      </c>
      <c r="L1038" s="930">
        <f t="shared" si="149"/>
        <v>2.3612923029698411E-2</v>
      </c>
      <c r="M1038" s="926" t="s">
        <v>883</v>
      </c>
      <c r="N1038" s="931">
        <v>1.3030999999999999</v>
      </c>
      <c r="O1038" s="925">
        <f t="shared" si="148"/>
        <v>-29174.127908690392</v>
      </c>
      <c r="P1038" s="514"/>
    </row>
    <row r="1039" spans="1:17" s="843" customFormat="1" ht="15" customHeight="1" x14ac:dyDescent="0.25">
      <c r="A1039" s="601" t="s">
        <v>1032</v>
      </c>
      <c r="B1039" s="601" t="s">
        <v>1892</v>
      </c>
      <c r="C1039" s="926" t="s">
        <v>52</v>
      </c>
      <c r="D1039" s="704">
        <v>42640</v>
      </c>
      <c r="E1039" s="601">
        <v>115.23</v>
      </c>
      <c r="F1039" s="927">
        <v>1.2616000000000001</v>
      </c>
      <c r="G1039" s="928" t="s">
        <v>976</v>
      </c>
      <c r="H1039" s="569">
        <v>42646</v>
      </c>
      <c r="I1039" s="927">
        <v>1.2516</v>
      </c>
      <c r="J1039" s="921">
        <f>SUM(I1039-F1039)*10000</f>
        <v>-100.00000000000009</v>
      </c>
      <c r="K1039" s="929">
        <f t="shared" si="147"/>
        <v>10.271158586688578</v>
      </c>
      <c r="L1039" s="930">
        <f t="shared" si="149"/>
        <v>0.1183545603944125</v>
      </c>
      <c r="M1039" s="926" t="s">
        <v>883</v>
      </c>
      <c r="N1039" s="931">
        <v>0.97360000000000002</v>
      </c>
      <c r="O1039" s="925">
        <f t="shared" si="148"/>
        <v>-121563.84592688228</v>
      </c>
      <c r="P1039" s="514"/>
    </row>
    <row r="1040" spans="1:17" s="843" customFormat="1" ht="15" customHeight="1" x14ac:dyDescent="0.25">
      <c r="A1040" s="601" t="s">
        <v>1150</v>
      </c>
      <c r="B1040" s="601" t="s">
        <v>1892</v>
      </c>
      <c r="C1040" s="926" t="s">
        <v>52</v>
      </c>
      <c r="D1040" s="704">
        <v>42642</v>
      </c>
      <c r="E1040" s="601">
        <v>109.85</v>
      </c>
      <c r="F1040" s="927">
        <v>131.52000000000001</v>
      </c>
      <c r="G1040" s="928" t="s">
        <v>976</v>
      </c>
      <c r="H1040" s="569">
        <v>42646</v>
      </c>
      <c r="I1040" s="927">
        <v>130.4</v>
      </c>
      <c r="J1040" s="921">
        <f>SUM(I1040-F1040)*100</f>
        <v>-112.00000000000045</v>
      </c>
      <c r="K1040" s="929">
        <f t="shared" si="147"/>
        <v>10</v>
      </c>
      <c r="L1040" s="930">
        <f t="shared" si="149"/>
        <v>10.984999999999999</v>
      </c>
      <c r="M1040" s="926" t="s">
        <v>883</v>
      </c>
      <c r="N1040" s="931">
        <v>1</v>
      </c>
      <c r="O1040" s="925">
        <f t="shared" si="148"/>
        <v>-123032.00000000049</v>
      </c>
      <c r="P1040" s="514"/>
    </row>
    <row r="1041" spans="1:16" s="843" customFormat="1" ht="15" customHeight="1" x14ac:dyDescent="0.25">
      <c r="A1041" s="601" t="s">
        <v>1145</v>
      </c>
      <c r="B1041" s="601" t="s">
        <v>1892</v>
      </c>
      <c r="C1041" s="926" t="s">
        <v>52</v>
      </c>
      <c r="D1041" s="704">
        <v>42640</v>
      </c>
      <c r="E1041" s="601">
        <v>143.25</v>
      </c>
      <c r="F1041" s="927">
        <v>1.3008</v>
      </c>
      <c r="G1041" s="928" t="s">
        <v>976</v>
      </c>
      <c r="H1041" s="569">
        <v>42646</v>
      </c>
      <c r="I1041" s="927">
        <v>1.2916000000000001</v>
      </c>
      <c r="J1041" s="921">
        <f>SUM(I1041-F1041)*10000</f>
        <v>-91.999999999998749</v>
      </c>
      <c r="K1041" s="929">
        <f t="shared" si="147"/>
        <v>10</v>
      </c>
      <c r="L1041" s="930">
        <f t="shared" si="149"/>
        <v>0.14325000000000002</v>
      </c>
      <c r="M1041" s="926" t="s">
        <v>883</v>
      </c>
      <c r="N1041" s="931">
        <v>1</v>
      </c>
      <c r="O1041" s="925">
        <f t="shared" si="148"/>
        <v>-131789.9999999982</v>
      </c>
      <c r="P1041" s="514"/>
    </row>
    <row r="1042" spans="1:16" s="843" customFormat="1" ht="15" customHeight="1" x14ac:dyDescent="0.25">
      <c r="A1042" s="601" t="s">
        <v>1117</v>
      </c>
      <c r="B1042" s="601" t="s">
        <v>1892</v>
      </c>
      <c r="C1042" s="926" t="s">
        <v>52</v>
      </c>
      <c r="D1042" s="704">
        <v>42643</v>
      </c>
      <c r="E1042" s="601">
        <v>31.1</v>
      </c>
      <c r="F1042" s="927">
        <v>1.4702999999999999</v>
      </c>
      <c r="G1042" s="928" t="s">
        <v>976</v>
      </c>
      <c r="H1042" s="569">
        <v>42647</v>
      </c>
      <c r="I1042" s="927">
        <v>1.4581</v>
      </c>
      <c r="J1042" s="921">
        <f>SUM(I1042-F1042)*10000</f>
        <v>-121.99999999999989</v>
      </c>
      <c r="K1042" s="929">
        <f t="shared" si="147"/>
        <v>7.6745970836531079</v>
      </c>
      <c r="L1042" s="930">
        <f t="shared" si="149"/>
        <v>2.3867996930161166E-2</v>
      </c>
      <c r="M1042" s="926" t="s">
        <v>883</v>
      </c>
      <c r="N1042" s="931">
        <v>1.3029999999999999</v>
      </c>
      <c r="O1042" s="925">
        <f t="shared" si="148"/>
        <v>-22347.625675208441</v>
      </c>
      <c r="P1042" s="514"/>
    </row>
    <row r="1043" spans="1:16" s="843" customFormat="1" ht="15" customHeight="1" x14ac:dyDescent="0.25">
      <c r="A1043" s="601" t="s">
        <v>1273</v>
      </c>
      <c r="B1043" s="601" t="s">
        <v>2388</v>
      </c>
      <c r="C1043" s="926" t="s">
        <v>52</v>
      </c>
      <c r="D1043" s="704">
        <v>42647</v>
      </c>
      <c r="E1043" s="601">
        <v>157.87</v>
      </c>
      <c r="F1043" s="927">
        <v>114.34</v>
      </c>
      <c r="G1043" s="928" t="s">
        <v>976</v>
      </c>
      <c r="H1043" s="569">
        <v>42647</v>
      </c>
      <c r="I1043" s="927">
        <v>115.071</v>
      </c>
      <c r="J1043" s="921">
        <f>SUM(I1043-F1043)*100</f>
        <v>73.099999999999454</v>
      </c>
      <c r="K1043" s="929">
        <f t="shared" si="147"/>
        <v>10</v>
      </c>
      <c r="L1043" s="930">
        <f t="shared" si="149"/>
        <v>15.787000000000001</v>
      </c>
      <c r="M1043" s="926" t="s">
        <v>883</v>
      </c>
      <c r="N1043" s="931">
        <v>1</v>
      </c>
      <c r="O1043" s="925">
        <f t="shared" si="148"/>
        <v>115402.96999999914</v>
      </c>
      <c r="P1043" s="514"/>
    </row>
    <row r="1044" spans="1:16" s="843" customFormat="1" ht="15" customHeight="1" x14ac:dyDescent="0.25">
      <c r="A1044" s="624" t="s">
        <v>1035</v>
      </c>
      <c r="B1044" s="624" t="s">
        <v>2388</v>
      </c>
      <c r="C1044" s="916" t="s">
        <v>77</v>
      </c>
      <c r="D1044" s="917">
        <v>42641</v>
      </c>
      <c r="E1044" s="624">
        <v>232.42</v>
      </c>
      <c r="F1044" s="918">
        <v>1.1205000000000001</v>
      </c>
      <c r="G1044" s="919" t="s">
        <v>2626</v>
      </c>
      <c r="H1044" s="569">
        <v>42373</v>
      </c>
      <c r="I1044" s="918">
        <v>1.1144000000000001</v>
      </c>
      <c r="J1044" s="921">
        <f>SUM(F1044-I1044)*10000</f>
        <v>60.999999999999943</v>
      </c>
      <c r="K1044" s="922">
        <f t="shared" si="147"/>
        <v>10</v>
      </c>
      <c r="L1044" s="923">
        <f>SUM((F1044-I1044)/J1044*K1044)*E1044</f>
        <v>0.23241999999999999</v>
      </c>
      <c r="M1044" s="916" t="s">
        <v>883</v>
      </c>
      <c r="N1044" s="924">
        <v>1</v>
      </c>
      <c r="O1044" s="925">
        <f t="shared" si="148"/>
        <v>141776.19999999987</v>
      </c>
      <c r="P1044" s="515"/>
    </row>
    <row r="1045" spans="1:16" s="843" customFormat="1" ht="15" customHeight="1" x14ac:dyDescent="0.25">
      <c r="A1045" s="601" t="s">
        <v>1058</v>
      </c>
      <c r="B1045" s="601" t="s">
        <v>2388</v>
      </c>
      <c r="C1045" s="926" t="s">
        <v>52</v>
      </c>
      <c r="D1045" s="704">
        <v>42636</v>
      </c>
      <c r="E1045" s="601">
        <v>89.05</v>
      </c>
      <c r="F1045" s="927">
        <v>1.3594999999999999</v>
      </c>
      <c r="G1045" s="928" t="s">
        <v>976</v>
      </c>
      <c r="H1045" s="569">
        <v>42647</v>
      </c>
      <c r="I1045" s="927">
        <v>1.37</v>
      </c>
      <c r="J1045" s="921">
        <f>SUM(I1045-F1045)*10000</f>
        <v>105.00000000000176</v>
      </c>
      <c r="K1045" s="929">
        <f t="shared" si="147"/>
        <v>7.3324534389206626</v>
      </c>
      <c r="L1045" s="930">
        <f>SUM((I1045-F1045)/J1045*K1045)*E1045</f>
        <v>6.5295497873588487E-2</v>
      </c>
      <c r="M1045" s="926" t="s">
        <v>883</v>
      </c>
      <c r="N1045" s="931">
        <v>1.3637999999999999</v>
      </c>
      <c r="O1045" s="925">
        <f t="shared" si="148"/>
        <v>50271.500782570081</v>
      </c>
      <c r="P1045" s="514"/>
    </row>
    <row r="1046" spans="1:16" s="843" customFormat="1" ht="15" customHeight="1" x14ac:dyDescent="0.25">
      <c r="A1046" s="624" t="s">
        <v>2666</v>
      </c>
      <c r="B1046" s="624" t="s">
        <v>1892</v>
      </c>
      <c r="C1046" s="916" t="s">
        <v>77</v>
      </c>
      <c r="D1046" s="917">
        <v>42641</v>
      </c>
      <c r="E1046" s="624">
        <v>106.47</v>
      </c>
      <c r="F1046" s="918">
        <v>1.4772000000000001</v>
      </c>
      <c r="G1046" s="919" t="s">
        <v>976</v>
      </c>
      <c r="H1046" s="569">
        <v>42647</v>
      </c>
      <c r="I1046" s="918">
        <v>1.4801</v>
      </c>
      <c r="J1046" s="921">
        <f>SUM(F1046-I1046)*10000</f>
        <v>-28.999999999999027</v>
      </c>
      <c r="K1046" s="922">
        <f t="shared" si="147"/>
        <v>7.555723460521345</v>
      </c>
      <c r="L1046" s="923">
        <f>SUM((F1046-I1046)/J1046*K1046)*E1046</f>
        <v>8.0445787684170766E-2</v>
      </c>
      <c r="M1046" s="916" t="s">
        <v>883</v>
      </c>
      <c r="N1046" s="924">
        <v>1.3234999999999999</v>
      </c>
      <c r="O1046" s="925">
        <f t="shared" si="148"/>
        <v>-17626.957633856244</v>
      </c>
      <c r="P1046" s="515"/>
    </row>
    <row r="1047" spans="1:16" s="843" customFormat="1" ht="15" customHeight="1" x14ac:dyDescent="0.25">
      <c r="A1047" s="624" t="s">
        <v>1031</v>
      </c>
      <c r="B1047" s="624" t="s">
        <v>1892</v>
      </c>
      <c r="C1047" s="916" t="s">
        <v>77</v>
      </c>
      <c r="D1047" s="917">
        <v>42641</v>
      </c>
      <c r="E1047" s="624">
        <v>273.49</v>
      </c>
      <c r="F1047" s="918">
        <v>1.3137000000000001</v>
      </c>
      <c r="G1047" s="919" t="s">
        <v>976</v>
      </c>
      <c r="H1047" s="569">
        <v>42647</v>
      </c>
      <c r="I1047" s="918">
        <v>1.3197000000000001</v>
      </c>
      <c r="J1047" s="921">
        <f>SUM(F1047-I1047)*10000</f>
        <v>-60.000000000000057</v>
      </c>
      <c r="K1047" s="922">
        <f t="shared" si="147"/>
        <v>7.555723460521345</v>
      </c>
      <c r="L1047" s="923">
        <f>SUM((F1047-I1047)/J1047*K1047)*E1047</f>
        <v>0.20664148092179827</v>
      </c>
      <c r="M1047" s="916" t="s">
        <v>883</v>
      </c>
      <c r="N1047" s="924">
        <v>1.3234999999999999</v>
      </c>
      <c r="O1047" s="925">
        <f t="shared" si="148"/>
        <v>-93679.553119062402</v>
      </c>
      <c r="P1047" s="515"/>
    </row>
    <row r="1048" spans="1:16" s="843" customFormat="1" ht="15" customHeight="1" x14ac:dyDescent="0.25">
      <c r="A1048" s="601" t="s">
        <v>1141</v>
      </c>
      <c r="B1048" s="601" t="s">
        <v>1892</v>
      </c>
      <c r="C1048" s="926" t="s">
        <v>52</v>
      </c>
      <c r="D1048" s="704">
        <v>42647</v>
      </c>
      <c r="E1048" s="601">
        <v>241.56</v>
      </c>
      <c r="F1048" s="927">
        <v>1.0088999999999999</v>
      </c>
      <c r="G1048" s="928" t="s">
        <v>976</v>
      </c>
      <c r="H1048" s="569">
        <v>42648</v>
      </c>
      <c r="I1048" s="927">
        <v>1.0027999999999999</v>
      </c>
      <c r="J1048" s="921">
        <f>SUM(I1048-F1048)*10000</f>
        <v>-60.999999999999943</v>
      </c>
      <c r="K1048" s="929">
        <f>SUM(100000/N1048)/10000</f>
        <v>7.5895567698846378</v>
      </c>
      <c r="L1048" s="930">
        <f>SUM((I1048-F1048)/J1048*K1048)*E1048</f>
        <v>0.18333333333333332</v>
      </c>
      <c r="M1048" s="926" t="s">
        <v>883</v>
      </c>
      <c r="N1048" s="931">
        <v>1.3176000000000001</v>
      </c>
      <c r="O1048" s="925">
        <f>SUM(J1048*K1048*E1048)/N1048</f>
        <v>-84876.543209876443</v>
      </c>
      <c r="P1048" s="514"/>
    </row>
    <row r="1049" spans="1:16" s="843" customFormat="1" ht="15" customHeight="1" x14ac:dyDescent="0.25">
      <c r="A1049" s="601" t="s">
        <v>1274</v>
      </c>
      <c r="B1049" s="601" t="s">
        <v>2388</v>
      </c>
      <c r="C1049" s="926" t="s">
        <v>52</v>
      </c>
      <c r="D1049" s="704">
        <v>42636</v>
      </c>
      <c r="E1049" s="601">
        <v>52.43</v>
      </c>
      <c r="F1049" s="927">
        <v>101.175</v>
      </c>
      <c r="G1049" s="928" t="s">
        <v>976</v>
      </c>
      <c r="H1049" s="569">
        <v>42648</v>
      </c>
      <c r="I1049" s="927">
        <v>103.425</v>
      </c>
      <c r="J1049" s="921">
        <f>SUM(I1049-F1049)*100</f>
        <v>225</v>
      </c>
      <c r="K1049" s="929">
        <f t="shared" si="147"/>
        <v>10</v>
      </c>
      <c r="L1049" s="930">
        <f>SUM((I1049-F1049)/J1049*K1049)*E1049</f>
        <v>5.2430000000000003</v>
      </c>
      <c r="M1049" s="926" t="s">
        <v>883</v>
      </c>
      <c r="N1049" s="931">
        <v>1</v>
      </c>
      <c r="O1049" s="925">
        <f t="shared" si="148"/>
        <v>117967.5</v>
      </c>
      <c r="P1049" s="514"/>
    </row>
    <row r="1050" spans="1:16" s="843" customFormat="1" ht="15" customHeight="1" x14ac:dyDescent="0.25">
      <c r="A1050" s="601" t="s">
        <v>1273</v>
      </c>
      <c r="B1050" s="601" t="s">
        <v>2614</v>
      </c>
      <c r="C1050" s="926" t="s">
        <v>52</v>
      </c>
      <c r="D1050" s="704">
        <v>42647</v>
      </c>
      <c r="E1050" s="601">
        <v>157.86000000000001</v>
      </c>
      <c r="F1050" s="927">
        <v>114.34</v>
      </c>
      <c r="G1050" s="928" t="s">
        <v>976</v>
      </c>
      <c r="H1050" s="569">
        <v>42648</v>
      </c>
      <c r="I1050" s="927">
        <v>115.87</v>
      </c>
      <c r="J1050" s="921">
        <f>SUM(I1050-F1050)*100</f>
        <v>153.00000000000011</v>
      </c>
      <c r="K1050" s="929">
        <f t="shared" si="147"/>
        <v>10</v>
      </c>
      <c r="L1050" s="930">
        <f>SUM((I1050-F1050)/J1050*K1050)*E1050</f>
        <v>15.786000000000001</v>
      </c>
      <c r="M1050" s="926" t="s">
        <v>883</v>
      </c>
      <c r="N1050" s="931">
        <v>1</v>
      </c>
      <c r="O1050" s="925">
        <f t="shared" si="148"/>
        <v>241525.80000000019</v>
      </c>
      <c r="P1050" s="514"/>
    </row>
    <row r="1051" spans="1:16" s="843" customFormat="1" ht="15" customHeight="1" x14ac:dyDescent="0.25">
      <c r="A1051" s="624" t="s">
        <v>1143</v>
      </c>
      <c r="B1051" s="624" t="s">
        <v>1892</v>
      </c>
      <c r="C1051" s="916" t="s">
        <v>77</v>
      </c>
      <c r="D1051" s="917">
        <v>42648</v>
      </c>
      <c r="E1051" s="624">
        <v>252.8</v>
      </c>
      <c r="F1051" s="918">
        <v>0.74350000000000005</v>
      </c>
      <c r="G1051" s="919" t="s">
        <v>976</v>
      </c>
      <c r="H1051" s="569">
        <v>42650</v>
      </c>
      <c r="I1051" s="918">
        <v>0.74519999999999997</v>
      </c>
      <c r="J1051" s="921">
        <f>SUM(F1051-I1051)*10000</f>
        <v>-16.99999999999924</v>
      </c>
      <c r="K1051" s="922">
        <f t="shared" si="147"/>
        <v>10.214504596527069</v>
      </c>
      <c r="L1051" s="923">
        <f>SUM((F1051-I1051)/J1051*K1051)*E1051</f>
        <v>0.25822267620020428</v>
      </c>
      <c r="M1051" s="916" t="s">
        <v>883</v>
      </c>
      <c r="N1051" s="924">
        <v>0.97899999999999998</v>
      </c>
      <c r="O1051" s="925">
        <f t="shared" si="148"/>
        <v>-44839.48412056463</v>
      </c>
      <c r="P1051" s="515"/>
    </row>
    <row r="1052" spans="1:16" s="843" customFormat="1" ht="15" customHeight="1" x14ac:dyDescent="0.25">
      <c r="A1052" s="624" t="s">
        <v>1148</v>
      </c>
      <c r="B1052" s="624" t="s">
        <v>1892</v>
      </c>
      <c r="C1052" s="916" t="s">
        <v>77</v>
      </c>
      <c r="D1052" s="917">
        <v>42648</v>
      </c>
      <c r="E1052" s="624">
        <v>379.2</v>
      </c>
      <c r="F1052" s="918">
        <v>0.73960000000000004</v>
      </c>
      <c r="G1052" s="919" t="s">
        <v>976</v>
      </c>
      <c r="H1052" s="569">
        <v>42650</v>
      </c>
      <c r="I1052" s="918">
        <v>0.74350000000000005</v>
      </c>
      <c r="J1052" s="921">
        <f>SUM(F1052-I1052)*10000</f>
        <v>-39.000000000000142</v>
      </c>
      <c r="K1052" s="922">
        <f t="shared" si="147"/>
        <v>10.214504596527069</v>
      </c>
      <c r="L1052" s="923">
        <f>SUM((F1052-I1052)/J1052*K1052)*E1052</f>
        <v>0.38733401430030645</v>
      </c>
      <c r="M1052" s="916" t="s">
        <v>883</v>
      </c>
      <c r="N1052" s="924">
        <v>0.97899999999999998</v>
      </c>
      <c r="O1052" s="925">
        <f t="shared" si="148"/>
        <v>-154300.57770900926</v>
      </c>
      <c r="P1052" s="515"/>
    </row>
    <row r="1053" spans="1:16" s="843" customFormat="1" ht="15" customHeight="1" x14ac:dyDescent="0.25">
      <c r="A1053" s="601" t="s">
        <v>1149</v>
      </c>
      <c r="B1053" s="601" t="s">
        <v>1892</v>
      </c>
      <c r="C1053" s="926" t="s">
        <v>52</v>
      </c>
      <c r="D1053" s="704">
        <v>42647</v>
      </c>
      <c r="E1053" s="601">
        <v>239.29</v>
      </c>
      <c r="F1053" s="927">
        <v>77.817999999999998</v>
      </c>
      <c r="G1053" s="928" t="s">
        <v>976</v>
      </c>
      <c r="H1053" s="569">
        <v>42650</v>
      </c>
      <c r="I1053" s="927">
        <v>77.703999999999994</v>
      </c>
      <c r="J1053" s="921">
        <f>SUM(I1053-F1053)*100</f>
        <v>-11.400000000000432</v>
      </c>
      <c r="K1053" s="929">
        <f t="shared" si="147"/>
        <v>10</v>
      </c>
      <c r="L1053" s="930">
        <f>SUM((I1053-F1053)/J1053*K1053)*E1053</f>
        <v>23.929000000000002</v>
      </c>
      <c r="M1053" s="926" t="s">
        <v>883</v>
      </c>
      <c r="N1053" s="931">
        <v>1</v>
      </c>
      <c r="O1053" s="925">
        <f t="shared" si="148"/>
        <v>-27279.060000001034</v>
      </c>
      <c r="P1053" s="514"/>
    </row>
    <row r="1054" spans="1:16" s="843" customFormat="1" ht="15" customHeight="1" x14ac:dyDescent="0.25">
      <c r="A1054" s="601" t="s">
        <v>2665</v>
      </c>
      <c r="B1054" s="601" t="s">
        <v>1892</v>
      </c>
      <c r="C1054" s="926" t="s">
        <v>52</v>
      </c>
      <c r="D1054" s="704">
        <v>42648</v>
      </c>
      <c r="E1054" s="601">
        <v>82.33</v>
      </c>
      <c r="F1054" s="927">
        <v>1.7758</v>
      </c>
      <c r="G1054" s="928" t="s">
        <v>976</v>
      </c>
      <c r="H1054" s="569">
        <v>42650</v>
      </c>
      <c r="I1054" s="927">
        <v>1.7589999999999999</v>
      </c>
      <c r="J1054" s="921">
        <f>SUM(I1054-F1054)*10000</f>
        <v>-168.00000000000148</v>
      </c>
      <c r="K1054" s="929">
        <f t="shared" si="147"/>
        <v>7.5809263892047616</v>
      </c>
      <c r="L1054" s="930">
        <f>SUM((I1054-F1054)/J1054*K1054)*E1054</f>
        <v>6.2413766962322807E-2</v>
      </c>
      <c r="M1054" s="926" t="s">
        <v>883</v>
      </c>
      <c r="N1054" s="931">
        <v>1.3190999999999999</v>
      </c>
      <c r="O1054" s="925">
        <f t="shared" si="148"/>
        <v>-79489.901066411374</v>
      </c>
      <c r="P1054" s="514"/>
    </row>
    <row r="1055" spans="1:16" s="843" customFormat="1" ht="15" customHeight="1" x14ac:dyDescent="0.25">
      <c r="A1055" s="624" t="s">
        <v>2346</v>
      </c>
      <c r="B1055" s="624" t="s">
        <v>1892</v>
      </c>
      <c r="C1055" s="916" t="s">
        <v>77</v>
      </c>
      <c r="D1055" s="917">
        <v>42642</v>
      </c>
      <c r="E1055" s="624">
        <v>123.65</v>
      </c>
      <c r="F1055" s="918">
        <v>0.95089999999999997</v>
      </c>
      <c r="G1055" s="919" t="s">
        <v>976</v>
      </c>
      <c r="H1055" s="569">
        <v>42650</v>
      </c>
      <c r="I1055" s="918">
        <v>0.94799999999999995</v>
      </c>
      <c r="J1055" s="921">
        <f>SUM(F1055-I1055)*10000</f>
        <v>29.000000000000135</v>
      </c>
      <c r="K1055" s="922">
        <f t="shared" si="147"/>
        <v>7.555723460521345</v>
      </c>
      <c r="L1055" s="923">
        <f>SUM((F1055-I1055)/J1055*K1055)*E1055</f>
        <v>9.3426520589346446E-2</v>
      </c>
      <c r="M1055" s="916" t="s">
        <v>883</v>
      </c>
      <c r="N1055" s="924">
        <v>1.3234999999999999</v>
      </c>
      <c r="O1055" s="925">
        <f t="shared" si="148"/>
        <v>20471.243650102453</v>
      </c>
      <c r="P1055" s="515"/>
    </row>
    <row r="1056" spans="1:16" s="843" customFormat="1" ht="15" customHeight="1" x14ac:dyDescent="0.25">
      <c r="A1056" s="601" t="s">
        <v>1274</v>
      </c>
      <c r="B1056" s="601" t="s">
        <v>1892</v>
      </c>
      <c r="C1056" s="926" t="s">
        <v>52</v>
      </c>
      <c r="D1056" s="704">
        <v>42636</v>
      </c>
      <c r="E1056" s="601">
        <v>52.42</v>
      </c>
      <c r="F1056" s="927">
        <v>101.175</v>
      </c>
      <c r="G1056" s="928" t="s">
        <v>976</v>
      </c>
      <c r="H1056" s="569">
        <v>42650</v>
      </c>
      <c r="I1056" s="927">
        <v>102.932</v>
      </c>
      <c r="J1056" s="921">
        <f>SUM(I1056-F1056)*100</f>
        <v>175.7000000000005</v>
      </c>
      <c r="K1056" s="929">
        <f t="shared" si="147"/>
        <v>10</v>
      </c>
      <c r="L1056" s="930">
        <f>SUM((I1056-F1056)/J1056*K1056)*E1056</f>
        <v>5.2420000000000009</v>
      </c>
      <c r="M1056" s="926" t="s">
        <v>883</v>
      </c>
      <c r="N1056" s="931">
        <v>1</v>
      </c>
      <c r="O1056" s="925">
        <f t="shared" si="148"/>
        <v>92101.940000000264</v>
      </c>
      <c r="P1056" s="514"/>
    </row>
    <row r="1057" spans="1:16" s="843" customFormat="1" ht="15" customHeight="1" x14ac:dyDescent="0.25">
      <c r="A1057" s="601" t="s">
        <v>1148</v>
      </c>
      <c r="B1057" s="601" t="s">
        <v>1892</v>
      </c>
      <c r="C1057" s="926" t="s">
        <v>52</v>
      </c>
      <c r="D1057" s="704">
        <v>42650</v>
      </c>
      <c r="E1057" s="601">
        <v>91.68</v>
      </c>
      <c r="F1057" s="927">
        <v>0.74550000000000005</v>
      </c>
      <c r="G1057" s="928" t="s">
        <v>976</v>
      </c>
      <c r="H1057" s="569">
        <v>42650</v>
      </c>
      <c r="I1057" s="927">
        <v>0.73939999999999995</v>
      </c>
      <c r="J1057" s="921">
        <f>SUM(I1057-F1057)*10000</f>
        <v>-61.000000000001052</v>
      </c>
      <c r="K1057" s="929">
        <f t="shared" si="147"/>
        <v>10.230179028132991</v>
      </c>
      <c r="L1057" s="930">
        <f>SUM((I1057-F1057)/J1057*K1057)*E1057</f>
        <v>9.3790281329923272E-2</v>
      </c>
      <c r="M1057" s="926" t="s">
        <v>883</v>
      </c>
      <c r="N1057" s="931">
        <v>0.97750000000000004</v>
      </c>
      <c r="O1057" s="925">
        <f t="shared" si="148"/>
        <v>-58528.973515349542</v>
      </c>
      <c r="P1057" s="514"/>
    </row>
    <row r="1058" spans="1:16" s="843" customFormat="1" ht="15" customHeight="1" x14ac:dyDescent="0.25">
      <c r="A1058" s="601" t="s">
        <v>1172</v>
      </c>
      <c r="B1058" s="601" t="s">
        <v>1892</v>
      </c>
      <c r="C1058" s="926" t="s">
        <v>52</v>
      </c>
      <c r="D1058" s="704">
        <v>42650</v>
      </c>
      <c r="E1058" s="601">
        <v>64.11</v>
      </c>
      <c r="F1058" s="927">
        <v>0.7198</v>
      </c>
      <c r="G1058" s="928" t="s">
        <v>976</v>
      </c>
      <c r="H1058" s="569">
        <v>42650</v>
      </c>
      <c r="I1058" s="927">
        <v>0.71389999999999998</v>
      </c>
      <c r="J1058" s="921">
        <f>SUM(I1058-F1058)*10000</f>
        <v>-59.000000000000163</v>
      </c>
      <c r="K1058" s="929">
        <f t="shared" si="147"/>
        <v>7.5861022606584738</v>
      </c>
      <c r="L1058" s="930">
        <f>SUM((I1058-F1058)/J1058*K1058)*E1058</f>
        <v>4.8634501593081476E-2</v>
      </c>
      <c r="M1058" s="926" t="s">
        <v>883</v>
      </c>
      <c r="N1058" s="931">
        <v>1.3182</v>
      </c>
      <c r="O1058" s="925">
        <f t="shared" si="148"/>
        <v>-21767.831846395195</v>
      </c>
      <c r="P1058" s="514"/>
    </row>
    <row r="1059" spans="1:16" s="843" customFormat="1" ht="15" customHeight="1" x14ac:dyDescent="0.25">
      <c r="A1059" s="624" t="s">
        <v>1117</v>
      </c>
      <c r="B1059" s="624" t="s">
        <v>1892</v>
      </c>
      <c r="C1059" s="916" t="s">
        <v>77</v>
      </c>
      <c r="D1059" s="917">
        <v>42650</v>
      </c>
      <c r="E1059" s="624">
        <v>24.69</v>
      </c>
      <c r="F1059" s="918">
        <v>1.4675</v>
      </c>
      <c r="G1059" s="919" t="s">
        <v>976</v>
      </c>
      <c r="H1059" s="569">
        <v>42650</v>
      </c>
      <c r="I1059" s="918">
        <v>1.4772000000000001</v>
      </c>
      <c r="J1059" s="921">
        <f>SUM(F1059-I1059)*10000</f>
        <v>-97.000000000000426</v>
      </c>
      <c r="K1059" s="922">
        <f t="shared" si="147"/>
        <v>10</v>
      </c>
      <c r="L1059" s="923">
        <f>SUM((F1059-I1059)/J1059*K1059)*E1059</f>
        <v>2.469E-2</v>
      </c>
      <c r="M1059" s="916" t="s">
        <v>883</v>
      </c>
      <c r="N1059" s="924">
        <v>1</v>
      </c>
      <c r="O1059" s="925">
        <f t="shared" si="148"/>
        <v>-23949.300000000108</v>
      </c>
      <c r="P1059" s="515"/>
    </row>
    <row r="1060" spans="1:16" s="843" customFormat="1" ht="15" customHeight="1" x14ac:dyDescent="0.25">
      <c r="A1060" s="624" t="s">
        <v>1139</v>
      </c>
      <c r="B1060" s="624" t="s">
        <v>1892</v>
      </c>
      <c r="C1060" s="916" t="s">
        <v>77</v>
      </c>
      <c r="D1060" s="917">
        <v>42650</v>
      </c>
      <c r="E1060" s="624">
        <v>44.71</v>
      </c>
      <c r="F1060" s="918">
        <v>1.4698</v>
      </c>
      <c r="G1060" s="919" t="s">
        <v>976</v>
      </c>
      <c r="H1060" s="569">
        <v>42650</v>
      </c>
      <c r="I1060" s="918">
        <v>1.4802</v>
      </c>
      <c r="J1060" s="921">
        <f>SUM(F1060-I1060)*10000</f>
        <v>-103.99999999999964</v>
      </c>
      <c r="K1060" s="922">
        <f t="shared" si="147"/>
        <v>7.5272864132480244</v>
      </c>
      <c r="L1060" s="923">
        <f>SUM((F1060-I1060)/J1060*K1060)*E1060</f>
        <v>3.3654497553631917E-2</v>
      </c>
      <c r="M1060" s="916" t="s">
        <v>883</v>
      </c>
      <c r="N1060" s="924">
        <v>1.3285</v>
      </c>
      <c r="O1060" s="925">
        <f t="shared" si="148"/>
        <v>-26346.012386734721</v>
      </c>
      <c r="P1060" s="515"/>
    </row>
    <row r="1061" spans="1:16" s="843" customFormat="1" ht="15" customHeight="1" x14ac:dyDescent="0.25">
      <c r="A1061" s="601" t="s">
        <v>1139</v>
      </c>
      <c r="B1061" s="601"/>
      <c r="C1061" s="926" t="s">
        <v>52</v>
      </c>
      <c r="D1061" s="704">
        <v>42648</v>
      </c>
      <c r="E1061" s="601">
        <v>181.71</v>
      </c>
      <c r="F1061" s="927">
        <v>1.4833000000000001</v>
      </c>
      <c r="G1061" s="928" t="s">
        <v>976</v>
      </c>
      <c r="H1061" s="569">
        <v>42653</v>
      </c>
      <c r="I1061" s="927">
        <v>1.4748000000000001</v>
      </c>
      <c r="J1061" s="921">
        <f>SUM(I1061-F1061)*10000</f>
        <v>-84.999999999999517</v>
      </c>
      <c r="K1061" s="929">
        <f t="shared" ref="K1061:K1072" si="150">SUM(100000/N1061)/10000</f>
        <v>7.5272864132480244</v>
      </c>
      <c r="L1061" s="930">
        <f>SUM((I1061-F1061)/J1061*K1061)*E1061</f>
        <v>0.13677832141512986</v>
      </c>
      <c r="M1061" s="926" t="s">
        <v>883</v>
      </c>
      <c r="N1061" s="931">
        <v>1.3285</v>
      </c>
      <c r="O1061" s="925">
        <f t="shared" ref="O1061:O1072" si="151">SUM(J1061*K1061*E1061)/N1061</f>
        <v>-87513.416035272661</v>
      </c>
      <c r="P1061" s="514"/>
    </row>
    <row r="1062" spans="1:16" s="843" customFormat="1" ht="15" customHeight="1" x14ac:dyDescent="0.25">
      <c r="A1062" s="601" t="s">
        <v>2346</v>
      </c>
      <c r="B1062" s="601"/>
      <c r="C1062" s="926" t="s">
        <v>52</v>
      </c>
      <c r="D1062" s="704">
        <v>42650</v>
      </c>
      <c r="E1062" s="601">
        <v>298.36</v>
      </c>
      <c r="F1062" s="927">
        <v>0.94910000000000005</v>
      </c>
      <c r="G1062" s="928" t="s">
        <v>976</v>
      </c>
      <c r="H1062" s="569">
        <v>42653</v>
      </c>
      <c r="I1062" s="927">
        <v>0.94330000000000003</v>
      </c>
      <c r="J1062" s="921">
        <f>SUM(I1062-F1062)*10000</f>
        <v>-58.00000000000027</v>
      </c>
      <c r="K1062" s="929">
        <f t="shared" si="150"/>
        <v>7.5272864132480244</v>
      </c>
      <c r="L1062" s="930">
        <f>SUM((I1062-F1062)/J1062*K1062)*E1062</f>
        <v>0.22458411742566806</v>
      </c>
      <c r="M1062" s="926" t="s">
        <v>883</v>
      </c>
      <c r="N1062" s="931">
        <v>1.3285</v>
      </c>
      <c r="O1062" s="925">
        <f t="shared" si="151"/>
        <v>-98049.520592313202</v>
      </c>
      <c r="P1062" s="514"/>
    </row>
    <row r="1063" spans="1:16" s="843" customFormat="1" ht="15" customHeight="1" x14ac:dyDescent="0.25">
      <c r="A1063" s="624" t="s">
        <v>1118</v>
      </c>
      <c r="B1063" s="624" t="s">
        <v>1892</v>
      </c>
      <c r="C1063" s="916" t="s">
        <v>77</v>
      </c>
      <c r="D1063" s="917">
        <v>42650</v>
      </c>
      <c r="E1063" s="624">
        <v>107.58</v>
      </c>
      <c r="F1063" s="918">
        <v>1.0394000000000001</v>
      </c>
      <c r="G1063" s="919" t="s">
        <v>976</v>
      </c>
      <c r="H1063" s="569">
        <v>42654</v>
      </c>
      <c r="I1063" s="918">
        <v>1.0455000000000001</v>
      </c>
      <c r="J1063" s="921">
        <f>SUM(F1063-I1063)*10000</f>
        <v>-60.999999999999943</v>
      </c>
      <c r="K1063" s="922">
        <f t="shared" si="150"/>
        <v>7.2721983855719587</v>
      </c>
      <c r="L1063" s="923">
        <f>SUM((F1063-I1063)/J1063*K1063)*E1063</f>
        <v>7.8234310231983129E-2</v>
      </c>
      <c r="M1063" s="916" t="s">
        <v>883</v>
      </c>
      <c r="N1063" s="924">
        <v>1.3751</v>
      </c>
      <c r="O1063" s="925">
        <f t="shared" si="151"/>
        <v>-34705.060898487136</v>
      </c>
      <c r="P1063" s="515"/>
    </row>
    <row r="1064" spans="1:16" s="843" customFormat="1" ht="17.25" customHeight="1" x14ac:dyDescent="0.25">
      <c r="A1064" s="624" t="s">
        <v>1035</v>
      </c>
      <c r="B1064" s="624" t="s">
        <v>2388</v>
      </c>
      <c r="C1064" s="916" t="s">
        <v>77</v>
      </c>
      <c r="D1064" s="917">
        <v>42643</v>
      </c>
      <c r="E1064" s="624">
        <v>17.25</v>
      </c>
      <c r="F1064" s="918">
        <v>1.1168</v>
      </c>
      <c r="G1064" s="919" t="s">
        <v>976</v>
      </c>
      <c r="H1064" s="569">
        <v>42654</v>
      </c>
      <c r="I1064" s="918">
        <v>1.1102000000000001</v>
      </c>
      <c r="J1064" s="921">
        <f>SUM(F1064-I1064)*10000</f>
        <v>65.999999999999389</v>
      </c>
      <c r="K1064" s="922">
        <f t="shared" si="150"/>
        <v>10</v>
      </c>
      <c r="L1064" s="923">
        <f>SUM((F1064-I1064)/J1064*K1064)*E1064</f>
        <v>1.7250000000000001E-2</v>
      </c>
      <c r="M1064" s="916" t="s">
        <v>883</v>
      </c>
      <c r="N1064" s="924">
        <v>1</v>
      </c>
      <c r="O1064" s="925">
        <f t="shared" si="151"/>
        <v>11384.999999999894</v>
      </c>
      <c r="P1064" s="515"/>
    </row>
    <row r="1065" spans="1:16" s="843" customFormat="1" ht="15" customHeight="1" x14ac:dyDescent="0.25">
      <c r="A1065" s="624" t="s">
        <v>1140</v>
      </c>
      <c r="B1065" s="624" t="s">
        <v>2388</v>
      </c>
      <c r="C1065" s="916" t="s">
        <v>77</v>
      </c>
      <c r="D1065" s="917">
        <v>42650</v>
      </c>
      <c r="E1065" s="624">
        <v>108.61</v>
      </c>
      <c r="F1065" s="918">
        <v>73.599999999999994</v>
      </c>
      <c r="G1065" s="919" t="s">
        <v>976</v>
      </c>
      <c r="H1065" s="569">
        <v>42654</v>
      </c>
      <c r="I1065" s="918">
        <v>72.983000000000004</v>
      </c>
      <c r="J1065" s="921">
        <f>SUM(F1065-I1065)*100</f>
        <v>61.699999999999022</v>
      </c>
      <c r="K1065" s="922">
        <f t="shared" si="150"/>
        <v>10</v>
      </c>
      <c r="L1065" s="923">
        <f>SUM((F1065-I1065)/J1065*K1065)*E1065</f>
        <v>10.861000000000001</v>
      </c>
      <c r="M1065" s="916" t="s">
        <v>883</v>
      </c>
      <c r="N1065" s="924">
        <v>1</v>
      </c>
      <c r="O1065" s="925">
        <f t="shared" si="151"/>
        <v>67012.369999998933</v>
      </c>
      <c r="P1065" s="515"/>
    </row>
    <row r="1066" spans="1:16" s="843" customFormat="1" ht="15" customHeight="1" x14ac:dyDescent="0.25">
      <c r="A1066" s="624" t="s">
        <v>1172</v>
      </c>
      <c r="B1066" s="624" t="s">
        <v>2388</v>
      </c>
      <c r="C1066" s="916" t="s">
        <v>77</v>
      </c>
      <c r="D1066" s="917">
        <v>42654</v>
      </c>
      <c r="E1066" s="624">
        <v>183.55</v>
      </c>
      <c r="F1066" s="918">
        <v>0.71199999999999997</v>
      </c>
      <c r="G1066" s="919" t="s">
        <v>2626</v>
      </c>
      <c r="H1066" s="569">
        <v>42654</v>
      </c>
      <c r="I1066" s="918">
        <v>0.70660000000000001</v>
      </c>
      <c r="J1066" s="921">
        <f>SUM(F1066-I1066)*10000</f>
        <v>53.999999999999602</v>
      </c>
      <c r="K1066" s="922">
        <f t="shared" si="150"/>
        <v>10</v>
      </c>
      <c r="L1066" s="923">
        <f>SUM((F1066-I1066)/J1066*K1066)*E1066</f>
        <v>0.18355000000000002</v>
      </c>
      <c r="M1066" s="916" t="s">
        <v>883</v>
      </c>
      <c r="N1066" s="924">
        <v>1</v>
      </c>
      <c r="O1066" s="925">
        <f t="shared" si="151"/>
        <v>99116.999999999272</v>
      </c>
      <c r="P1066" s="515"/>
    </row>
    <row r="1067" spans="1:16" s="843" customFormat="1" ht="15" customHeight="1" x14ac:dyDescent="0.25">
      <c r="A1067" s="601" t="s">
        <v>1058</v>
      </c>
      <c r="B1067" s="601" t="s">
        <v>2614</v>
      </c>
      <c r="C1067" s="926" t="s">
        <v>52</v>
      </c>
      <c r="D1067" s="704">
        <v>42636</v>
      </c>
      <c r="E1067" s="601">
        <v>89.04</v>
      </c>
      <c r="F1067" s="927">
        <v>1.3594999999999999</v>
      </c>
      <c r="G1067" s="928" t="s">
        <v>976</v>
      </c>
      <c r="H1067" s="569">
        <v>42654</v>
      </c>
      <c r="I1067" s="927">
        <v>1.3794</v>
      </c>
      <c r="J1067" s="921">
        <f>SUM(I1067-F1067)*10000</f>
        <v>199.00000000000028</v>
      </c>
      <c r="K1067" s="929">
        <f t="shared" si="150"/>
        <v>7.2495287806292588</v>
      </c>
      <c r="L1067" s="930">
        <f>SUM((I1067-F1067)/J1067*K1067)*E1067</f>
        <v>6.4549804262722929E-2</v>
      </c>
      <c r="M1067" s="926" t="s">
        <v>883</v>
      </c>
      <c r="N1067" s="931">
        <v>1.3794</v>
      </c>
      <c r="O1067" s="925">
        <f t="shared" si="151"/>
        <v>93123.177093532562</v>
      </c>
      <c r="P1067" s="514"/>
    </row>
    <row r="1068" spans="1:16" s="843" customFormat="1" ht="15" customHeight="1" x14ac:dyDescent="0.25">
      <c r="A1068" s="601" t="s">
        <v>1147</v>
      </c>
      <c r="B1068" s="601" t="s">
        <v>2388</v>
      </c>
      <c r="C1068" s="926" t="s">
        <v>52</v>
      </c>
      <c r="D1068" s="704">
        <v>42653</v>
      </c>
      <c r="E1068" s="601">
        <v>216.89</v>
      </c>
      <c r="F1068" s="927">
        <v>1.0650999999999999</v>
      </c>
      <c r="G1068" s="928" t="s">
        <v>976</v>
      </c>
      <c r="H1068" s="569">
        <v>42655</v>
      </c>
      <c r="I1068" s="927">
        <v>1.0701000000000001</v>
      </c>
      <c r="J1068" s="921">
        <f>SUM(I1068-F1068)*10000</f>
        <v>50.000000000001151</v>
      </c>
      <c r="K1068" s="929">
        <f t="shared" si="150"/>
        <v>7.1352122725651093</v>
      </c>
      <c r="L1068" s="930">
        <f>SUM((I1068-F1068)/J1068*K1068)*E1068</f>
        <v>0.15475561897966467</v>
      </c>
      <c r="M1068" s="926" t="s">
        <v>883</v>
      </c>
      <c r="N1068" s="931">
        <v>1.4015</v>
      </c>
      <c r="O1068" s="925">
        <f t="shared" si="151"/>
        <v>55210.70958960693</v>
      </c>
      <c r="P1068" s="514"/>
    </row>
    <row r="1069" spans="1:16" s="843" customFormat="1" ht="15" customHeight="1" x14ac:dyDescent="0.25">
      <c r="A1069" s="624" t="s">
        <v>1035</v>
      </c>
      <c r="B1069" s="624" t="s">
        <v>2614</v>
      </c>
      <c r="C1069" s="916" t="s">
        <v>77</v>
      </c>
      <c r="D1069" s="917">
        <v>42643</v>
      </c>
      <c r="E1069" s="624">
        <v>17.239999999999998</v>
      </c>
      <c r="F1069" s="918">
        <v>1.1168</v>
      </c>
      <c r="G1069" s="919" t="s">
        <v>976</v>
      </c>
      <c r="H1069" s="569">
        <v>42655</v>
      </c>
      <c r="I1069" s="918">
        <v>1.1034999999999999</v>
      </c>
      <c r="J1069" s="921">
        <f>SUM(F1069-I1069)*10000</f>
        <v>133.00000000000091</v>
      </c>
      <c r="K1069" s="922">
        <f t="shared" si="150"/>
        <v>10</v>
      </c>
      <c r="L1069" s="923">
        <f>SUM((F1069-I1069)/J1069*K1069)*E1069</f>
        <v>1.7239999999999998E-2</v>
      </c>
      <c r="M1069" s="916" t="s">
        <v>883</v>
      </c>
      <c r="N1069" s="924">
        <v>1</v>
      </c>
      <c r="O1069" s="925">
        <f t="shared" si="151"/>
        <v>22929.200000000154</v>
      </c>
      <c r="P1069" s="515"/>
    </row>
    <row r="1070" spans="1:16" s="843" customFormat="1" ht="15" customHeight="1" x14ac:dyDescent="0.25">
      <c r="A1070" s="624" t="s">
        <v>1140</v>
      </c>
      <c r="B1070" s="624" t="s">
        <v>1892</v>
      </c>
      <c r="C1070" s="916" t="s">
        <v>77</v>
      </c>
      <c r="D1070" s="917">
        <v>42650</v>
      </c>
      <c r="E1070" s="624">
        <v>108.61</v>
      </c>
      <c r="F1070" s="918">
        <v>73.599999999999994</v>
      </c>
      <c r="G1070" s="919" t="s">
        <v>976</v>
      </c>
      <c r="H1070" s="569">
        <v>42655</v>
      </c>
      <c r="I1070" s="918">
        <v>73.394999999999996</v>
      </c>
      <c r="J1070" s="921">
        <f>SUM(F1070-I1070)*100</f>
        <v>20.499999999999829</v>
      </c>
      <c r="K1070" s="922">
        <f t="shared" si="150"/>
        <v>10</v>
      </c>
      <c r="L1070" s="923">
        <f>SUM((F1070-I1070)/J1070*K1070)*E1070</f>
        <v>10.861000000000001</v>
      </c>
      <c r="M1070" s="916" t="s">
        <v>883</v>
      </c>
      <c r="N1070" s="924">
        <v>1</v>
      </c>
      <c r="O1070" s="925">
        <f t="shared" si="151"/>
        <v>22265.049999999814</v>
      </c>
      <c r="P1070" s="515"/>
    </row>
    <row r="1071" spans="1:16" s="843" customFormat="1" ht="15" customHeight="1" x14ac:dyDescent="0.25">
      <c r="A1071" s="601" t="s">
        <v>1147</v>
      </c>
      <c r="B1071" s="601" t="s">
        <v>2688</v>
      </c>
      <c r="C1071" s="926" t="s">
        <v>52</v>
      </c>
      <c r="D1071" s="704">
        <v>42653</v>
      </c>
      <c r="E1071" s="601">
        <v>216.88</v>
      </c>
      <c r="F1071" s="927">
        <v>1.0650999999999999</v>
      </c>
      <c r="G1071" s="928" t="s">
        <v>976</v>
      </c>
      <c r="H1071" s="569">
        <v>42656</v>
      </c>
      <c r="I1071" s="927">
        <v>1.0667</v>
      </c>
      <c r="J1071" s="921">
        <f>SUM(I1071-F1071)*10000</f>
        <v>16.000000000000458</v>
      </c>
      <c r="K1071" s="929">
        <f t="shared" si="150"/>
        <v>7.1352122725651093</v>
      </c>
      <c r="L1071" s="930">
        <f>SUM((I1071-F1071)/J1071*K1071)*E1071</f>
        <v>0.15474848376739209</v>
      </c>
      <c r="M1071" s="926" t="s">
        <v>883</v>
      </c>
      <c r="N1071" s="931">
        <v>1.4015</v>
      </c>
      <c r="O1071" s="925">
        <f t="shared" si="151"/>
        <v>17666.612488607523</v>
      </c>
      <c r="P1071" s="514"/>
    </row>
    <row r="1072" spans="1:16" s="843" customFormat="1" ht="15" customHeight="1" x14ac:dyDescent="0.25">
      <c r="A1072" s="624" t="s">
        <v>1172</v>
      </c>
      <c r="B1072" s="624" t="s">
        <v>1892</v>
      </c>
      <c r="C1072" s="916" t="s">
        <v>77</v>
      </c>
      <c r="D1072" s="917">
        <v>42654</v>
      </c>
      <c r="E1072" s="624">
        <v>183.54</v>
      </c>
      <c r="F1072" s="918">
        <v>0.71199999999999997</v>
      </c>
      <c r="G1072" s="919" t="s">
        <v>2626</v>
      </c>
      <c r="H1072" s="569">
        <v>42656</v>
      </c>
      <c r="I1072" s="918">
        <v>0.70979999999999999</v>
      </c>
      <c r="J1072" s="921">
        <f>SUM(F1072-I1072)*10000</f>
        <v>21.999999999999797</v>
      </c>
      <c r="K1072" s="922">
        <f t="shared" si="150"/>
        <v>10</v>
      </c>
      <c r="L1072" s="923">
        <f>SUM((F1072-I1072)/J1072*K1072)*E1072</f>
        <v>0.18354000000000001</v>
      </c>
      <c r="M1072" s="916" t="s">
        <v>883</v>
      </c>
      <c r="N1072" s="924">
        <v>1</v>
      </c>
      <c r="O1072" s="925">
        <f t="shared" si="151"/>
        <v>40378.799999999625</v>
      </c>
      <c r="P1072" s="515"/>
    </row>
    <row r="1073" spans="1:16" s="843" customFormat="1" ht="15" customHeight="1" x14ac:dyDescent="0.25">
      <c r="A1073" s="624" t="s">
        <v>1057</v>
      </c>
      <c r="B1073" s="624" t="s">
        <v>1892</v>
      </c>
      <c r="C1073" s="916" t="s">
        <v>77</v>
      </c>
      <c r="D1073" s="917">
        <v>42649</v>
      </c>
      <c r="E1073" s="624">
        <v>217.24</v>
      </c>
      <c r="F1073" s="918">
        <v>0.75919999999999999</v>
      </c>
      <c r="G1073" s="919" t="s">
        <v>976</v>
      </c>
      <c r="H1073" s="569">
        <v>42657</v>
      </c>
      <c r="I1073" s="918">
        <v>0.76070000000000004</v>
      </c>
      <c r="J1073" s="921">
        <f>SUM(F1073-I1073)*10000</f>
        <v>-15.000000000000568</v>
      </c>
      <c r="K1073" s="922">
        <f t="shared" ref="K1073:K1106" si="152">SUM(100000/N1073)/10000</f>
        <v>10</v>
      </c>
      <c r="L1073" s="923">
        <f>SUM((F1073-I1073)/J1073*K1073)*E1073</f>
        <v>0.21724000000000002</v>
      </c>
      <c r="M1073" s="916" t="s">
        <v>883</v>
      </c>
      <c r="N1073" s="924">
        <v>1</v>
      </c>
      <c r="O1073" s="925">
        <f t="shared" ref="O1073:O1106" si="153">SUM(J1073*K1073*E1073)/N1073</f>
        <v>-32586.000000001237</v>
      </c>
      <c r="P1073" s="515"/>
    </row>
    <row r="1074" spans="1:16" s="843" customFormat="1" ht="15" customHeight="1" x14ac:dyDescent="0.25">
      <c r="A1074" s="601" t="s">
        <v>1148</v>
      </c>
      <c r="B1074" s="601" t="s">
        <v>2388</v>
      </c>
      <c r="C1074" s="926" t="s">
        <v>52</v>
      </c>
      <c r="D1074" s="704">
        <v>42657</v>
      </c>
      <c r="E1074" s="601">
        <v>134.30000000000001</v>
      </c>
      <c r="F1074" s="927">
        <v>0.74839999999999995</v>
      </c>
      <c r="G1074" s="928" t="s">
        <v>976</v>
      </c>
      <c r="H1074" s="569">
        <v>42657</v>
      </c>
      <c r="I1074" s="927">
        <v>0.75349999999999995</v>
      </c>
      <c r="J1074" s="921">
        <f>SUM(I1074-F1074)*10000</f>
        <v>50.999999999999936</v>
      </c>
      <c r="K1074" s="929">
        <f t="shared" si="152"/>
        <v>10.095911155981826</v>
      </c>
      <c r="L1074" s="930">
        <f>SUM((I1074-F1074)/J1074*K1074)*E1074</f>
        <v>0.13558808682483592</v>
      </c>
      <c r="M1074" s="926" t="s">
        <v>883</v>
      </c>
      <c r="N1074" s="931">
        <v>0.99050000000000005</v>
      </c>
      <c r="O1074" s="925">
        <f t="shared" si="153"/>
        <v>69813.149198047686</v>
      </c>
      <c r="P1074" s="514"/>
    </row>
    <row r="1075" spans="1:16" s="843" customFormat="1" ht="15" customHeight="1" x14ac:dyDescent="0.25">
      <c r="A1075" s="624" t="s">
        <v>1139</v>
      </c>
      <c r="B1075" s="624" t="s">
        <v>2388</v>
      </c>
      <c r="C1075" s="916" t="s">
        <v>77</v>
      </c>
      <c r="D1075" s="917">
        <v>42654</v>
      </c>
      <c r="E1075" s="624">
        <v>87.06</v>
      </c>
      <c r="F1075" s="918">
        <v>1.4628000000000001</v>
      </c>
      <c r="G1075" s="919" t="s">
        <v>976</v>
      </c>
      <c r="H1075" s="569">
        <v>42657</v>
      </c>
      <c r="I1075" s="918">
        <v>1.4524999999999999</v>
      </c>
      <c r="J1075" s="921">
        <f>SUM(F1075-I1075)*10000</f>
        <v>103.00000000000198</v>
      </c>
      <c r="K1075" s="922">
        <f t="shared" si="152"/>
        <v>7.5272864132480244</v>
      </c>
      <c r="L1075" s="923">
        <f>SUM((F1075-I1075)/J1075*K1075)*E1075</f>
        <v>6.5532555513737295E-2</v>
      </c>
      <c r="M1075" s="916" t="s">
        <v>883</v>
      </c>
      <c r="N1075" s="924">
        <v>1.3285</v>
      </c>
      <c r="O1075" s="925">
        <f t="shared" si="153"/>
        <v>50808.078418630575</v>
      </c>
      <c r="P1075" s="515"/>
    </row>
    <row r="1076" spans="1:16" s="843" customFormat="1" ht="15" customHeight="1" x14ac:dyDescent="0.25">
      <c r="A1076" s="624" t="s">
        <v>1139</v>
      </c>
      <c r="B1076" s="624" t="s">
        <v>2614</v>
      </c>
      <c r="C1076" s="916" t="s">
        <v>77</v>
      </c>
      <c r="D1076" s="917">
        <v>42654</v>
      </c>
      <c r="E1076" s="624">
        <v>86.06</v>
      </c>
      <c r="F1076" s="918">
        <v>1.4628000000000001</v>
      </c>
      <c r="G1076" s="919" t="s">
        <v>976</v>
      </c>
      <c r="H1076" s="569">
        <v>42657</v>
      </c>
      <c r="I1076" s="918">
        <v>1.4412</v>
      </c>
      <c r="J1076" s="921">
        <f>SUM(F1076-I1076)*10000</f>
        <v>216.00000000000063</v>
      </c>
      <c r="K1076" s="922">
        <f t="shared" si="152"/>
        <v>7.5272864132480244</v>
      </c>
      <c r="L1076" s="923">
        <f>SUM((F1076-I1076)/J1076*K1076)*E1076</f>
        <v>6.4779826872412502E-2</v>
      </c>
      <c r="M1076" s="916" t="s">
        <v>883</v>
      </c>
      <c r="N1076" s="924">
        <v>1.3285</v>
      </c>
      <c r="O1076" s="925">
        <f t="shared" si="153"/>
        <v>105325.12310456259</v>
      </c>
      <c r="P1076" s="515"/>
    </row>
    <row r="1077" spans="1:16" s="843" customFormat="1" ht="15" customHeight="1" x14ac:dyDescent="0.25">
      <c r="A1077" s="601" t="s">
        <v>1594</v>
      </c>
      <c r="B1077" s="601" t="s">
        <v>1892</v>
      </c>
      <c r="C1077" s="926" t="s">
        <v>52</v>
      </c>
      <c r="D1077" s="704">
        <v>42654</v>
      </c>
      <c r="E1077" s="601">
        <v>102.29</v>
      </c>
      <c r="F1077" s="927">
        <v>1.5692999999999999</v>
      </c>
      <c r="G1077" s="928" t="s">
        <v>2626</v>
      </c>
      <c r="H1077" s="569">
        <v>42657</v>
      </c>
      <c r="I1077" s="927">
        <v>1.5546</v>
      </c>
      <c r="J1077" s="921">
        <f>SUM(I1077-F1077)*10000</f>
        <v>-146.99999999999935</v>
      </c>
      <c r="K1077" s="929">
        <f t="shared" si="152"/>
        <v>7.1352122725651093</v>
      </c>
      <c r="L1077" s="930">
        <f>SUM((I1077-F1077)/J1077*K1077)*E1077</f>
        <v>7.2986086336068512E-2</v>
      </c>
      <c r="M1077" s="926" t="s">
        <v>883</v>
      </c>
      <c r="N1077" s="931">
        <v>1.4015</v>
      </c>
      <c r="O1077" s="925">
        <f t="shared" si="153"/>
        <v>-76553.369185886724</v>
      </c>
      <c r="P1077" s="514"/>
    </row>
    <row r="1078" spans="1:16" s="843" customFormat="1" ht="15" customHeight="1" x14ac:dyDescent="0.25">
      <c r="A1078" s="624" t="s">
        <v>1058</v>
      </c>
      <c r="B1078" s="624" t="s">
        <v>1892</v>
      </c>
      <c r="C1078" s="916" t="s">
        <v>77</v>
      </c>
      <c r="D1078" s="917">
        <v>42657</v>
      </c>
      <c r="E1078" s="624">
        <v>73.59</v>
      </c>
      <c r="F1078" s="918">
        <v>1.3798999999999999</v>
      </c>
      <c r="G1078" s="919" t="s">
        <v>976</v>
      </c>
      <c r="H1078" s="569">
        <v>42657</v>
      </c>
      <c r="I1078" s="918">
        <v>1.3839999999999999</v>
      </c>
      <c r="J1078" s="921">
        <f>SUM(F1078-I1078)*10000</f>
        <v>-40.999999999999929</v>
      </c>
      <c r="K1078" s="922">
        <f t="shared" si="152"/>
        <v>7.1911405148856602</v>
      </c>
      <c r="L1078" s="923">
        <f>SUM((F1078-I1078)/J1078*K1078)*E1078</f>
        <v>5.291960304904357E-2</v>
      </c>
      <c r="M1078" s="916" t="s">
        <v>883</v>
      </c>
      <c r="N1078" s="924">
        <v>1.3906000000000001</v>
      </c>
      <c r="O1078" s="925">
        <f t="shared" si="153"/>
        <v>-15602.644362223376</v>
      </c>
      <c r="P1078" s="515"/>
    </row>
    <row r="1079" spans="1:16" s="843" customFormat="1" ht="15" customHeight="1" x14ac:dyDescent="0.25">
      <c r="A1079" s="624" t="s">
        <v>1141</v>
      </c>
      <c r="B1079" s="624" t="s">
        <v>1892</v>
      </c>
      <c r="C1079" s="916" t="s">
        <v>77</v>
      </c>
      <c r="D1079" s="917">
        <v>42642</v>
      </c>
      <c r="E1079" s="624">
        <v>329.73</v>
      </c>
      <c r="F1079" s="918">
        <v>1.0041</v>
      </c>
      <c r="G1079" s="919" t="s">
        <v>976</v>
      </c>
      <c r="H1079" s="569">
        <v>42661</v>
      </c>
      <c r="I1079" s="918">
        <v>1.0055000000000001</v>
      </c>
      <c r="J1079" s="921">
        <f>SUM(F1079-I1079)*10000</f>
        <v>-14.000000000000679</v>
      </c>
      <c r="K1079" s="922">
        <f t="shared" si="152"/>
        <v>7.555723460521345</v>
      </c>
      <c r="L1079" s="923">
        <f>SUM((F1079-I1079)/J1079*K1079)*E1079</f>
        <v>0.24913486966377035</v>
      </c>
      <c r="M1079" s="916" t="s">
        <v>883</v>
      </c>
      <c r="N1079" s="924">
        <v>1.3234999999999999</v>
      </c>
      <c r="O1079" s="925">
        <f t="shared" si="153"/>
        <v>-26353.518513735955</v>
      </c>
      <c r="P1079" s="515"/>
    </row>
    <row r="1080" spans="1:16" s="843" customFormat="1" ht="15" customHeight="1" x14ac:dyDescent="0.25">
      <c r="A1080" s="624" t="s">
        <v>1141</v>
      </c>
      <c r="B1080" s="624" t="s">
        <v>1892</v>
      </c>
      <c r="C1080" s="916" t="s">
        <v>77</v>
      </c>
      <c r="D1080" s="917">
        <v>42654</v>
      </c>
      <c r="E1080" s="624">
        <v>186.02199999999999</v>
      </c>
      <c r="F1080" s="918">
        <v>0.99780000000000002</v>
      </c>
      <c r="G1080" s="919" t="s">
        <v>976</v>
      </c>
      <c r="H1080" s="569">
        <v>42661</v>
      </c>
      <c r="I1080" s="918">
        <v>1.006</v>
      </c>
      <c r="J1080" s="921">
        <f>SUM(F1080-I1080)*10000</f>
        <v>-81.999999999999858</v>
      </c>
      <c r="K1080" s="922">
        <f t="shared" si="152"/>
        <v>7.5272864132480244</v>
      </c>
      <c r="L1080" s="923">
        <f>SUM((F1080-I1080)/J1080*K1080)*E1080</f>
        <v>0.14002408731652238</v>
      </c>
      <c r="M1080" s="916" t="s">
        <v>883</v>
      </c>
      <c r="N1080" s="924">
        <v>1.3285</v>
      </c>
      <c r="O1080" s="925">
        <f t="shared" si="153"/>
        <v>-86428.115618779193</v>
      </c>
      <c r="P1080" s="515"/>
    </row>
    <row r="1081" spans="1:16" s="843" customFormat="1" ht="15" customHeight="1" x14ac:dyDescent="0.25">
      <c r="A1081" s="624" t="s">
        <v>1057</v>
      </c>
      <c r="B1081" s="624" t="s">
        <v>1892</v>
      </c>
      <c r="C1081" s="916" t="s">
        <v>77</v>
      </c>
      <c r="D1081" s="917">
        <v>42656</v>
      </c>
      <c r="E1081" s="624">
        <v>195.55</v>
      </c>
      <c r="F1081" s="918">
        <v>0.75309999999999999</v>
      </c>
      <c r="G1081" s="919" t="s">
        <v>976</v>
      </c>
      <c r="H1081" s="569">
        <v>42661</v>
      </c>
      <c r="I1081" s="918">
        <v>0.75860000000000005</v>
      </c>
      <c r="J1081" s="921">
        <f>SUM(F1081-I1081)*10000</f>
        <v>-55.000000000000604</v>
      </c>
      <c r="K1081" s="922">
        <f t="shared" si="152"/>
        <v>10</v>
      </c>
      <c r="L1081" s="923">
        <f>SUM((F1081-I1081)/J1081*K1081)*E1081</f>
        <v>0.19555</v>
      </c>
      <c r="M1081" s="916" t="s">
        <v>883</v>
      </c>
      <c r="N1081" s="924">
        <v>1</v>
      </c>
      <c r="O1081" s="925">
        <f t="shared" si="153"/>
        <v>-107552.50000000118</v>
      </c>
      <c r="P1081" s="515"/>
    </row>
    <row r="1082" spans="1:16" s="843" customFormat="1" ht="15" customHeight="1" x14ac:dyDescent="0.25">
      <c r="A1082" s="601" t="s">
        <v>1057</v>
      </c>
      <c r="B1082" s="601" t="s">
        <v>2388</v>
      </c>
      <c r="C1082" s="926" t="s">
        <v>52</v>
      </c>
      <c r="D1082" s="704">
        <v>42657</v>
      </c>
      <c r="E1082" s="601">
        <v>47.27</v>
      </c>
      <c r="F1082" s="927">
        <v>0.75849999999999995</v>
      </c>
      <c r="G1082" s="928" t="s">
        <v>976</v>
      </c>
      <c r="H1082" s="569">
        <v>42661</v>
      </c>
      <c r="I1082" s="927">
        <v>0.7651</v>
      </c>
      <c r="J1082" s="921">
        <f>SUM(I1082-F1082)*10000</f>
        <v>66.000000000000497</v>
      </c>
      <c r="K1082" s="929">
        <f t="shared" si="152"/>
        <v>10</v>
      </c>
      <c r="L1082" s="930">
        <f>SUM((I1082-F1082)/J1082*K1082)*E1082</f>
        <v>4.7270000000000006E-2</v>
      </c>
      <c r="M1082" s="926" t="s">
        <v>883</v>
      </c>
      <c r="N1082" s="931">
        <v>1</v>
      </c>
      <c r="O1082" s="925">
        <f t="shared" si="153"/>
        <v>31198.200000000237</v>
      </c>
      <c r="P1082" s="514"/>
    </row>
    <row r="1083" spans="1:16" s="843" customFormat="1" ht="15" customHeight="1" x14ac:dyDescent="0.25">
      <c r="A1083" s="624" t="s">
        <v>2346</v>
      </c>
      <c r="B1083" s="624" t="s">
        <v>1892</v>
      </c>
      <c r="C1083" s="916" t="s">
        <v>77</v>
      </c>
      <c r="D1083" s="917">
        <v>42661</v>
      </c>
      <c r="E1083" s="624">
        <v>146.30000000000001</v>
      </c>
      <c r="F1083" s="918">
        <v>0.93640000000000001</v>
      </c>
      <c r="G1083" s="919" t="s">
        <v>976</v>
      </c>
      <c r="H1083" s="569">
        <v>42661</v>
      </c>
      <c r="I1083" s="918">
        <v>0.93759999999999999</v>
      </c>
      <c r="J1083" s="921">
        <f>SUM(F1083-I1083)*10000</f>
        <v>-11.999999999999789</v>
      </c>
      <c r="K1083" s="922">
        <f t="shared" si="152"/>
        <v>7.5272864132480244</v>
      </c>
      <c r="L1083" s="923">
        <f>SUM((F1083-I1083)/J1083*K1083)*E1083</f>
        <v>0.11012420022581861</v>
      </c>
      <c r="M1083" s="916" t="s">
        <v>883</v>
      </c>
      <c r="N1083" s="924">
        <v>1.3285</v>
      </c>
      <c r="O1083" s="925">
        <f t="shared" si="153"/>
        <v>-9947.2367535551384</v>
      </c>
      <c r="P1083" s="515"/>
    </row>
    <row r="1084" spans="1:16" s="843" customFormat="1" ht="15" customHeight="1" x14ac:dyDescent="0.25">
      <c r="A1084" s="624" t="s">
        <v>2346</v>
      </c>
      <c r="B1084" s="624" t="s">
        <v>1892</v>
      </c>
      <c r="C1084" s="916" t="s">
        <v>77</v>
      </c>
      <c r="D1084" s="917">
        <v>42654</v>
      </c>
      <c r="E1084" s="624">
        <v>133.86000000000001</v>
      </c>
      <c r="F1084" s="918">
        <v>0.93640000000000001</v>
      </c>
      <c r="G1084" s="919" t="s">
        <v>2626</v>
      </c>
      <c r="H1084" s="569">
        <v>42661</v>
      </c>
      <c r="I1084" s="918">
        <v>0.93969999999999998</v>
      </c>
      <c r="J1084" s="921">
        <f>SUM(F1084-I1084)*10000</f>
        <v>-32.999999999999694</v>
      </c>
      <c r="K1084" s="922">
        <f t="shared" si="152"/>
        <v>7.5272864132480244</v>
      </c>
      <c r="L1084" s="923">
        <f>SUM((F1084-I1084)/J1084*K1084)*E1084</f>
        <v>0.10076025592773806</v>
      </c>
      <c r="M1084" s="916" t="s">
        <v>883</v>
      </c>
      <c r="N1084" s="924">
        <v>1.3285</v>
      </c>
      <c r="O1084" s="925">
        <f t="shared" si="153"/>
        <v>-25028.893079528229</v>
      </c>
      <c r="P1084" s="515"/>
    </row>
    <row r="1085" spans="1:16" s="843" customFormat="1" ht="15" customHeight="1" x14ac:dyDescent="0.25">
      <c r="A1085" s="624" t="s">
        <v>2346</v>
      </c>
      <c r="B1085" s="624" t="s">
        <v>2388</v>
      </c>
      <c r="C1085" s="916" t="s">
        <v>77</v>
      </c>
      <c r="D1085" s="917">
        <v>42661</v>
      </c>
      <c r="E1085" s="624">
        <v>146.30000000000001</v>
      </c>
      <c r="F1085" s="918">
        <v>0.93640000000000001</v>
      </c>
      <c r="G1085" s="919" t="s">
        <v>976</v>
      </c>
      <c r="H1085" s="569">
        <v>42661</v>
      </c>
      <c r="I1085" s="918">
        <v>0.92459999999999998</v>
      </c>
      <c r="J1085" s="921">
        <f>SUM(F1085-I1085)*10000</f>
        <v>118.00000000000033</v>
      </c>
      <c r="K1085" s="922">
        <f t="shared" si="152"/>
        <v>7.5272864132480244</v>
      </c>
      <c r="L1085" s="923">
        <f>SUM((F1085-I1085)/J1085*K1085)*E1085</f>
        <v>0.11012420022581861</v>
      </c>
      <c r="M1085" s="916" t="s">
        <v>883</v>
      </c>
      <c r="N1085" s="924">
        <v>1.3285</v>
      </c>
      <c r="O1085" s="925">
        <f t="shared" si="153"/>
        <v>97814.49474329417</v>
      </c>
      <c r="P1085" s="515"/>
    </row>
    <row r="1086" spans="1:16" s="843" customFormat="1" ht="15" customHeight="1" x14ac:dyDescent="0.25">
      <c r="A1086" s="624" t="s">
        <v>2346</v>
      </c>
      <c r="B1086" s="624" t="s">
        <v>2388</v>
      </c>
      <c r="C1086" s="916" t="s">
        <v>77</v>
      </c>
      <c r="D1086" s="917">
        <v>42654</v>
      </c>
      <c r="E1086" s="624">
        <v>133.86000000000001</v>
      </c>
      <c r="F1086" s="918">
        <v>0.93640000000000001</v>
      </c>
      <c r="G1086" s="919" t="s">
        <v>2626</v>
      </c>
      <c r="H1086" s="569">
        <v>42661</v>
      </c>
      <c r="I1086" s="918">
        <v>0.92459999999999998</v>
      </c>
      <c r="J1086" s="921">
        <f>SUM(F1086-I1086)*10000</f>
        <v>118.00000000000033</v>
      </c>
      <c r="K1086" s="922">
        <f t="shared" si="152"/>
        <v>7.5272864132480244</v>
      </c>
      <c r="L1086" s="923">
        <f>SUM((F1086-I1086)/J1086*K1086)*E1086</f>
        <v>0.10076025592773806</v>
      </c>
      <c r="M1086" s="916" t="s">
        <v>883</v>
      </c>
      <c r="N1086" s="924">
        <v>1.3285</v>
      </c>
      <c r="O1086" s="925">
        <f t="shared" si="153"/>
        <v>89497.254041950509</v>
      </c>
      <c r="P1086" s="515"/>
    </row>
    <row r="1087" spans="1:16" s="843" customFormat="1" ht="15" customHeight="1" x14ac:dyDescent="0.25">
      <c r="A1087" s="601" t="s">
        <v>2431</v>
      </c>
      <c r="B1087" s="601" t="s">
        <v>1892</v>
      </c>
      <c r="C1087" s="926" t="s">
        <v>52</v>
      </c>
      <c r="D1087" s="704">
        <v>42657</v>
      </c>
      <c r="E1087" s="601">
        <v>102.35</v>
      </c>
      <c r="F1087" s="927">
        <v>0.70109999999999995</v>
      </c>
      <c r="G1087" s="928" t="s">
        <v>976</v>
      </c>
      <c r="H1087" s="569">
        <v>42661</v>
      </c>
      <c r="I1087" s="927">
        <v>0.70279999999999998</v>
      </c>
      <c r="J1087" s="921">
        <f>SUM(I1087-F1087)*10000</f>
        <v>17.000000000000348</v>
      </c>
      <c r="K1087" s="929">
        <f t="shared" si="152"/>
        <v>10.102030508132135</v>
      </c>
      <c r="L1087" s="930">
        <f>SUM((I1087-F1087)/J1087*K1087)*E1087</f>
        <v>0.1033942822507324</v>
      </c>
      <c r="M1087" s="926" t="s">
        <v>883</v>
      </c>
      <c r="N1087" s="931">
        <v>0.9899</v>
      </c>
      <c r="O1087" s="925">
        <f t="shared" si="153"/>
        <v>17756.367292276864</v>
      </c>
      <c r="P1087" s="514"/>
    </row>
    <row r="1088" spans="1:16" s="843" customFormat="1" ht="15" customHeight="1" x14ac:dyDescent="0.25">
      <c r="A1088" s="601" t="s">
        <v>2431</v>
      </c>
      <c r="B1088" s="601" t="s">
        <v>2388</v>
      </c>
      <c r="C1088" s="926" t="s">
        <v>52</v>
      </c>
      <c r="D1088" s="704">
        <v>42657</v>
      </c>
      <c r="E1088" s="601">
        <v>102.36</v>
      </c>
      <c r="F1088" s="927">
        <v>0.70109999999999995</v>
      </c>
      <c r="G1088" s="928" t="s">
        <v>976</v>
      </c>
      <c r="H1088" s="569">
        <v>42660</v>
      </c>
      <c r="I1088" s="927">
        <v>0.70526999999999995</v>
      </c>
      <c r="J1088" s="921">
        <f>SUM(I1088-F1088)*10000</f>
        <v>41.700000000000074</v>
      </c>
      <c r="K1088" s="929">
        <f t="shared" si="152"/>
        <v>10.111223458038424</v>
      </c>
      <c r="L1088" s="930">
        <f>SUM((I1088-F1088)/J1088*K1088)*E1088</f>
        <v>0.1034984833164813</v>
      </c>
      <c r="M1088" s="926" t="s">
        <v>883</v>
      </c>
      <c r="N1088" s="931">
        <v>0.98899999999999999</v>
      </c>
      <c r="O1088" s="925">
        <f t="shared" si="153"/>
        <v>43638.895392287952</v>
      </c>
      <c r="P1088" s="514"/>
    </row>
    <row r="1089" spans="1:16" s="843" customFormat="1" ht="15" customHeight="1" x14ac:dyDescent="0.25">
      <c r="A1089" s="601" t="s">
        <v>1172</v>
      </c>
      <c r="B1089" s="601" t="s">
        <v>2388</v>
      </c>
      <c r="C1089" s="926" t="s">
        <v>52</v>
      </c>
      <c r="D1089" s="704">
        <v>42657</v>
      </c>
      <c r="E1089" s="601">
        <v>103.53</v>
      </c>
      <c r="F1089" s="927">
        <v>0.71050000000000002</v>
      </c>
      <c r="G1089" s="928" t="s">
        <v>976</v>
      </c>
      <c r="H1089" s="569">
        <v>42661</v>
      </c>
      <c r="I1089" s="927">
        <v>0.7198</v>
      </c>
      <c r="J1089" s="921">
        <f>SUM(I1089-F1089)*10000</f>
        <v>92.999999999999744</v>
      </c>
      <c r="K1089" s="929">
        <f t="shared" si="152"/>
        <v>10.102030508132135</v>
      </c>
      <c r="L1089" s="930">
        <f>SUM((I1089-F1089)/J1089*K1089)*E1089</f>
        <v>0.104586321850692</v>
      </c>
      <c r="M1089" s="926" t="s">
        <v>883</v>
      </c>
      <c r="N1089" s="931">
        <v>0.9899</v>
      </c>
      <c r="O1089" s="925">
        <f t="shared" si="153"/>
        <v>98257.681908418308</v>
      </c>
      <c r="P1089" s="514"/>
    </row>
    <row r="1090" spans="1:16" s="843" customFormat="1" ht="15" customHeight="1" x14ac:dyDescent="0.25">
      <c r="A1090" s="624" t="s">
        <v>1273</v>
      </c>
      <c r="B1090" s="624" t="s">
        <v>2388</v>
      </c>
      <c r="C1090" s="916" t="s">
        <v>77</v>
      </c>
      <c r="D1090" s="917">
        <v>42654</v>
      </c>
      <c r="E1090" s="624">
        <v>54.39</v>
      </c>
      <c r="F1090" s="918">
        <v>114.785</v>
      </c>
      <c r="G1090" s="919" t="s">
        <v>976</v>
      </c>
      <c r="H1090" s="569">
        <v>42662</v>
      </c>
      <c r="I1090" s="918">
        <v>113.69</v>
      </c>
      <c r="J1090" s="921">
        <f>SUM(F1090-I1090)*100</f>
        <v>109.49999999999989</v>
      </c>
      <c r="K1090" s="922">
        <f t="shared" si="152"/>
        <v>10</v>
      </c>
      <c r="L1090" s="923">
        <f>SUM((F1090-I1090)/J1090*K1090)*E1090</f>
        <v>5.4390000000000001</v>
      </c>
      <c r="M1090" s="916" t="s">
        <v>883</v>
      </c>
      <c r="N1090" s="924">
        <v>1</v>
      </c>
      <c r="O1090" s="925">
        <f t="shared" si="153"/>
        <v>59557.049999999937</v>
      </c>
      <c r="P1090" s="515"/>
    </row>
    <row r="1091" spans="1:16" s="843" customFormat="1" ht="15" customHeight="1" x14ac:dyDescent="0.25">
      <c r="A1091" s="624" t="s">
        <v>1031</v>
      </c>
      <c r="B1091" s="624" t="s">
        <v>2388</v>
      </c>
      <c r="C1091" s="916" t="s">
        <v>77</v>
      </c>
      <c r="D1091" s="917">
        <v>42657</v>
      </c>
      <c r="E1091" s="624">
        <v>65.05</v>
      </c>
      <c r="F1091" s="918">
        <v>1.3154999999999999</v>
      </c>
      <c r="G1091" s="919" t="s">
        <v>976</v>
      </c>
      <c r="H1091" s="569">
        <v>42662</v>
      </c>
      <c r="I1091" s="918">
        <v>1.30301</v>
      </c>
      <c r="J1091" s="921">
        <f>SUM(F1091-I1091)*10000</f>
        <v>124.8999999999989</v>
      </c>
      <c r="K1091" s="922">
        <f t="shared" si="152"/>
        <v>7.6254384627116059</v>
      </c>
      <c r="L1091" s="923">
        <f>SUM((F1091-I1091)/J1091*K1091)*E1091</f>
        <v>4.9603477199938996E-2</v>
      </c>
      <c r="M1091" s="916" t="s">
        <v>883</v>
      </c>
      <c r="N1091" s="924">
        <v>1.3113999999999999</v>
      </c>
      <c r="O1091" s="925">
        <f t="shared" si="153"/>
        <v>47243.208039288744</v>
      </c>
      <c r="P1091" s="515"/>
    </row>
    <row r="1092" spans="1:16" s="843" customFormat="1" ht="15" customHeight="1" x14ac:dyDescent="0.25">
      <c r="A1092" s="624" t="s">
        <v>1166</v>
      </c>
      <c r="B1092" s="624" t="s">
        <v>2388</v>
      </c>
      <c r="C1092" s="916" t="s">
        <v>77</v>
      </c>
      <c r="D1092" s="917">
        <v>42661</v>
      </c>
      <c r="E1092" s="624">
        <v>155.99</v>
      </c>
      <c r="F1092" s="918">
        <v>104.92</v>
      </c>
      <c r="G1092" s="919" t="s">
        <v>976</v>
      </c>
      <c r="H1092" s="569">
        <v>42662</v>
      </c>
      <c r="I1092" s="918">
        <v>104.297</v>
      </c>
      <c r="J1092" s="921">
        <f>SUM(F1092-I1092)*100</f>
        <v>62.300000000000466</v>
      </c>
      <c r="K1092" s="922">
        <f t="shared" si="152"/>
        <v>10</v>
      </c>
      <c r="L1092" s="923">
        <f>SUM((F1092-I1092)/J1092*K1092)*E1092</f>
        <v>15.599000000000002</v>
      </c>
      <c r="M1092" s="916" t="s">
        <v>883</v>
      </c>
      <c r="N1092" s="924">
        <v>1</v>
      </c>
      <c r="O1092" s="925">
        <f t="shared" si="153"/>
        <v>97181.770000000732</v>
      </c>
      <c r="P1092" s="515"/>
    </row>
    <row r="1093" spans="1:16" s="843" customFormat="1" ht="15" customHeight="1" x14ac:dyDescent="0.25">
      <c r="A1093" s="601" t="s">
        <v>1057</v>
      </c>
      <c r="B1093" s="601" t="s">
        <v>2614</v>
      </c>
      <c r="C1093" s="926" t="s">
        <v>52</v>
      </c>
      <c r="D1093" s="704">
        <v>42657</v>
      </c>
      <c r="E1093" s="601">
        <v>47.26</v>
      </c>
      <c r="F1093" s="927">
        <v>0.75849999999999995</v>
      </c>
      <c r="G1093" s="928" t="s">
        <v>976</v>
      </c>
      <c r="H1093" s="569">
        <v>42662</v>
      </c>
      <c r="I1093" s="927">
        <v>0.77080000000000004</v>
      </c>
      <c r="J1093" s="921">
        <f>SUM(I1093-F1093)*10000</f>
        <v>123.00000000000088</v>
      </c>
      <c r="K1093" s="929">
        <f t="shared" si="152"/>
        <v>10</v>
      </c>
      <c r="L1093" s="930">
        <f>SUM((I1093-F1093)/J1093*K1093)*E1093</f>
        <v>4.7259999999999996E-2</v>
      </c>
      <c r="M1093" s="926" t="s">
        <v>883</v>
      </c>
      <c r="N1093" s="931">
        <v>1</v>
      </c>
      <c r="O1093" s="925">
        <f t="shared" si="153"/>
        <v>58129.800000000418</v>
      </c>
      <c r="P1093" s="514"/>
    </row>
    <row r="1094" spans="1:16" s="843" customFormat="1" ht="15" customHeight="1" x14ac:dyDescent="0.25">
      <c r="A1094" s="601" t="s">
        <v>1148</v>
      </c>
      <c r="B1094" s="601" t="s">
        <v>2614</v>
      </c>
      <c r="C1094" s="926" t="s">
        <v>52</v>
      </c>
      <c r="D1094" s="704">
        <v>42657</v>
      </c>
      <c r="E1094" s="601">
        <v>134.30000000000001</v>
      </c>
      <c r="F1094" s="927">
        <v>0.74839999999999995</v>
      </c>
      <c r="G1094" s="928" t="s">
        <v>976</v>
      </c>
      <c r="H1094" s="569">
        <v>42662</v>
      </c>
      <c r="I1094" s="927">
        <v>0.75990000000000002</v>
      </c>
      <c r="J1094" s="921">
        <f>SUM(I1094-F1094)*10000</f>
        <v>115.00000000000065</v>
      </c>
      <c r="K1094" s="929">
        <f t="shared" si="152"/>
        <v>10.111223458038424</v>
      </c>
      <c r="L1094" s="930">
        <f>SUM((I1094-F1094)/J1094*K1094)*E1094</f>
        <v>0.13579373104145606</v>
      </c>
      <c r="M1094" s="926" t="s">
        <v>883</v>
      </c>
      <c r="N1094" s="931">
        <v>0.98899999999999999</v>
      </c>
      <c r="O1094" s="925">
        <f t="shared" si="153"/>
        <v>157899.68725750793</v>
      </c>
      <c r="P1094" s="514"/>
    </row>
    <row r="1095" spans="1:16" s="843" customFormat="1" ht="14.25" customHeight="1" x14ac:dyDescent="0.25">
      <c r="A1095" s="624" t="s">
        <v>1148</v>
      </c>
      <c r="B1095" s="624" t="s">
        <v>2388</v>
      </c>
      <c r="C1095" s="916" t="s">
        <v>77</v>
      </c>
      <c r="D1095" s="917">
        <v>42663</v>
      </c>
      <c r="E1095" s="624">
        <v>109.72</v>
      </c>
      <c r="F1095" s="918">
        <v>0.75280000000000002</v>
      </c>
      <c r="G1095" s="919" t="s">
        <v>2698</v>
      </c>
      <c r="H1095" s="569">
        <v>42663</v>
      </c>
      <c r="I1095" s="918">
        <v>0.74750000000000005</v>
      </c>
      <c r="J1095" s="921">
        <f>SUM(F1095-I1095)*10000</f>
        <v>52.999999999999716</v>
      </c>
      <c r="K1095" s="922">
        <f t="shared" si="152"/>
        <v>10.073536818777074</v>
      </c>
      <c r="L1095" s="923">
        <f>SUM((F1095-I1095)/J1095*K1095)*E1095</f>
        <v>0.11052684597562203</v>
      </c>
      <c r="M1095" s="916" t="s">
        <v>883</v>
      </c>
      <c r="N1095" s="924">
        <v>0.99270000000000003</v>
      </c>
      <c r="O1095" s="925">
        <f t="shared" si="153"/>
        <v>59010.001377132445</v>
      </c>
      <c r="P1095" s="515"/>
    </row>
    <row r="1096" spans="1:16" s="843" customFormat="1" ht="15" customHeight="1" x14ac:dyDescent="0.25">
      <c r="A1096" s="624" t="s">
        <v>1166</v>
      </c>
      <c r="B1096" s="624" t="s">
        <v>1892</v>
      </c>
      <c r="C1096" s="916" t="s">
        <v>77</v>
      </c>
      <c r="D1096" s="917">
        <v>42661</v>
      </c>
      <c r="E1096" s="624">
        <v>155.99</v>
      </c>
      <c r="F1096" s="918">
        <v>104.92</v>
      </c>
      <c r="G1096" s="919" t="s">
        <v>976</v>
      </c>
      <c r="H1096" s="569">
        <v>42663</v>
      </c>
      <c r="I1096" s="918">
        <v>104.9</v>
      </c>
      <c r="J1096" s="921">
        <f>SUM(F1096-I1096)*100</f>
        <v>1.9999999999996021</v>
      </c>
      <c r="K1096" s="922">
        <f t="shared" si="152"/>
        <v>10</v>
      </c>
      <c r="L1096" s="923">
        <f>SUM((F1096-I1096)/J1096*K1096)*E1096</f>
        <v>15.599000000000002</v>
      </c>
      <c r="M1096" s="916" t="s">
        <v>883</v>
      </c>
      <c r="N1096" s="924">
        <v>1</v>
      </c>
      <c r="O1096" s="925">
        <f t="shared" si="153"/>
        <v>3119.7999999993795</v>
      </c>
      <c r="P1096" s="515"/>
    </row>
    <row r="1097" spans="1:16" s="843" customFormat="1" ht="15.75" customHeight="1" x14ac:dyDescent="0.25">
      <c r="A1097" s="601" t="s">
        <v>2346</v>
      </c>
      <c r="B1097" s="601" t="s">
        <v>2388</v>
      </c>
      <c r="C1097" s="926" t="s">
        <v>52</v>
      </c>
      <c r="D1097" s="704">
        <v>42661</v>
      </c>
      <c r="E1097" s="601">
        <v>162.46</v>
      </c>
      <c r="F1097" s="927">
        <v>0.94179999999999997</v>
      </c>
      <c r="G1097" s="928" t="s">
        <v>2695</v>
      </c>
      <c r="H1097" s="569">
        <v>42663</v>
      </c>
      <c r="I1097" s="927">
        <v>0.95009999999999994</v>
      </c>
      <c r="J1097" s="921">
        <f>SUM(I1097-F1097)*10000</f>
        <v>82.999999999999744</v>
      </c>
      <c r="K1097" s="929">
        <f t="shared" si="152"/>
        <v>7.5585789871504163</v>
      </c>
      <c r="L1097" s="930">
        <f>SUM((I1097-F1097)/J1097*K1097)*E1097</f>
        <v>0.12279667422524566</v>
      </c>
      <c r="M1097" s="926" t="s">
        <v>883</v>
      </c>
      <c r="N1097" s="931">
        <v>1.323</v>
      </c>
      <c r="O1097" s="925">
        <f t="shared" si="153"/>
        <v>77037.97400374421</v>
      </c>
      <c r="P1097" s="514"/>
    </row>
    <row r="1098" spans="1:16" s="843" customFormat="1" ht="15" customHeight="1" x14ac:dyDescent="0.25">
      <c r="A1098" s="624" t="s">
        <v>1031</v>
      </c>
      <c r="B1098" s="624" t="s">
        <v>1892</v>
      </c>
      <c r="C1098" s="916" t="s">
        <v>77</v>
      </c>
      <c r="D1098" s="917">
        <v>42657</v>
      </c>
      <c r="E1098" s="624">
        <v>65.05</v>
      </c>
      <c r="F1098" s="918">
        <v>1.3154999999999999</v>
      </c>
      <c r="G1098" s="919" t="s">
        <v>976</v>
      </c>
      <c r="H1098" s="569">
        <v>42663</v>
      </c>
      <c r="I1098" s="918">
        <v>1.3142</v>
      </c>
      <c r="J1098" s="921">
        <f>SUM(F1098-I1098)*10000</f>
        <v>12.999999999998568</v>
      </c>
      <c r="K1098" s="922">
        <f t="shared" si="152"/>
        <v>7.5585789871504163</v>
      </c>
      <c r="L1098" s="923">
        <f>SUM((F1098-I1098)/J1098*K1098)*E1098</f>
        <v>4.916855631141346E-2</v>
      </c>
      <c r="M1098" s="916" t="s">
        <v>883</v>
      </c>
      <c r="N1098" s="924">
        <v>1.323</v>
      </c>
      <c r="O1098" s="925">
        <f t="shared" si="153"/>
        <v>4831.3774153311006</v>
      </c>
      <c r="P1098" s="515"/>
    </row>
    <row r="1099" spans="1:16" s="843" customFormat="1" ht="15" customHeight="1" x14ac:dyDescent="0.25">
      <c r="A1099" s="601" t="s">
        <v>1155</v>
      </c>
      <c r="B1099" s="601" t="s">
        <v>1892</v>
      </c>
      <c r="C1099" s="926" t="s">
        <v>52</v>
      </c>
      <c r="D1099" s="704">
        <v>42657</v>
      </c>
      <c r="E1099" s="601">
        <v>202.52</v>
      </c>
      <c r="F1099" s="927">
        <v>79.254999999999995</v>
      </c>
      <c r="G1099" s="928" t="s">
        <v>976</v>
      </c>
      <c r="H1099" s="569">
        <v>42664</v>
      </c>
      <c r="I1099" s="927">
        <v>79.504999999999995</v>
      </c>
      <c r="J1099" s="921">
        <f>SUM(I1099-F1099)*100</f>
        <v>25</v>
      </c>
      <c r="K1099" s="929">
        <f t="shared" si="152"/>
        <v>10</v>
      </c>
      <c r="L1099" s="930">
        <f>SUM((I1099-F1099)/J1099*K1099)*E1099</f>
        <v>20.252000000000002</v>
      </c>
      <c r="M1099" s="926" t="s">
        <v>883</v>
      </c>
      <c r="N1099" s="931">
        <v>1</v>
      </c>
      <c r="O1099" s="925">
        <f t="shared" si="153"/>
        <v>50630</v>
      </c>
      <c r="P1099" s="514"/>
    </row>
    <row r="1100" spans="1:16" s="843" customFormat="1" ht="15" customHeight="1" x14ac:dyDescent="0.25">
      <c r="A1100" s="601" t="s">
        <v>1149</v>
      </c>
      <c r="B1100" s="601" t="s">
        <v>1892</v>
      </c>
      <c r="C1100" s="926" t="s">
        <v>52</v>
      </c>
      <c r="D1100" s="704">
        <v>42657</v>
      </c>
      <c r="E1100" s="601">
        <v>125.63</v>
      </c>
      <c r="F1100" s="927">
        <v>78.944999999999993</v>
      </c>
      <c r="G1100" s="928" t="s">
        <v>976</v>
      </c>
      <c r="H1100" s="569">
        <v>42664</v>
      </c>
      <c r="I1100" s="927">
        <v>79.504999999999995</v>
      </c>
      <c r="J1100" s="921">
        <f>SUM(I1100-F1100)*100</f>
        <v>56.000000000000227</v>
      </c>
      <c r="K1100" s="929">
        <f t="shared" si="152"/>
        <v>10</v>
      </c>
      <c r="L1100" s="930">
        <f>SUM((I1100-F1100)/J1100*K1100)*E1100</f>
        <v>12.563000000000001</v>
      </c>
      <c r="M1100" s="926" t="s">
        <v>883</v>
      </c>
      <c r="N1100" s="931">
        <v>1</v>
      </c>
      <c r="O1100" s="925">
        <f t="shared" si="153"/>
        <v>70352.800000000279</v>
      </c>
      <c r="P1100" s="514"/>
    </row>
    <row r="1101" spans="1:16" s="843" customFormat="1" ht="15" customHeight="1" x14ac:dyDescent="0.25">
      <c r="A1101" s="624" t="s">
        <v>1273</v>
      </c>
      <c r="B1101" s="624" t="s">
        <v>2614</v>
      </c>
      <c r="C1101" s="916" t="s">
        <v>77</v>
      </c>
      <c r="D1101" s="917">
        <v>42654</v>
      </c>
      <c r="E1101" s="624">
        <v>54.39</v>
      </c>
      <c r="F1101" s="918">
        <v>114.785</v>
      </c>
      <c r="G1101" s="919" t="s">
        <v>976</v>
      </c>
      <c r="H1101" s="569">
        <v>42664</v>
      </c>
      <c r="I1101" s="918">
        <v>112.61</v>
      </c>
      <c r="J1101" s="921">
        <f>SUM(F1101-I1101)*100</f>
        <v>217.49999999999972</v>
      </c>
      <c r="K1101" s="922">
        <f t="shared" si="152"/>
        <v>10</v>
      </c>
      <c r="L1101" s="923">
        <f>SUM((F1101-I1101)/J1101*K1101)*E1101</f>
        <v>5.4390000000000001</v>
      </c>
      <c r="M1101" s="916" t="s">
        <v>883</v>
      </c>
      <c r="N1101" s="924">
        <v>1</v>
      </c>
      <c r="O1101" s="925">
        <f t="shared" si="153"/>
        <v>118298.24999999985</v>
      </c>
      <c r="P1101" s="515"/>
    </row>
    <row r="1102" spans="1:16" s="843" customFormat="1" ht="15" customHeight="1" x14ac:dyDescent="0.25">
      <c r="A1102" s="624" t="s">
        <v>1035</v>
      </c>
      <c r="B1102" s="624" t="s">
        <v>2388</v>
      </c>
      <c r="C1102" s="916" t="s">
        <v>77</v>
      </c>
      <c r="D1102" s="917">
        <v>42662</v>
      </c>
      <c r="E1102" s="624">
        <v>113.01</v>
      </c>
      <c r="F1102" s="918">
        <v>1.0956999999999999</v>
      </c>
      <c r="G1102" s="919" t="s">
        <v>976</v>
      </c>
      <c r="H1102" s="569">
        <v>42664</v>
      </c>
      <c r="I1102" s="918">
        <v>1.0892999999999999</v>
      </c>
      <c r="J1102" s="921">
        <f>SUM(F1102-I1102)*10000</f>
        <v>63.999999999999616</v>
      </c>
      <c r="K1102" s="922">
        <f t="shared" si="152"/>
        <v>10</v>
      </c>
      <c r="L1102" s="923">
        <f>SUM((F1102-I1102)/J1102*K1102)*E1102</f>
        <v>0.11301000000000001</v>
      </c>
      <c r="M1102" s="916" t="s">
        <v>883</v>
      </c>
      <c r="N1102" s="924">
        <v>1</v>
      </c>
      <c r="O1102" s="925">
        <f t="shared" si="153"/>
        <v>72326.399999999572</v>
      </c>
      <c r="P1102" s="515"/>
    </row>
    <row r="1103" spans="1:16" s="843" customFormat="1" ht="15" customHeight="1" x14ac:dyDescent="0.25">
      <c r="A1103" s="624" t="s">
        <v>1176</v>
      </c>
      <c r="B1103" s="624" t="s">
        <v>1892</v>
      </c>
      <c r="C1103" s="916" t="s">
        <v>77</v>
      </c>
      <c r="D1103" s="917">
        <v>42663</v>
      </c>
      <c r="E1103" s="624">
        <v>117.55</v>
      </c>
      <c r="F1103" s="918">
        <v>1.6958</v>
      </c>
      <c r="G1103" s="919" t="s">
        <v>2699</v>
      </c>
      <c r="H1103" s="569">
        <v>42664</v>
      </c>
      <c r="I1103" s="918">
        <v>1.7099</v>
      </c>
      <c r="J1103" s="921">
        <f>SUM(F1103-I1103)*10000</f>
        <v>-141</v>
      </c>
      <c r="K1103" s="922">
        <f t="shared" si="152"/>
        <v>7.1622976650909607</v>
      </c>
      <c r="L1103" s="923">
        <f>SUM((F1103-I1103)/J1103*K1103)*E1103</f>
        <v>8.4192809053144246E-2</v>
      </c>
      <c r="M1103" s="916" t="s">
        <v>883</v>
      </c>
      <c r="N1103" s="924">
        <v>1.3962000000000001</v>
      </c>
      <c r="O1103" s="925">
        <f t="shared" si="153"/>
        <v>-85024.968317528546</v>
      </c>
      <c r="P1103" s="515"/>
    </row>
    <row r="1104" spans="1:16" s="843" customFormat="1" ht="15" customHeight="1" x14ac:dyDescent="0.25">
      <c r="A1104" s="601" t="s">
        <v>1145</v>
      </c>
      <c r="B1104" s="601" t="s">
        <v>1892</v>
      </c>
      <c r="C1104" s="926" t="s">
        <v>52</v>
      </c>
      <c r="D1104" s="704">
        <v>42662</v>
      </c>
      <c r="E1104" s="601">
        <v>139.82</v>
      </c>
      <c r="F1104" s="927">
        <v>1.2324999999999999</v>
      </c>
      <c r="G1104" s="928" t="s">
        <v>976</v>
      </c>
      <c r="H1104" s="569">
        <v>42664</v>
      </c>
      <c r="I1104" s="927">
        <v>1.2206999999999999</v>
      </c>
      <c r="J1104" s="921">
        <f>SUM(I1104-F1104)*10000</f>
        <v>-118.00000000000033</v>
      </c>
      <c r="K1104" s="929">
        <f t="shared" si="152"/>
        <v>10</v>
      </c>
      <c r="L1104" s="930">
        <f>SUM((I1104-F1104)/J1104*K1104)*E1104</f>
        <v>0.13982</v>
      </c>
      <c r="M1104" s="926" t="s">
        <v>883</v>
      </c>
      <c r="N1104" s="931">
        <v>1</v>
      </c>
      <c r="O1104" s="925">
        <f t="shared" si="153"/>
        <v>-164987.60000000044</v>
      </c>
      <c r="P1104" s="514"/>
    </row>
    <row r="1105" spans="1:16" s="843" customFormat="1" ht="15" customHeight="1" x14ac:dyDescent="0.25">
      <c r="A1105" s="601" t="s">
        <v>1172</v>
      </c>
      <c r="B1105" s="601" t="s">
        <v>1892</v>
      </c>
      <c r="C1105" s="926" t="s">
        <v>52</v>
      </c>
      <c r="D1105" s="704">
        <v>42657</v>
      </c>
      <c r="E1105" s="601">
        <v>103.53</v>
      </c>
      <c r="F1105" s="927">
        <v>0.71050000000000002</v>
      </c>
      <c r="G1105" s="928" t="s">
        <v>976</v>
      </c>
      <c r="H1105" s="569">
        <v>42664</v>
      </c>
      <c r="I1105" s="927">
        <v>0.71740000000000004</v>
      </c>
      <c r="J1105" s="921">
        <f>SUM(I1105-F1105)*10000</f>
        <v>69.000000000000171</v>
      </c>
      <c r="K1105" s="929">
        <f t="shared" si="152"/>
        <v>10</v>
      </c>
      <c r="L1105" s="930">
        <f>SUM((I1105-F1105)/J1105*K1105)*E1105</f>
        <v>0.10353</v>
      </c>
      <c r="M1105" s="926" t="s">
        <v>883</v>
      </c>
      <c r="N1105" s="931">
        <v>1</v>
      </c>
      <c r="O1105" s="925">
        <f t="shared" si="153"/>
        <v>71435.700000000172</v>
      </c>
      <c r="P1105" s="514"/>
    </row>
    <row r="1106" spans="1:16" s="843" customFormat="1" ht="15" customHeight="1" x14ac:dyDescent="0.25">
      <c r="A1106" s="601" t="s">
        <v>1031</v>
      </c>
      <c r="B1106" s="601" t="s">
        <v>2388</v>
      </c>
      <c r="C1106" s="926" t="s">
        <v>52</v>
      </c>
      <c r="D1106" s="704">
        <v>42663</v>
      </c>
      <c r="E1106" s="601">
        <v>146.11000000000001</v>
      </c>
      <c r="F1106" s="927">
        <v>1.3142</v>
      </c>
      <c r="G1106" s="928" t="s">
        <v>2698</v>
      </c>
      <c r="H1106" s="569">
        <v>42664</v>
      </c>
      <c r="I1106" s="927">
        <v>1.3242</v>
      </c>
      <c r="J1106" s="921">
        <f>SUM(I1106-F1106)*10000</f>
        <v>100.00000000000009</v>
      </c>
      <c r="K1106" s="929">
        <f t="shared" si="152"/>
        <v>7.5041272699984995</v>
      </c>
      <c r="L1106" s="930">
        <f>SUM((I1106-F1106)/J1106*K1106)*E1106</f>
        <v>0.10964280354194809</v>
      </c>
      <c r="M1106" s="926" t="s">
        <v>883</v>
      </c>
      <c r="N1106" s="931">
        <v>1.3326</v>
      </c>
      <c r="O1106" s="925">
        <f t="shared" si="153"/>
        <v>82277.355201822138</v>
      </c>
      <c r="P1106" s="514"/>
    </row>
    <row r="1107" spans="1:16" s="843" customFormat="1" ht="15" customHeight="1" x14ac:dyDescent="0.25">
      <c r="A1107" s="624" t="s">
        <v>1148</v>
      </c>
      <c r="B1107" s="624" t="s">
        <v>2614</v>
      </c>
      <c r="C1107" s="916" t="s">
        <v>77</v>
      </c>
      <c r="D1107" s="917">
        <v>42663</v>
      </c>
      <c r="E1107" s="624">
        <v>109.72</v>
      </c>
      <c r="F1107" s="918">
        <v>0.75280000000000002</v>
      </c>
      <c r="G1107" s="919" t="s">
        <v>2698</v>
      </c>
      <c r="H1107" s="569">
        <v>42667</v>
      </c>
      <c r="I1107" s="918">
        <v>0.74209999999999998</v>
      </c>
      <c r="J1107" s="921">
        <f>SUM(F1107-I1107)*10000</f>
        <v>107.00000000000043</v>
      </c>
      <c r="K1107" s="922">
        <f t="shared" ref="K1107:K1153" si="154">SUM(100000/N1107)/10000</f>
        <v>10.058338362502514</v>
      </c>
      <c r="L1107" s="923">
        <f>SUM((F1107-I1107)/J1107*K1107)*E1107</f>
        <v>0.11036008851337759</v>
      </c>
      <c r="M1107" s="916" t="s">
        <v>883</v>
      </c>
      <c r="N1107" s="924">
        <v>0.99419999999999997</v>
      </c>
      <c r="O1107" s="925">
        <f t="shared" ref="O1107:O1153" si="155">SUM(J1107*K1107*E1107)/N1107</f>
        <v>118774.18498221131</v>
      </c>
      <c r="P1107" s="515"/>
    </row>
    <row r="1108" spans="1:16" s="843" customFormat="1" ht="15" customHeight="1" x14ac:dyDescent="0.25">
      <c r="A1108" s="601" t="s">
        <v>1031</v>
      </c>
      <c r="B1108" s="601" t="s">
        <v>2614</v>
      </c>
      <c r="C1108" s="926" t="s">
        <v>52</v>
      </c>
      <c r="D1108" s="704">
        <v>42663</v>
      </c>
      <c r="E1108" s="601">
        <v>146.11000000000001</v>
      </c>
      <c r="F1108" s="927">
        <v>1.3142</v>
      </c>
      <c r="G1108" s="928" t="s">
        <v>2698</v>
      </c>
      <c r="H1108" s="569">
        <v>42667</v>
      </c>
      <c r="I1108" s="927">
        <v>1.3371</v>
      </c>
      <c r="J1108" s="921">
        <f>SUM(I1108-F1108)*10000</f>
        <v>228.9999999999992</v>
      </c>
      <c r="K1108" s="929">
        <f t="shared" si="154"/>
        <v>7.4878322725570952</v>
      </c>
      <c r="L1108" s="930">
        <f>SUM((I1108-F1108)/J1108*K1108)*E1108</f>
        <v>0.10940471733433173</v>
      </c>
      <c r="M1108" s="926" t="s">
        <v>883</v>
      </c>
      <c r="N1108" s="931">
        <v>1.3354999999999999</v>
      </c>
      <c r="O1108" s="925">
        <f t="shared" si="155"/>
        <v>187597.75566875239</v>
      </c>
      <c r="P1108" s="514"/>
    </row>
    <row r="1109" spans="1:16" s="843" customFormat="1" ht="15" customHeight="1" x14ac:dyDescent="0.25">
      <c r="A1109" s="624" t="s">
        <v>1143</v>
      </c>
      <c r="B1109" s="624" t="s">
        <v>1892</v>
      </c>
      <c r="C1109" s="916" t="s">
        <v>77</v>
      </c>
      <c r="D1109" s="917">
        <v>42667</v>
      </c>
      <c r="E1109" s="624">
        <v>281.88</v>
      </c>
      <c r="F1109" s="918">
        <v>0.75380000000000003</v>
      </c>
      <c r="G1109" s="919" t="s">
        <v>976</v>
      </c>
      <c r="H1109" s="569">
        <v>42668</v>
      </c>
      <c r="I1109" s="918">
        <v>0.76090000000000002</v>
      </c>
      <c r="J1109" s="921">
        <f>SUM(F1109-I1109)*10000</f>
        <v>-70.999999999999957</v>
      </c>
      <c r="K1109" s="922">
        <f t="shared" si="154"/>
        <v>10.058338362502514</v>
      </c>
      <c r="L1109" s="923">
        <f>SUM((F1109-I1109)/J1109*K1109)*E1109</f>
        <v>0.28352444176222086</v>
      </c>
      <c r="M1109" s="916" t="s">
        <v>883</v>
      </c>
      <c r="N1109" s="924">
        <v>0.99419999999999997</v>
      </c>
      <c r="O1109" s="925">
        <f t="shared" si="155"/>
        <v>-202476.71861916789</v>
      </c>
      <c r="P1109" s="515"/>
    </row>
    <row r="1110" spans="1:16" s="843" customFormat="1" ht="15" customHeight="1" x14ac:dyDescent="0.25">
      <c r="A1110" s="624" t="s">
        <v>1155</v>
      </c>
      <c r="B1110" s="624" t="s">
        <v>1892</v>
      </c>
      <c r="C1110" s="916" t="s">
        <v>77</v>
      </c>
      <c r="D1110" s="917">
        <v>42664</v>
      </c>
      <c r="E1110" s="624">
        <v>181.75</v>
      </c>
      <c r="F1110" s="918">
        <v>79.165000000000006</v>
      </c>
      <c r="G1110" s="919" t="s">
        <v>2695</v>
      </c>
      <c r="H1110" s="569">
        <v>42668</v>
      </c>
      <c r="I1110" s="918">
        <v>79.641000000000005</v>
      </c>
      <c r="J1110" s="921">
        <f>SUM(F1110-I1110)*100</f>
        <v>-47.599999999999909</v>
      </c>
      <c r="K1110" s="922">
        <f t="shared" si="154"/>
        <v>10</v>
      </c>
      <c r="L1110" s="923">
        <f>SUM((F1110-I1110)/J1110*K1110)*E1110</f>
        <v>18.175000000000001</v>
      </c>
      <c r="M1110" s="916" t="s">
        <v>883</v>
      </c>
      <c r="N1110" s="924">
        <v>1</v>
      </c>
      <c r="O1110" s="925">
        <f t="shared" si="155"/>
        <v>-86512.99999999984</v>
      </c>
      <c r="P1110" s="515"/>
    </row>
    <row r="1111" spans="1:16" s="843" customFormat="1" ht="15" customHeight="1" x14ac:dyDescent="0.25">
      <c r="A1111" s="624" t="s">
        <v>1148</v>
      </c>
      <c r="B1111" s="624" t="s">
        <v>1892</v>
      </c>
      <c r="C1111" s="916" t="s">
        <v>77</v>
      </c>
      <c r="D1111" s="917">
        <v>42667</v>
      </c>
      <c r="E1111" s="624">
        <v>465.43</v>
      </c>
      <c r="F1111" s="918">
        <v>0.74460000000000004</v>
      </c>
      <c r="G1111" s="919" t="s">
        <v>976</v>
      </c>
      <c r="H1111" s="569">
        <v>42668</v>
      </c>
      <c r="I1111" s="918">
        <v>0.74890000000000001</v>
      </c>
      <c r="J1111" s="921">
        <f>SUM(F1111-I1111)*10000</f>
        <v>-42.999999999999702</v>
      </c>
      <c r="K1111" s="922">
        <f t="shared" si="154"/>
        <v>10.058338362502514</v>
      </c>
      <c r="L1111" s="923">
        <f>SUM((F1111-I1111)/J1111*K1111)*E1111</f>
        <v>0.46814524240595451</v>
      </c>
      <c r="M1111" s="916" t="s">
        <v>883</v>
      </c>
      <c r="N1111" s="924">
        <v>0.99419999999999997</v>
      </c>
      <c r="O1111" s="925">
        <f t="shared" si="155"/>
        <v>-202476.81978933723</v>
      </c>
      <c r="P1111" s="515"/>
    </row>
    <row r="1112" spans="1:16" s="843" customFormat="1" ht="15" customHeight="1" x14ac:dyDescent="0.25">
      <c r="A1112" s="601" t="s">
        <v>1146</v>
      </c>
      <c r="B1112" s="601" t="s">
        <v>2388</v>
      </c>
      <c r="C1112" s="926" t="s">
        <v>52</v>
      </c>
      <c r="D1112" s="704">
        <v>42663</v>
      </c>
      <c r="E1112" s="601">
        <v>210.43</v>
      </c>
      <c r="F1112" s="927">
        <v>0.99160000000000004</v>
      </c>
      <c r="G1112" s="928" t="s">
        <v>976</v>
      </c>
      <c r="H1112" s="569">
        <v>42668</v>
      </c>
      <c r="I1112" s="927">
        <v>0.99670000000000003</v>
      </c>
      <c r="J1112" s="921">
        <f>SUM(I1112-F1112)*10000</f>
        <v>50.999999999999936</v>
      </c>
      <c r="K1112" s="929">
        <f t="shared" si="154"/>
        <v>10.058338362502514</v>
      </c>
      <c r="L1112" s="930">
        <f>SUM((I1112-F1112)/J1112*K1112)*E1112</f>
        <v>0.21165761416214041</v>
      </c>
      <c r="M1112" s="926" t="s">
        <v>883</v>
      </c>
      <c r="N1112" s="931">
        <v>0.99419999999999997</v>
      </c>
      <c r="O1112" s="925">
        <f t="shared" si="155"/>
        <v>108575.11891238329</v>
      </c>
      <c r="P1112" s="514"/>
    </row>
    <row r="1113" spans="1:16" s="843" customFormat="1" ht="15" customHeight="1" x14ac:dyDescent="0.25">
      <c r="A1113" s="601" t="s">
        <v>1146</v>
      </c>
      <c r="B1113" s="601" t="s">
        <v>2388</v>
      </c>
      <c r="C1113" s="926" t="s">
        <v>52</v>
      </c>
      <c r="D1113" s="704">
        <v>42663</v>
      </c>
      <c r="E1113" s="601">
        <v>110.48</v>
      </c>
      <c r="F1113" s="927">
        <v>0.99360000000000004</v>
      </c>
      <c r="G1113" s="928" t="s">
        <v>52</v>
      </c>
      <c r="H1113" s="569">
        <v>42668</v>
      </c>
      <c r="I1113" s="927">
        <v>0.99970000000000003</v>
      </c>
      <c r="J1113" s="921">
        <f>SUM(I1113-F1113)*10000</f>
        <v>60.999999999999943</v>
      </c>
      <c r="K1113" s="929">
        <f t="shared" si="154"/>
        <v>10.058338362502514</v>
      </c>
      <c r="L1113" s="930">
        <f>SUM((I1113-F1113)/J1113*K1113)*E1113</f>
        <v>0.11112452222892777</v>
      </c>
      <c r="M1113" s="926" t="s">
        <v>883</v>
      </c>
      <c r="N1113" s="931">
        <v>0.99419999999999997</v>
      </c>
      <c r="O1113" s="925">
        <f t="shared" si="155"/>
        <v>68181.410741949207</v>
      </c>
      <c r="P1113" s="514"/>
    </row>
    <row r="1114" spans="1:16" s="843" customFormat="1" ht="15" customHeight="1" x14ac:dyDescent="0.25">
      <c r="A1114" s="624" t="s">
        <v>1057</v>
      </c>
      <c r="B1114" s="624" t="s">
        <v>1892</v>
      </c>
      <c r="C1114" s="916" t="s">
        <v>77</v>
      </c>
      <c r="D1114" s="917">
        <v>42664</v>
      </c>
      <c r="E1114" s="624">
        <v>141.75</v>
      </c>
      <c r="F1114" s="918">
        <v>0.76270000000000004</v>
      </c>
      <c r="G1114" s="919" t="s">
        <v>2695</v>
      </c>
      <c r="H1114" s="569">
        <v>42669</v>
      </c>
      <c r="I1114" s="918">
        <v>0.76719999999999999</v>
      </c>
      <c r="J1114" s="921">
        <f>SUM(F1114-I1114)*10000</f>
        <v>-44.999999999999488</v>
      </c>
      <c r="K1114" s="922">
        <f t="shared" si="154"/>
        <v>10</v>
      </c>
      <c r="L1114" s="923">
        <f>SUM((F1114-I1114)/J1114*K1114)*E1114</f>
        <v>0.14175000000000001</v>
      </c>
      <c r="M1114" s="916" t="s">
        <v>883</v>
      </c>
      <c r="N1114" s="924">
        <v>1</v>
      </c>
      <c r="O1114" s="925">
        <f t="shared" si="155"/>
        <v>-63787.499999999272</v>
      </c>
      <c r="P1114" s="515"/>
    </row>
    <row r="1115" spans="1:16" s="843" customFormat="1" ht="15" customHeight="1" x14ac:dyDescent="0.25">
      <c r="A1115" s="601" t="s">
        <v>1148</v>
      </c>
      <c r="B1115" s="601" t="s">
        <v>1892</v>
      </c>
      <c r="C1115" s="926" t="s">
        <v>52</v>
      </c>
      <c r="D1115" s="704">
        <v>42668</v>
      </c>
      <c r="E1115" s="601">
        <v>306.7</v>
      </c>
      <c r="F1115" s="927">
        <v>0.74880000000000002</v>
      </c>
      <c r="G1115" s="928" t="s">
        <v>976</v>
      </c>
      <c r="H1115" s="569">
        <v>42669</v>
      </c>
      <c r="I1115" s="927">
        <v>0.74399999999999999</v>
      </c>
      <c r="J1115" s="921">
        <f>SUM(I1115-F1115)*10000</f>
        <v>-48.000000000000263</v>
      </c>
      <c r="K1115" s="929">
        <f t="shared" si="154"/>
        <v>10.058237193349493</v>
      </c>
      <c r="L1115" s="930">
        <f>SUM((I1115-F1115)/J1115*K1115)*E1115</f>
        <v>0.30848613472002895</v>
      </c>
      <c r="M1115" s="926" t="s">
        <v>883</v>
      </c>
      <c r="N1115" s="931">
        <v>0.99421000000000004</v>
      </c>
      <c r="O1115" s="925">
        <f t="shared" si="155"/>
        <v>-148935.68226593448</v>
      </c>
      <c r="P1115" s="514"/>
    </row>
    <row r="1116" spans="1:16" s="843" customFormat="1" ht="15" customHeight="1" x14ac:dyDescent="0.25">
      <c r="A1116" s="601" t="s">
        <v>1146</v>
      </c>
      <c r="B1116" s="601" t="s">
        <v>1892</v>
      </c>
      <c r="C1116" s="926" t="s">
        <v>52</v>
      </c>
      <c r="D1116" s="704">
        <v>42663</v>
      </c>
      <c r="E1116" s="601">
        <v>110.47</v>
      </c>
      <c r="F1116" s="927">
        <v>0.99360000000000004</v>
      </c>
      <c r="G1116" s="928" t="s">
        <v>52</v>
      </c>
      <c r="H1116" s="569">
        <v>42669</v>
      </c>
      <c r="I1116" s="927">
        <v>0.99199999999999999</v>
      </c>
      <c r="J1116" s="921">
        <f>SUM(I1116-F1116)*10000</f>
        <v>-16.000000000000458</v>
      </c>
      <c r="K1116" s="929">
        <f t="shared" si="154"/>
        <v>10.058338362502514</v>
      </c>
      <c r="L1116" s="930">
        <f>SUM((I1116-F1116)/J1116*K1116)*E1116</f>
        <v>0.11111446389056527</v>
      </c>
      <c r="M1116" s="926" t="s">
        <v>883</v>
      </c>
      <c r="N1116" s="931">
        <v>0.99419999999999997</v>
      </c>
      <c r="O1116" s="925">
        <f t="shared" si="155"/>
        <v>-17882.029996470483</v>
      </c>
      <c r="P1116" s="514"/>
    </row>
    <row r="1117" spans="1:16" s="843" customFormat="1" ht="15" customHeight="1" x14ac:dyDescent="0.25">
      <c r="A1117" s="601" t="s">
        <v>1146</v>
      </c>
      <c r="B1117" s="601" t="s">
        <v>1892</v>
      </c>
      <c r="C1117" s="926" t="s">
        <v>52</v>
      </c>
      <c r="D1117" s="704">
        <v>42663</v>
      </c>
      <c r="E1117" s="601">
        <v>210.42</v>
      </c>
      <c r="F1117" s="927">
        <v>0.99160000000000004</v>
      </c>
      <c r="G1117" s="928" t="s">
        <v>976</v>
      </c>
      <c r="H1117" s="569">
        <v>42669</v>
      </c>
      <c r="I1117" s="927">
        <v>0.99199999999999999</v>
      </c>
      <c r="J1117" s="921">
        <f>SUM(I1117-F1117)*10000</f>
        <v>3.9999999999995595</v>
      </c>
      <c r="K1117" s="929">
        <f t="shared" si="154"/>
        <v>10.058338362502514</v>
      </c>
      <c r="L1117" s="930">
        <f>SUM((I1117-F1117)/J1117*K1117)*E1117</f>
        <v>0.21164755582377789</v>
      </c>
      <c r="M1117" s="926" t="s">
        <v>883</v>
      </c>
      <c r="N1117" s="931">
        <v>0.99419999999999997</v>
      </c>
      <c r="O1117" s="925">
        <f t="shared" si="155"/>
        <v>8515.2909202878527</v>
      </c>
      <c r="P1117" s="514"/>
    </row>
    <row r="1118" spans="1:16" s="843" customFormat="1" ht="15" customHeight="1" x14ac:dyDescent="0.25">
      <c r="A1118" s="601" t="s">
        <v>1274</v>
      </c>
      <c r="B1118" s="601" t="s">
        <v>2388</v>
      </c>
      <c r="C1118" s="926" t="s">
        <v>52</v>
      </c>
      <c r="D1118" s="704">
        <v>42668</v>
      </c>
      <c r="E1118" s="601">
        <v>69.56</v>
      </c>
      <c r="F1118" s="927">
        <v>104.53</v>
      </c>
      <c r="G1118" s="928" t="s">
        <v>976</v>
      </c>
      <c r="H1118" s="569">
        <v>42670</v>
      </c>
      <c r="I1118" s="927">
        <v>105.4</v>
      </c>
      <c r="J1118" s="921">
        <f>SUM(I1118-F1118)*100</f>
        <v>87.000000000000455</v>
      </c>
      <c r="K1118" s="929">
        <f t="shared" si="154"/>
        <v>10</v>
      </c>
      <c r="L1118" s="930">
        <f>SUM((I1118-F1118)/J1118*K1118)*E1118</f>
        <v>6.9560000000000004</v>
      </c>
      <c r="M1118" s="926" t="s">
        <v>883</v>
      </c>
      <c r="N1118" s="931">
        <v>1</v>
      </c>
      <c r="O1118" s="925">
        <f t="shared" si="155"/>
        <v>60517.200000000317</v>
      </c>
      <c r="P1118" s="514"/>
    </row>
    <row r="1119" spans="1:16" s="843" customFormat="1" ht="15" customHeight="1" x14ac:dyDescent="0.25">
      <c r="A1119" s="601" t="s">
        <v>2346</v>
      </c>
      <c r="B1119" s="601" t="s">
        <v>1892</v>
      </c>
      <c r="C1119" s="926" t="s">
        <v>52</v>
      </c>
      <c r="D1119" s="704">
        <v>42669</v>
      </c>
      <c r="E1119" s="601">
        <v>315.62</v>
      </c>
      <c r="F1119" s="927">
        <v>0.95760000000000001</v>
      </c>
      <c r="G1119" s="928" t="s">
        <v>976</v>
      </c>
      <c r="H1119" s="569">
        <v>42670</v>
      </c>
      <c r="I1119" s="927">
        <v>0.9516</v>
      </c>
      <c r="J1119" s="921">
        <f>SUM(I1119-F1119)*10000</f>
        <v>-60.000000000000057</v>
      </c>
      <c r="K1119" s="929">
        <f t="shared" si="154"/>
        <v>10</v>
      </c>
      <c r="L1119" s="930">
        <f>SUM((I1119-F1119)/J1119*K1119)*E1119</f>
        <v>0.31562000000000001</v>
      </c>
      <c r="M1119" s="926" t="s">
        <v>883</v>
      </c>
      <c r="N1119" s="931">
        <v>1</v>
      </c>
      <c r="O1119" s="925">
        <f t="shared" si="155"/>
        <v>-189372.00000000017</v>
      </c>
      <c r="P1119" s="514"/>
    </row>
    <row r="1120" spans="1:16" s="843" customFormat="1" ht="15" customHeight="1" x14ac:dyDescent="0.25">
      <c r="A1120" s="624" t="s">
        <v>1172</v>
      </c>
      <c r="B1120" s="624" t="s">
        <v>2388</v>
      </c>
      <c r="C1120" s="916" t="s">
        <v>77</v>
      </c>
      <c r="D1120" s="917">
        <v>42664</v>
      </c>
      <c r="E1120" s="624">
        <v>127.09</v>
      </c>
      <c r="F1120" s="918">
        <v>0.71819999999999995</v>
      </c>
      <c r="G1120" s="919" t="s">
        <v>2695</v>
      </c>
      <c r="H1120" s="569">
        <v>42670</v>
      </c>
      <c r="I1120" s="918">
        <v>0.71220000000000006</v>
      </c>
      <c r="J1120" s="921">
        <f>SUM(F1120-I1120)*10000</f>
        <v>59.999999999998941</v>
      </c>
      <c r="K1120" s="922">
        <f t="shared" si="154"/>
        <v>10</v>
      </c>
      <c r="L1120" s="923">
        <f>SUM((F1120-I1120)/J1120*K1120)*E1120</f>
        <v>0.12709000000000001</v>
      </c>
      <c r="M1120" s="916" t="s">
        <v>883</v>
      </c>
      <c r="N1120" s="924">
        <v>1</v>
      </c>
      <c r="O1120" s="925">
        <f t="shared" si="155"/>
        <v>76253.999999998661</v>
      </c>
      <c r="P1120" s="515"/>
    </row>
    <row r="1121" spans="1:17" s="843" customFormat="1" ht="15" customHeight="1" x14ac:dyDescent="0.25">
      <c r="A1121" s="624" t="s">
        <v>1143</v>
      </c>
      <c r="B1121" s="624" t="s">
        <v>2388</v>
      </c>
      <c r="C1121" s="916" t="s">
        <v>77</v>
      </c>
      <c r="D1121" s="917">
        <v>42670</v>
      </c>
      <c r="E1121" s="624">
        <v>131.6</v>
      </c>
      <c r="F1121" s="918">
        <v>0.75770000000000004</v>
      </c>
      <c r="G1121" s="919" t="s">
        <v>2709</v>
      </c>
      <c r="H1121" s="569">
        <v>42671</v>
      </c>
      <c r="I1121" s="918">
        <v>0.74919999999999998</v>
      </c>
      <c r="J1121" s="921">
        <f>SUM(F1121-I1121)*10000</f>
        <v>85.000000000000625</v>
      </c>
      <c r="K1121" s="922">
        <f t="shared" si="154"/>
        <v>10</v>
      </c>
      <c r="L1121" s="923">
        <f>SUM((F1121-I1121)/J1121*K1121)*E1121</f>
        <v>0.13159999999999999</v>
      </c>
      <c r="M1121" s="916" t="s">
        <v>883</v>
      </c>
      <c r="N1121" s="924">
        <v>1</v>
      </c>
      <c r="O1121" s="925">
        <f t="shared" si="155"/>
        <v>111860.00000000081</v>
      </c>
      <c r="P1121" s="515"/>
    </row>
    <row r="1122" spans="1:17" s="843" customFormat="1" ht="15" customHeight="1" x14ac:dyDescent="0.25">
      <c r="A1122" s="624" t="s">
        <v>1148</v>
      </c>
      <c r="B1122" s="624" t="s">
        <v>2388</v>
      </c>
      <c r="C1122" s="916" t="s">
        <v>77</v>
      </c>
      <c r="D1122" s="917">
        <v>42669</v>
      </c>
      <c r="E1122" s="624">
        <v>218.68</v>
      </c>
      <c r="F1122" s="918">
        <v>0.74329999999999996</v>
      </c>
      <c r="G1122" s="919" t="s">
        <v>976</v>
      </c>
      <c r="H1122" s="569">
        <v>42671</v>
      </c>
      <c r="I1122" s="918">
        <v>0.7379</v>
      </c>
      <c r="J1122" s="921">
        <f>SUM(F1122-I1122)*10000</f>
        <v>53.999999999999602</v>
      </c>
      <c r="K1122" s="922">
        <f t="shared" si="154"/>
        <v>10</v>
      </c>
      <c r="L1122" s="923">
        <f>SUM((F1122-I1122)/J1122*K1122)*E1122</f>
        <v>0.21868000000000001</v>
      </c>
      <c r="M1122" s="916" t="s">
        <v>883</v>
      </c>
      <c r="N1122" s="924">
        <v>1</v>
      </c>
      <c r="O1122" s="925">
        <f t="shared" si="155"/>
        <v>118087.19999999914</v>
      </c>
      <c r="P1122" s="515"/>
    </row>
    <row r="1123" spans="1:17" s="843" customFormat="1" ht="15" customHeight="1" x14ac:dyDescent="0.25">
      <c r="A1123" s="601" t="s">
        <v>1139</v>
      </c>
      <c r="B1123" s="601" t="s">
        <v>2388</v>
      </c>
      <c r="C1123" s="926" t="s">
        <v>52</v>
      </c>
      <c r="D1123" s="704">
        <v>42669</v>
      </c>
      <c r="E1123" s="601">
        <v>188.47</v>
      </c>
      <c r="F1123" s="927">
        <v>1.4557</v>
      </c>
      <c r="G1123" s="928" t="s">
        <v>976</v>
      </c>
      <c r="H1123" s="569">
        <v>42671</v>
      </c>
      <c r="I1123" s="927">
        <v>1.4668000000000001</v>
      </c>
      <c r="J1123" s="921">
        <f>SUM(I1123-F1123)*10000</f>
        <v>111.00000000000109</v>
      </c>
      <c r="K1123" s="929">
        <f t="shared" si="154"/>
        <v>10</v>
      </c>
      <c r="L1123" s="930">
        <f>SUM((I1123-F1123)/J1123*K1123)*E1123</f>
        <v>0.18847</v>
      </c>
      <c r="M1123" s="926" t="s">
        <v>883</v>
      </c>
      <c r="N1123" s="931">
        <v>1</v>
      </c>
      <c r="O1123" s="925">
        <f t="shared" si="155"/>
        <v>209201.70000000205</v>
      </c>
      <c r="P1123" s="514"/>
    </row>
    <row r="1124" spans="1:17" s="843" customFormat="1" ht="15" customHeight="1" x14ac:dyDescent="0.25">
      <c r="A1124" s="624" t="s">
        <v>1146</v>
      </c>
      <c r="B1124" s="624" t="s">
        <v>2388</v>
      </c>
      <c r="C1124" s="916" t="s">
        <v>77</v>
      </c>
      <c r="D1124" s="917">
        <v>42671</v>
      </c>
      <c r="E1124" s="624">
        <v>162.99</v>
      </c>
      <c r="F1124" s="918">
        <v>0.99209999999999998</v>
      </c>
      <c r="G1124" s="919" t="s">
        <v>2709</v>
      </c>
      <c r="H1124" s="569">
        <v>42671</v>
      </c>
      <c r="I1124" s="918">
        <v>0.98619999999999997</v>
      </c>
      <c r="J1124" s="921">
        <f>SUM(F1124-I1124)*10000</f>
        <v>59.000000000000163</v>
      </c>
      <c r="K1124" s="922">
        <f t="shared" si="154"/>
        <v>10</v>
      </c>
      <c r="L1124" s="923">
        <f>SUM((F1124-I1124)/J1124*K1124)*E1124</f>
        <v>0.16299000000000002</v>
      </c>
      <c r="M1124" s="916" t="s">
        <v>883</v>
      </c>
      <c r="N1124" s="924">
        <v>1</v>
      </c>
      <c r="O1124" s="925">
        <f t="shared" si="155"/>
        <v>96164.100000000268</v>
      </c>
      <c r="P1124" s="515"/>
    </row>
    <row r="1125" spans="1:17" s="843" customFormat="1" ht="15" customHeight="1" x14ac:dyDescent="0.25">
      <c r="A1125" s="601" t="s">
        <v>1149</v>
      </c>
      <c r="B1125" s="601" t="s">
        <v>1892</v>
      </c>
      <c r="C1125" s="926" t="s">
        <v>52</v>
      </c>
      <c r="D1125" s="704">
        <v>42671</v>
      </c>
      <c r="E1125" s="601">
        <v>199.495</v>
      </c>
      <c r="F1125" s="927">
        <v>78.78</v>
      </c>
      <c r="G1125" s="928" t="s">
        <v>2695</v>
      </c>
      <c r="H1125" s="569">
        <v>42671</v>
      </c>
      <c r="I1125" s="927">
        <v>78.08</v>
      </c>
      <c r="J1125" s="921">
        <f>SUM(I1125-F1125)*100</f>
        <v>-70.000000000000284</v>
      </c>
      <c r="K1125" s="929">
        <f t="shared" si="154"/>
        <v>10</v>
      </c>
      <c r="L1125" s="930">
        <f>SUM((I1125-F1125)/J1125*K1125)*E1125</f>
        <v>19.9495</v>
      </c>
      <c r="M1125" s="926" t="s">
        <v>883</v>
      </c>
      <c r="N1125" s="931">
        <v>1</v>
      </c>
      <c r="O1125" s="925">
        <f t="shared" si="155"/>
        <v>-139646.50000000058</v>
      </c>
      <c r="P1125" s="514"/>
    </row>
    <row r="1126" spans="1:17" s="843" customFormat="1" ht="15" customHeight="1" x14ac:dyDescent="0.25">
      <c r="A1126" s="624" t="s">
        <v>1149</v>
      </c>
      <c r="B1126" s="624" t="s">
        <v>1892</v>
      </c>
      <c r="C1126" s="916" t="s">
        <v>77</v>
      </c>
      <c r="D1126" s="917">
        <v>42662</v>
      </c>
      <c r="E1126" s="624">
        <v>232.61</v>
      </c>
      <c r="F1126" s="918">
        <v>78.95</v>
      </c>
      <c r="G1126" s="919" t="s">
        <v>976</v>
      </c>
      <c r="H1126" s="569">
        <v>42671</v>
      </c>
      <c r="I1126" s="918">
        <v>78.846999999999994</v>
      </c>
      <c r="J1126" s="921">
        <f>SUM(F1126-I1126)*100</f>
        <v>10.300000000000864</v>
      </c>
      <c r="K1126" s="922">
        <f t="shared" si="154"/>
        <v>10</v>
      </c>
      <c r="L1126" s="923">
        <f>SUM((F1126-I1126)/J1126*K1126)*E1126</f>
        <v>23.261000000000003</v>
      </c>
      <c r="M1126" s="916" t="s">
        <v>883</v>
      </c>
      <c r="N1126" s="924">
        <v>1</v>
      </c>
      <c r="O1126" s="925">
        <f t="shared" si="155"/>
        <v>23958.83000000201</v>
      </c>
      <c r="P1126" s="515"/>
    </row>
    <row r="1127" spans="1:17" s="843" customFormat="1" ht="15" customHeight="1" x14ac:dyDescent="0.25">
      <c r="A1127" s="624" t="s">
        <v>1035</v>
      </c>
      <c r="B1127" s="624" t="s">
        <v>1892</v>
      </c>
      <c r="C1127" s="916" t="s">
        <v>77</v>
      </c>
      <c r="D1127" s="917">
        <v>42662</v>
      </c>
      <c r="E1127" s="624">
        <v>113.01</v>
      </c>
      <c r="F1127" s="918">
        <v>1.0956999999999999</v>
      </c>
      <c r="G1127" s="919" t="s">
        <v>976</v>
      </c>
      <c r="H1127" s="569">
        <v>42671</v>
      </c>
      <c r="I1127" s="918">
        <v>1.0956999999999999</v>
      </c>
      <c r="J1127" s="921">
        <f>SUM(F1127-I1127)*10000</f>
        <v>0</v>
      </c>
      <c r="K1127" s="922">
        <f t="shared" si="154"/>
        <v>10</v>
      </c>
      <c r="L1127" s="923" t="e">
        <f>SUM((F1127-I1127)/J1127*K1127)*E1127</f>
        <v>#DIV/0!</v>
      </c>
      <c r="M1127" s="916" t="s">
        <v>883</v>
      </c>
      <c r="N1127" s="924">
        <v>1</v>
      </c>
      <c r="O1127" s="925">
        <f t="shared" si="155"/>
        <v>0</v>
      </c>
      <c r="P1127" s="515"/>
    </row>
    <row r="1128" spans="1:17" s="843" customFormat="1" ht="15" customHeight="1" x14ac:dyDescent="0.25">
      <c r="A1128" s="601" t="s">
        <v>1173</v>
      </c>
      <c r="B1128" s="601" t="s">
        <v>2388</v>
      </c>
      <c r="C1128" s="926" t="s">
        <v>52</v>
      </c>
      <c r="D1128" s="704">
        <v>42663</v>
      </c>
      <c r="E1128" s="601">
        <v>47.22</v>
      </c>
      <c r="F1128" s="927">
        <v>1.6165</v>
      </c>
      <c r="G1128" s="928" t="s">
        <v>2698</v>
      </c>
      <c r="H1128" s="569">
        <v>42674</v>
      </c>
      <c r="I1128" s="927">
        <v>1.641</v>
      </c>
      <c r="J1128" s="921">
        <f>SUM(I1128-F1128)*10000</f>
        <v>244.99999999999966</v>
      </c>
      <c r="K1128" s="929">
        <f t="shared" si="154"/>
        <v>7.490075649764063</v>
      </c>
      <c r="L1128" s="930">
        <f>SUM((I1128-F1128)/J1128*K1128)*E1128</f>
        <v>3.5368137218185908E-2</v>
      </c>
      <c r="M1128" s="926" t="s">
        <v>883</v>
      </c>
      <c r="N1128" s="931">
        <v>1.3351</v>
      </c>
      <c r="O1128" s="925">
        <f t="shared" si="155"/>
        <v>64902.955722084749</v>
      </c>
      <c r="P1128" s="514"/>
    </row>
    <row r="1129" spans="1:17" s="843" customFormat="1" ht="15" customHeight="1" x14ac:dyDescent="0.25">
      <c r="A1129" s="624" t="s">
        <v>1146</v>
      </c>
      <c r="B1129" s="624" t="s">
        <v>1892</v>
      </c>
      <c r="C1129" s="916" t="s">
        <v>77</v>
      </c>
      <c r="D1129" s="917">
        <v>42671</v>
      </c>
      <c r="E1129" s="624">
        <v>162.99</v>
      </c>
      <c r="F1129" s="918">
        <v>0.99209999999999998</v>
      </c>
      <c r="G1129" s="919" t="s">
        <v>2709</v>
      </c>
      <c r="H1129" s="569">
        <v>42674</v>
      </c>
      <c r="I1129" s="918">
        <v>0.9899</v>
      </c>
      <c r="J1129" s="921">
        <f>SUM(F1129-I1129)*10000</f>
        <v>21.999999999999797</v>
      </c>
      <c r="K1129" s="922">
        <f t="shared" si="154"/>
        <v>10</v>
      </c>
      <c r="L1129" s="923">
        <f>SUM((F1129-I1129)/J1129*K1129)*E1129</f>
        <v>0.16299000000000002</v>
      </c>
      <c r="M1129" s="916" t="s">
        <v>883</v>
      </c>
      <c r="N1129" s="924">
        <v>1</v>
      </c>
      <c r="O1129" s="925">
        <f t="shared" si="155"/>
        <v>35857.799999999675</v>
      </c>
      <c r="P1129" s="514">
        <f>SUM(O1033:O1129)</f>
        <v>993750.3228507837</v>
      </c>
      <c r="Q1129" s="843" t="s">
        <v>2664</v>
      </c>
    </row>
    <row r="1130" spans="1:17" s="843" customFormat="1" ht="15" customHeight="1" x14ac:dyDescent="0.25">
      <c r="A1130" s="624" t="s">
        <v>1141</v>
      </c>
      <c r="B1130" s="624" t="s">
        <v>1892</v>
      </c>
      <c r="C1130" s="916" t="s">
        <v>77</v>
      </c>
      <c r="D1130" s="917">
        <v>42671</v>
      </c>
      <c r="E1130" s="624">
        <v>182.55</v>
      </c>
      <c r="F1130" s="918">
        <v>1.0145</v>
      </c>
      <c r="G1130" s="919" t="s">
        <v>2345</v>
      </c>
      <c r="H1130" s="569">
        <v>42675</v>
      </c>
      <c r="I1130" s="918">
        <v>1.0236000000000001</v>
      </c>
      <c r="J1130" s="921">
        <f>SUM(F1130-I1130)*10000</f>
        <v>-91.00000000000108</v>
      </c>
      <c r="K1130" s="922">
        <f t="shared" si="154"/>
        <v>10</v>
      </c>
      <c r="L1130" s="923">
        <f>SUM((F1130-I1130)/J1130*K1130)*E1130</f>
        <v>0.18255000000000002</v>
      </c>
      <c r="M1130" s="916" t="s">
        <v>883</v>
      </c>
      <c r="N1130" s="924">
        <v>1</v>
      </c>
      <c r="O1130" s="925">
        <f t="shared" si="155"/>
        <v>-166120.50000000198</v>
      </c>
      <c r="P1130" s="515"/>
    </row>
    <row r="1131" spans="1:17" s="843" customFormat="1" ht="15" customHeight="1" x14ac:dyDescent="0.25">
      <c r="A1131" s="624" t="s">
        <v>1143</v>
      </c>
      <c r="B1131" s="624" t="s">
        <v>1892</v>
      </c>
      <c r="C1131" s="916" t="s">
        <v>77</v>
      </c>
      <c r="D1131" s="917">
        <v>42670</v>
      </c>
      <c r="E1131" s="624">
        <v>131.6</v>
      </c>
      <c r="F1131" s="918">
        <v>0.75770000000000004</v>
      </c>
      <c r="G1131" s="919" t="s">
        <v>2709</v>
      </c>
      <c r="H1131" s="569">
        <v>42675</v>
      </c>
      <c r="I1131" s="918">
        <v>0.754</v>
      </c>
      <c r="J1131" s="921">
        <f>SUM(F1131-I1131)*10000</f>
        <v>37.000000000000369</v>
      </c>
      <c r="K1131" s="922">
        <f t="shared" si="154"/>
        <v>10</v>
      </c>
      <c r="L1131" s="923">
        <f>SUM((F1131-I1131)/J1131*K1131)*E1131</f>
        <v>0.13159999999999999</v>
      </c>
      <c r="M1131" s="916" t="s">
        <v>883</v>
      </c>
      <c r="N1131" s="924">
        <v>1</v>
      </c>
      <c r="O1131" s="925">
        <f t="shared" si="155"/>
        <v>48692.000000000487</v>
      </c>
      <c r="P1131" s="515"/>
    </row>
    <row r="1132" spans="1:17" s="843" customFormat="1" ht="15" customHeight="1" x14ac:dyDescent="0.25">
      <c r="A1132" s="624" t="s">
        <v>1147</v>
      </c>
      <c r="B1132" s="624" t="s">
        <v>1892</v>
      </c>
      <c r="C1132" s="916" t="s">
        <v>77</v>
      </c>
      <c r="D1132" s="917">
        <v>42671</v>
      </c>
      <c r="E1132" s="624">
        <v>321.85000000000002</v>
      </c>
      <c r="F1132" s="918">
        <v>1.0641</v>
      </c>
      <c r="G1132" s="919" t="s">
        <v>2695</v>
      </c>
      <c r="H1132" s="569">
        <v>42675</v>
      </c>
      <c r="I1132" s="918">
        <v>1.0694999999999999</v>
      </c>
      <c r="J1132" s="921">
        <f>SUM(F1132-I1132)*10000</f>
        <v>-53.999999999998494</v>
      </c>
      <c r="K1132" s="922">
        <f t="shared" si="154"/>
        <v>10</v>
      </c>
      <c r="L1132" s="923">
        <f>SUM((F1132-I1132)/J1132*K1132)*E1132</f>
        <v>0.32185000000000002</v>
      </c>
      <c r="M1132" s="916" t="s">
        <v>883</v>
      </c>
      <c r="N1132" s="924">
        <v>1</v>
      </c>
      <c r="O1132" s="925">
        <f t="shared" si="155"/>
        <v>-173798.99999999517</v>
      </c>
      <c r="P1132" s="515"/>
    </row>
    <row r="1133" spans="1:17" s="843" customFormat="1" ht="15" customHeight="1" x14ac:dyDescent="0.25">
      <c r="A1133" s="601" t="s">
        <v>1057</v>
      </c>
      <c r="B1133" s="601" t="s">
        <v>2388</v>
      </c>
      <c r="C1133" s="926" t="s">
        <v>52</v>
      </c>
      <c r="D1133" s="704">
        <v>42674</v>
      </c>
      <c r="E1133" s="601">
        <v>280.33</v>
      </c>
      <c r="F1133" s="927">
        <v>0.76200000000000001</v>
      </c>
      <c r="G1133" s="928" t="s">
        <v>976</v>
      </c>
      <c r="H1133" s="569">
        <v>42675</v>
      </c>
      <c r="I1133" s="927">
        <v>0.76739999999999997</v>
      </c>
      <c r="J1133" s="921">
        <f>SUM(I1133-F1133)*10000</f>
        <v>53.999999999999602</v>
      </c>
      <c r="K1133" s="929">
        <f t="shared" si="154"/>
        <v>10</v>
      </c>
      <c r="L1133" s="930">
        <f>SUM((I1133-F1133)/J1133*K1133)*E1133</f>
        <v>0.28032999999999997</v>
      </c>
      <c r="M1133" s="926" t="s">
        <v>883</v>
      </c>
      <c r="N1133" s="931">
        <v>1</v>
      </c>
      <c r="O1133" s="925">
        <f t="shared" si="155"/>
        <v>151378.19999999888</v>
      </c>
      <c r="P1133" s="514"/>
    </row>
    <row r="1134" spans="1:17" s="843" customFormat="1" ht="15" customHeight="1" x14ac:dyDescent="0.25">
      <c r="A1134" s="624" t="s">
        <v>1148</v>
      </c>
      <c r="B1134" s="624" t="s">
        <v>2614</v>
      </c>
      <c r="C1134" s="916" t="s">
        <v>77</v>
      </c>
      <c r="D1134" s="917">
        <v>42669</v>
      </c>
      <c r="E1134" s="624">
        <v>218.68</v>
      </c>
      <c r="F1134" s="918">
        <v>0.74329999999999996</v>
      </c>
      <c r="G1134" s="919" t="s">
        <v>976</v>
      </c>
      <c r="H1134" s="569">
        <v>42675</v>
      </c>
      <c r="I1134" s="918">
        <v>0.73280000000000001</v>
      </c>
      <c r="J1134" s="921">
        <f>SUM(F1134-I1134)*10000</f>
        <v>104.99999999999955</v>
      </c>
      <c r="K1134" s="922">
        <f t="shared" si="154"/>
        <v>10</v>
      </c>
      <c r="L1134" s="923">
        <f>SUM((F1134-I1134)/J1134*K1134)*E1134</f>
        <v>0.21868000000000001</v>
      </c>
      <c r="M1134" s="916" t="s">
        <v>883</v>
      </c>
      <c r="N1134" s="924">
        <v>1</v>
      </c>
      <c r="O1134" s="925">
        <f t="shared" si="155"/>
        <v>229613.99999999901</v>
      </c>
      <c r="P1134" s="515"/>
    </row>
    <row r="1135" spans="1:17" s="843" customFormat="1" ht="15" customHeight="1" x14ac:dyDescent="0.25">
      <c r="A1135" s="601" t="s">
        <v>1117</v>
      </c>
      <c r="B1135" s="601" t="s">
        <v>1892</v>
      </c>
      <c r="C1135" s="926" t="s">
        <v>52</v>
      </c>
      <c r="D1135" s="704">
        <v>42670</v>
      </c>
      <c r="E1135" s="601">
        <v>166.94</v>
      </c>
      <c r="F1135" s="927">
        <v>1.4311</v>
      </c>
      <c r="G1135" s="928" t="s">
        <v>2709</v>
      </c>
      <c r="H1135" s="569">
        <v>42675</v>
      </c>
      <c r="I1135" s="927">
        <v>1.4316</v>
      </c>
      <c r="J1135" s="921">
        <f>SUM(I1135-F1135)*10000</f>
        <v>4.9999999999994493</v>
      </c>
      <c r="K1135" s="929">
        <f t="shared" si="154"/>
        <v>10</v>
      </c>
      <c r="L1135" s="930">
        <f>SUM((I1135-F1135)/J1135*K1135)*E1135</f>
        <v>0.16694000000000001</v>
      </c>
      <c r="M1135" s="926" t="s">
        <v>883</v>
      </c>
      <c r="N1135" s="931">
        <v>1</v>
      </c>
      <c r="O1135" s="925">
        <f t="shared" si="155"/>
        <v>8346.9999999990814</v>
      </c>
      <c r="P1135" s="514"/>
    </row>
    <row r="1136" spans="1:17" s="843" customFormat="1" ht="15" customHeight="1" x14ac:dyDescent="0.25">
      <c r="A1136" s="601" t="s">
        <v>1139</v>
      </c>
      <c r="B1136" s="601" t="s">
        <v>2614</v>
      </c>
      <c r="C1136" s="926" t="s">
        <v>52</v>
      </c>
      <c r="D1136" s="704">
        <v>42669</v>
      </c>
      <c r="E1136" s="601">
        <v>188.47</v>
      </c>
      <c r="F1136" s="927">
        <v>1.4557</v>
      </c>
      <c r="G1136" s="928" t="s">
        <v>976</v>
      </c>
      <c r="H1136" s="569">
        <v>42675</v>
      </c>
      <c r="I1136" s="927">
        <v>1.476</v>
      </c>
      <c r="J1136" s="921">
        <f>SUM(I1136-F1136)*10000</f>
        <v>202.99999999999986</v>
      </c>
      <c r="K1136" s="929">
        <f t="shared" si="154"/>
        <v>10</v>
      </c>
      <c r="L1136" s="930">
        <f>SUM((I1136-F1136)/J1136*K1136)*E1136</f>
        <v>0.18847</v>
      </c>
      <c r="M1136" s="926" t="s">
        <v>883</v>
      </c>
      <c r="N1136" s="931">
        <v>1</v>
      </c>
      <c r="O1136" s="925">
        <f t="shared" si="155"/>
        <v>382594.09999999974</v>
      </c>
      <c r="P1136" s="514"/>
    </row>
    <row r="1137" spans="1:16" s="843" customFormat="1" ht="15" customHeight="1" x14ac:dyDescent="0.25">
      <c r="A1137" s="601" t="s">
        <v>1594</v>
      </c>
      <c r="B1137" s="601" t="s">
        <v>2388</v>
      </c>
      <c r="C1137" s="926" t="s">
        <v>52</v>
      </c>
      <c r="D1137" s="704">
        <v>42670</v>
      </c>
      <c r="E1137" s="601">
        <v>119.04</v>
      </c>
      <c r="F1137" s="927">
        <v>1.5276000000000001</v>
      </c>
      <c r="G1137" s="928" t="s">
        <v>971</v>
      </c>
      <c r="H1137" s="941">
        <v>42675</v>
      </c>
      <c r="I1137" s="927">
        <v>1.5426</v>
      </c>
      <c r="J1137" s="921">
        <f>SUM(I1137-F1137)*10000</f>
        <v>149.99999999999903</v>
      </c>
      <c r="K1137" s="929">
        <f t="shared" si="154"/>
        <v>10</v>
      </c>
      <c r="L1137" s="930">
        <f>SUM((I1137-F1137)/J1137*K1137)*E1137</f>
        <v>0.11904000000000001</v>
      </c>
      <c r="M1137" s="926" t="s">
        <v>883</v>
      </c>
      <c r="N1137" s="931">
        <v>1</v>
      </c>
      <c r="O1137" s="925">
        <f t="shared" si="155"/>
        <v>178559.99999999886</v>
      </c>
      <c r="P1137" s="514"/>
    </row>
    <row r="1138" spans="1:16" s="843" customFormat="1" ht="15" customHeight="1" x14ac:dyDescent="0.25">
      <c r="A1138" s="601" t="s">
        <v>1035</v>
      </c>
      <c r="B1138" s="601" t="s">
        <v>2388</v>
      </c>
      <c r="C1138" s="926" t="s">
        <v>52</v>
      </c>
      <c r="D1138" s="704">
        <v>42669</v>
      </c>
      <c r="E1138" s="601">
        <v>171.99</v>
      </c>
      <c r="F1138" s="927">
        <v>1.0914999999999999</v>
      </c>
      <c r="G1138" s="928" t="s">
        <v>976</v>
      </c>
      <c r="H1138" s="569">
        <v>42675</v>
      </c>
      <c r="I1138" s="927">
        <v>1.0995999999999999</v>
      </c>
      <c r="J1138" s="921">
        <f>SUM(I1138-F1138)*10000</f>
        <v>80.999999999999957</v>
      </c>
      <c r="K1138" s="929">
        <f t="shared" si="154"/>
        <v>10</v>
      </c>
      <c r="L1138" s="930">
        <f>SUM((I1138-F1138)/J1138*K1138)*E1138</f>
        <v>0.17199</v>
      </c>
      <c r="M1138" s="926" t="s">
        <v>883</v>
      </c>
      <c r="N1138" s="931">
        <v>1</v>
      </c>
      <c r="O1138" s="925">
        <f t="shared" si="155"/>
        <v>139311.89999999994</v>
      </c>
      <c r="P1138" s="514"/>
    </row>
    <row r="1139" spans="1:16" s="843" customFormat="1" ht="15" customHeight="1" x14ac:dyDescent="0.25">
      <c r="A1139" s="601" t="s">
        <v>1150</v>
      </c>
      <c r="B1139" s="601" t="s">
        <v>1892</v>
      </c>
      <c r="C1139" s="926" t="s">
        <v>52</v>
      </c>
      <c r="D1139" s="704">
        <v>42670</v>
      </c>
      <c r="E1139" s="601">
        <v>146.88</v>
      </c>
      <c r="F1139" s="927">
        <v>128.1</v>
      </c>
      <c r="G1139" s="928" t="s">
        <v>2699</v>
      </c>
      <c r="H1139" s="941">
        <v>42675</v>
      </c>
      <c r="I1139" s="927">
        <v>127.22</v>
      </c>
      <c r="J1139" s="921">
        <f>SUM(I1139-F1139)*100</f>
        <v>-87.999999999999545</v>
      </c>
      <c r="K1139" s="929">
        <f t="shared" si="154"/>
        <v>10</v>
      </c>
      <c r="L1139" s="930">
        <f>SUM((I1139-F1139)/J1139*K1139)*E1139</f>
        <v>14.688000000000001</v>
      </c>
      <c r="M1139" s="926" t="s">
        <v>883</v>
      </c>
      <c r="N1139" s="931">
        <v>1</v>
      </c>
      <c r="O1139" s="925">
        <f t="shared" si="155"/>
        <v>-129254.39999999932</v>
      </c>
      <c r="P1139" s="514"/>
    </row>
    <row r="1140" spans="1:16" s="843" customFormat="1" ht="15" customHeight="1" x14ac:dyDescent="0.25">
      <c r="A1140" s="624" t="s">
        <v>1172</v>
      </c>
      <c r="B1140" s="624" t="s">
        <v>1892</v>
      </c>
      <c r="C1140" s="916" t="s">
        <v>77</v>
      </c>
      <c r="D1140" s="917">
        <v>42664</v>
      </c>
      <c r="E1140" s="624">
        <v>127.08</v>
      </c>
      <c r="F1140" s="918">
        <v>0.71819999999999995</v>
      </c>
      <c r="G1140" s="919" t="s">
        <v>2695</v>
      </c>
      <c r="H1140" s="941">
        <v>42675</v>
      </c>
      <c r="I1140" s="918">
        <v>0.71860000000000002</v>
      </c>
      <c r="J1140" s="921">
        <f>SUM(F1140-I1140)*10000</f>
        <v>-4.0000000000006697</v>
      </c>
      <c r="K1140" s="922">
        <f t="shared" si="154"/>
        <v>10</v>
      </c>
      <c r="L1140" s="923">
        <f>SUM((F1140-I1140)/J1140*K1140)*E1140</f>
        <v>0.12708</v>
      </c>
      <c r="M1140" s="916" t="s">
        <v>883</v>
      </c>
      <c r="N1140" s="924">
        <v>1</v>
      </c>
      <c r="O1140" s="925">
        <f t="shared" si="155"/>
        <v>-5083.2000000008502</v>
      </c>
      <c r="P1140" s="515"/>
    </row>
    <row r="1141" spans="1:16" s="843" customFormat="1" ht="15" customHeight="1" x14ac:dyDescent="0.25">
      <c r="A1141" s="601" t="s">
        <v>1274</v>
      </c>
      <c r="B1141" s="601" t="s">
        <v>1892</v>
      </c>
      <c r="C1141" s="926" t="s">
        <v>52</v>
      </c>
      <c r="D1141" s="704">
        <v>42668</v>
      </c>
      <c r="E1141" s="601">
        <v>69.56</v>
      </c>
      <c r="F1141" s="927">
        <v>104.53</v>
      </c>
      <c r="G1141" s="928" t="s">
        <v>976</v>
      </c>
      <c r="H1141" s="569">
        <v>42675</v>
      </c>
      <c r="I1141" s="927">
        <v>104.398</v>
      </c>
      <c r="J1141" s="921">
        <f>SUM(I1141-F1141)*100</f>
        <v>-13.2000000000005</v>
      </c>
      <c r="K1141" s="929">
        <f t="shared" si="154"/>
        <v>10</v>
      </c>
      <c r="L1141" s="930">
        <f t="shared" ref="L1141:L1153" si="156">SUM((I1141-F1141)/J1141*K1141)*E1141</f>
        <v>6.9560000000000004</v>
      </c>
      <c r="M1141" s="926" t="s">
        <v>883</v>
      </c>
      <c r="N1141" s="931">
        <v>1</v>
      </c>
      <c r="O1141" s="925">
        <f t="shared" si="155"/>
        <v>-9181.9200000003475</v>
      </c>
      <c r="P1141" s="514"/>
    </row>
    <row r="1142" spans="1:16" s="843" customFormat="1" ht="15" customHeight="1" x14ac:dyDescent="0.25">
      <c r="A1142" s="601" t="s">
        <v>1057</v>
      </c>
      <c r="B1142" s="601" t="s">
        <v>1892</v>
      </c>
      <c r="C1142" s="926" t="s">
        <v>52</v>
      </c>
      <c r="D1142" s="704">
        <v>42674</v>
      </c>
      <c r="E1142" s="601">
        <v>280.32</v>
      </c>
      <c r="F1142" s="927">
        <v>0.76200000000000001</v>
      </c>
      <c r="G1142" s="928" t="s">
        <v>976</v>
      </c>
      <c r="H1142" s="569">
        <v>42676</v>
      </c>
      <c r="I1142" s="927">
        <v>0.76419999999999999</v>
      </c>
      <c r="J1142" s="921">
        <f t="shared" ref="J1142:J1153" si="157">SUM(I1142-F1142)*10000</f>
        <v>21.999999999999797</v>
      </c>
      <c r="K1142" s="929">
        <f t="shared" si="154"/>
        <v>10</v>
      </c>
      <c r="L1142" s="930">
        <f t="shared" si="156"/>
        <v>0.28032000000000001</v>
      </c>
      <c r="M1142" s="926" t="s">
        <v>883</v>
      </c>
      <c r="N1142" s="931">
        <v>1</v>
      </c>
      <c r="O1142" s="925">
        <f t="shared" si="155"/>
        <v>61670.399999999434</v>
      </c>
      <c r="P1142" s="514"/>
    </row>
    <row r="1143" spans="1:16" s="843" customFormat="1" ht="15" customHeight="1" x14ac:dyDescent="0.25">
      <c r="A1143" s="601" t="s">
        <v>1594</v>
      </c>
      <c r="B1143" s="601" t="s">
        <v>1892</v>
      </c>
      <c r="C1143" s="926" t="s">
        <v>52</v>
      </c>
      <c r="D1143" s="704">
        <v>42670</v>
      </c>
      <c r="E1143" s="601">
        <v>119.04</v>
      </c>
      <c r="F1143" s="927">
        <v>1.5276000000000001</v>
      </c>
      <c r="G1143" s="928" t="s">
        <v>971</v>
      </c>
      <c r="H1143" s="569">
        <v>42676</v>
      </c>
      <c r="I1143" s="927">
        <v>1.53348</v>
      </c>
      <c r="J1143" s="921">
        <f t="shared" si="157"/>
        <v>58.799999999998853</v>
      </c>
      <c r="K1143" s="929">
        <f t="shared" si="154"/>
        <v>10</v>
      </c>
      <c r="L1143" s="930">
        <f t="shared" si="156"/>
        <v>0.11904000000000001</v>
      </c>
      <c r="M1143" s="926" t="s">
        <v>883</v>
      </c>
      <c r="N1143" s="931">
        <v>1</v>
      </c>
      <c r="O1143" s="925">
        <f t="shared" si="155"/>
        <v>69995.519999998636</v>
      </c>
      <c r="P1143" s="514"/>
    </row>
    <row r="1144" spans="1:16" s="843" customFormat="1" ht="15" customHeight="1" x14ac:dyDescent="0.25">
      <c r="A1144" s="601" t="s">
        <v>1035</v>
      </c>
      <c r="B1144" s="601" t="s">
        <v>2614</v>
      </c>
      <c r="C1144" s="926" t="s">
        <v>52</v>
      </c>
      <c r="D1144" s="704">
        <v>42669</v>
      </c>
      <c r="E1144" s="601">
        <v>171.98</v>
      </c>
      <c r="F1144" s="927">
        <v>1.0914999999999999</v>
      </c>
      <c r="G1144" s="928" t="s">
        <v>976</v>
      </c>
      <c r="H1144" s="569">
        <v>42676</v>
      </c>
      <c r="I1144" s="927">
        <v>1.1106</v>
      </c>
      <c r="J1144" s="921">
        <f t="shared" si="157"/>
        <v>191.00000000000117</v>
      </c>
      <c r="K1144" s="929">
        <f t="shared" si="154"/>
        <v>10</v>
      </c>
      <c r="L1144" s="930">
        <f t="shared" si="156"/>
        <v>0.17197999999999999</v>
      </c>
      <c r="M1144" s="926" t="s">
        <v>883</v>
      </c>
      <c r="N1144" s="931">
        <v>1</v>
      </c>
      <c r="O1144" s="925">
        <f t="shared" si="155"/>
        <v>328481.80000000197</v>
      </c>
      <c r="P1144" s="514"/>
    </row>
    <row r="1145" spans="1:16" s="843" customFormat="1" ht="15" customHeight="1" x14ac:dyDescent="0.25">
      <c r="A1145" s="601" t="s">
        <v>2346</v>
      </c>
      <c r="B1145" s="601" t="s">
        <v>2388</v>
      </c>
      <c r="C1145" s="926" t="s">
        <v>52</v>
      </c>
      <c r="D1145" s="704">
        <v>42674</v>
      </c>
      <c r="E1145" s="601">
        <v>241.02</v>
      </c>
      <c r="F1145" s="927">
        <v>0.95879999999999999</v>
      </c>
      <c r="G1145" s="928" t="s">
        <v>2345</v>
      </c>
      <c r="H1145" s="569">
        <v>42676</v>
      </c>
      <c r="I1145" s="927">
        <v>0.96540000000000004</v>
      </c>
      <c r="J1145" s="921">
        <f t="shared" si="157"/>
        <v>66.000000000000497</v>
      </c>
      <c r="K1145" s="929">
        <f t="shared" si="154"/>
        <v>10</v>
      </c>
      <c r="L1145" s="930">
        <f t="shared" si="156"/>
        <v>0.24102000000000001</v>
      </c>
      <c r="M1145" s="926" t="s">
        <v>883</v>
      </c>
      <c r="N1145" s="931">
        <v>1</v>
      </c>
      <c r="O1145" s="925">
        <f t="shared" si="155"/>
        <v>159073.2000000012</v>
      </c>
      <c r="P1145" s="514"/>
    </row>
    <row r="1146" spans="1:16" s="843" customFormat="1" ht="15" customHeight="1" x14ac:dyDescent="0.25">
      <c r="A1146" s="601" t="s">
        <v>2346</v>
      </c>
      <c r="B1146" s="601" t="s">
        <v>2614</v>
      </c>
      <c r="C1146" s="926" t="s">
        <v>52</v>
      </c>
      <c r="D1146" s="704">
        <v>42661</v>
      </c>
      <c r="E1146" s="601">
        <v>162.46</v>
      </c>
      <c r="F1146" s="927">
        <v>0.94179999999999997</v>
      </c>
      <c r="G1146" s="928" t="s">
        <v>2695</v>
      </c>
      <c r="H1146" s="569">
        <v>42676</v>
      </c>
      <c r="I1146" s="927">
        <v>0.96289999999999998</v>
      </c>
      <c r="J1146" s="921">
        <f t="shared" si="157"/>
        <v>211.00000000000009</v>
      </c>
      <c r="K1146" s="929">
        <f t="shared" si="154"/>
        <v>7.490075649764063</v>
      </c>
      <c r="L1146" s="930">
        <f t="shared" si="156"/>
        <v>0.12168376900606696</v>
      </c>
      <c r="M1146" s="926" t="s">
        <v>883</v>
      </c>
      <c r="N1146" s="931">
        <v>1.3351</v>
      </c>
      <c r="O1146" s="925">
        <f t="shared" si="155"/>
        <v>192309.75402801397</v>
      </c>
      <c r="P1146" s="514"/>
    </row>
    <row r="1147" spans="1:16" s="843" customFormat="1" ht="15" customHeight="1" x14ac:dyDescent="0.25">
      <c r="A1147" s="601" t="s">
        <v>2346</v>
      </c>
      <c r="B1147" s="601" t="s">
        <v>2614</v>
      </c>
      <c r="C1147" s="926" t="s">
        <v>52</v>
      </c>
      <c r="D1147" s="704">
        <v>42674</v>
      </c>
      <c r="E1147" s="601">
        <v>241.02</v>
      </c>
      <c r="F1147" s="927">
        <v>0.95879999999999999</v>
      </c>
      <c r="G1147" s="928" t="s">
        <v>2345</v>
      </c>
      <c r="H1147" s="569">
        <v>42676</v>
      </c>
      <c r="I1147" s="927">
        <v>0.96960000000000002</v>
      </c>
      <c r="J1147" s="921">
        <f t="shared" si="157"/>
        <v>108.00000000000031</v>
      </c>
      <c r="K1147" s="929">
        <f t="shared" si="154"/>
        <v>10</v>
      </c>
      <c r="L1147" s="930">
        <f t="shared" si="156"/>
        <v>0.24102000000000001</v>
      </c>
      <c r="M1147" s="926" t="s">
        <v>883</v>
      </c>
      <c r="N1147" s="931">
        <v>1</v>
      </c>
      <c r="O1147" s="925">
        <f t="shared" si="155"/>
        <v>260301.60000000079</v>
      </c>
      <c r="P1147" s="514"/>
    </row>
    <row r="1148" spans="1:16" s="843" customFormat="1" ht="15" customHeight="1" x14ac:dyDescent="0.25">
      <c r="A1148" s="601" t="s">
        <v>1030</v>
      </c>
      <c r="B1148" s="601" t="s">
        <v>1892</v>
      </c>
      <c r="C1148" s="926" t="s">
        <v>52</v>
      </c>
      <c r="D1148" s="704">
        <v>42671</v>
      </c>
      <c r="E1148" s="601">
        <v>149.85</v>
      </c>
      <c r="F1148" s="927">
        <v>0.89859999999999995</v>
      </c>
      <c r="G1148" s="928" t="s">
        <v>2695</v>
      </c>
      <c r="H1148" s="569">
        <v>42677</v>
      </c>
      <c r="I1148" s="927">
        <v>0.8931</v>
      </c>
      <c r="J1148" s="921">
        <f t="shared" si="157"/>
        <v>-54.999999999999496</v>
      </c>
      <c r="K1148" s="929">
        <f t="shared" si="154"/>
        <v>12.514078338130396</v>
      </c>
      <c r="L1148" s="930">
        <f t="shared" si="156"/>
        <v>0.18752346389688396</v>
      </c>
      <c r="M1148" s="926" t="s">
        <v>883</v>
      </c>
      <c r="N1148" s="931">
        <v>0.79910000000000003</v>
      </c>
      <c r="O1148" s="925">
        <f t="shared" si="155"/>
        <v>-129067.58245937334</v>
      </c>
      <c r="P1148" s="514"/>
    </row>
    <row r="1149" spans="1:16" s="843" customFormat="1" ht="15" customHeight="1" x14ac:dyDescent="0.25">
      <c r="A1149" s="601" t="s">
        <v>1144</v>
      </c>
      <c r="B1149" s="601" t="s">
        <v>2388</v>
      </c>
      <c r="C1149" s="926" t="s">
        <v>52</v>
      </c>
      <c r="D1149" s="704">
        <v>42670</v>
      </c>
      <c r="E1149" s="601">
        <v>50.5</v>
      </c>
      <c r="F1149" s="927">
        <v>1.6042000000000001</v>
      </c>
      <c r="G1149" s="928" t="s">
        <v>2709</v>
      </c>
      <c r="H1149" s="569">
        <v>42677</v>
      </c>
      <c r="I1149" s="927">
        <v>1.6254</v>
      </c>
      <c r="J1149" s="921">
        <f t="shared" si="157"/>
        <v>211.99999999999886</v>
      </c>
      <c r="K1149" s="929">
        <f t="shared" si="154"/>
        <v>7.6775431861804213</v>
      </c>
      <c r="L1149" s="930">
        <f t="shared" si="156"/>
        <v>3.8771593090211123E-2</v>
      </c>
      <c r="M1149" s="926" t="s">
        <v>883</v>
      </c>
      <c r="N1149" s="931">
        <v>1.3025</v>
      </c>
      <c r="O1149" s="925">
        <f t="shared" si="155"/>
        <v>63106.163033587058</v>
      </c>
      <c r="P1149" s="514"/>
    </row>
    <row r="1150" spans="1:16" s="843" customFormat="1" ht="15" customHeight="1" x14ac:dyDescent="0.25">
      <c r="A1150" s="601" t="s">
        <v>1173</v>
      </c>
      <c r="B1150" s="601" t="s">
        <v>2614</v>
      </c>
      <c r="C1150" s="926" t="s">
        <v>52</v>
      </c>
      <c r="D1150" s="704">
        <v>42663</v>
      </c>
      <c r="E1150" s="601">
        <v>47.22</v>
      </c>
      <c r="F1150" s="927">
        <v>1.6165</v>
      </c>
      <c r="G1150" s="928" t="s">
        <v>2698</v>
      </c>
      <c r="H1150" s="569">
        <v>42677</v>
      </c>
      <c r="I1150" s="927">
        <v>1.6607000000000001</v>
      </c>
      <c r="J1150" s="921">
        <f t="shared" si="157"/>
        <v>442.00000000000017</v>
      </c>
      <c r="K1150" s="929">
        <f t="shared" si="154"/>
        <v>7.490075649764063</v>
      </c>
      <c r="L1150" s="930">
        <f t="shared" si="156"/>
        <v>3.5368137218185908E-2</v>
      </c>
      <c r="M1150" s="926" t="s">
        <v>883</v>
      </c>
      <c r="N1150" s="931">
        <v>1.3351</v>
      </c>
      <c r="O1150" s="925">
        <f t="shared" si="155"/>
        <v>117090.23032310822</v>
      </c>
      <c r="P1150" s="514"/>
    </row>
    <row r="1151" spans="1:16" s="843" customFormat="1" ht="15" customHeight="1" x14ac:dyDescent="0.25">
      <c r="A1151" s="601" t="s">
        <v>1143</v>
      </c>
      <c r="B1151" s="601" t="s">
        <v>1892</v>
      </c>
      <c r="C1151" s="926" t="s">
        <v>52</v>
      </c>
      <c r="D1151" s="704">
        <v>42678</v>
      </c>
      <c r="E1151" s="601">
        <v>226.64</v>
      </c>
      <c r="F1151" s="927">
        <v>0.74970000000000003</v>
      </c>
      <c r="G1151" s="928" t="s">
        <v>2695</v>
      </c>
      <c r="H1151" s="569">
        <v>42678</v>
      </c>
      <c r="I1151" s="927">
        <v>0.74380000000000002</v>
      </c>
      <c r="J1151" s="921">
        <f t="shared" si="157"/>
        <v>-59.000000000000163</v>
      </c>
      <c r="K1151" s="929">
        <f t="shared" si="154"/>
        <v>7.490075649764063</v>
      </c>
      <c r="L1151" s="930">
        <f t="shared" si="156"/>
        <v>0.16975507452625274</v>
      </c>
      <c r="M1151" s="926" t="s">
        <v>883</v>
      </c>
      <c r="N1151" s="931">
        <v>1.3351</v>
      </c>
      <c r="O1151" s="925">
        <f t="shared" si="155"/>
        <v>-75017.222657845385</v>
      </c>
      <c r="P1151" s="514"/>
    </row>
    <row r="1152" spans="1:16" s="843" customFormat="1" ht="15" customHeight="1" x14ac:dyDescent="0.25">
      <c r="A1152" s="601" t="s">
        <v>1144</v>
      </c>
      <c r="B1152" s="601" t="s">
        <v>2388</v>
      </c>
      <c r="C1152" s="926" t="s">
        <v>52</v>
      </c>
      <c r="D1152" s="704">
        <v>42677</v>
      </c>
      <c r="E1152" s="601">
        <v>85</v>
      </c>
      <c r="F1152" s="927">
        <v>1.6149</v>
      </c>
      <c r="G1152" s="928" t="s">
        <v>971</v>
      </c>
      <c r="H1152" s="569">
        <v>42678</v>
      </c>
      <c r="I1152" s="927">
        <v>1.6333</v>
      </c>
      <c r="J1152" s="921">
        <f t="shared" si="157"/>
        <v>183.99999999999972</v>
      </c>
      <c r="K1152" s="929">
        <f t="shared" si="154"/>
        <v>7.6775431861804213</v>
      </c>
      <c r="L1152" s="930">
        <f t="shared" si="156"/>
        <v>6.5259117082533583E-2</v>
      </c>
      <c r="M1152" s="926" t="s">
        <v>883</v>
      </c>
      <c r="N1152" s="931">
        <v>1.3025</v>
      </c>
      <c r="O1152" s="925">
        <f t="shared" si="155"/>
        <v>92189.462903540581</v>
      </c>
      <c r="P1152" s="514"/>
    </row>
    <row r="1153" spans="1:17" s="843" customFormat="1" ht="15" customHeight="1" x14ac:dyDescent="0.25">
      <c r="A1153" s="601" t="s">
        <v>1142</v>
      </c>
      <c r="B1153" s="601"/>
      <c r="C1153" s="926" t="s">
        <v>52</v>
      </c>
      <c r="D1153" s="704">
        <v>42677</v>
      </c>
      <c r="E1153" s="601">
        <v>334.05</v>
      </c>
      <c r="F1153" s="927">
        <v>1.081</v>
      </c>
      <c r="G1153" s="928" t="s">
        <v>2709</v>
      </c>
      <c r="H1153" s="569">
        <v>42678</v>
      </c>
      <c r="I1153" s="927">
        <v>1.0774999999999999</v>
      </c>
      <c r="J1153" s="921">
        <f t="shared" si="157"/>
        <v>-35.000000000000583</v>
      </c>
      <c r="K1153" s="929">
        <f t="shared" si="154"/>
        <v>10.319917440660475</v>
      </c>
      <c r="L1153" s="930">
        <f t="shared" si="156"/>
        <v>0.34473684210526323</v>
      </c>
      <c r="M1153" s="926" t="s">
        <v>883</v>
      </c>
      <c r="N1153" s="931">
        <v>0.96899999999999997</v>
      </c>
      <c r="O1153" s="925">
        <f t="shared" si="155"/>
        <v>-124517.95122481333</v>
      </c>
      <c r="P1153" s="514"/>
    </row>
    <row r="1154" spans="1:17" s="843" customFormat="1" ht="15" customHeight="1" x14ac:dyDescent="0.25">
      <c r="A1154" s="624" t="s">
        <v>1141</v>
      </c>
      <c r="B1154" s="624" t="s">
        <v>1892</v>
      </c>
      <c r="C1154" s="916" t="s">
        <v>77</v>
      </c>
      <c r="D1154" s="917">
        <v>42681</v>
      </c>
      <c r="E1154" s="624">
        <v>399.17</v>
      </c>
      <c r="F1154" s="918">
        <v>1.0262</v>
      </c>
      <c r="G1154" s="919" t="s">
        <v>2710</v>
      </c>
      <c r="H1154" s="569">
        <v>42681</v>
      </c>
      <c r="I1154" s="918">
        <v>1.0309999999999999</v>
      </c>
      <c r="J1154" s="921">
        <f>SUM(F1154-I1154)*10000</f>
        <v>-47.999999999999154</v>
      </c>
      <c r="K1154" s="922">
        <f t="shared" ref="K1154:K1161" si="158">SUM(100000/N1154)/10000</f>
        <v>10</v>
      </c>
      <c r="L1154" s="923">
        <f>SUM((F1154-I1154)/J1154*K1154)*E1154</f>
        <v>0.39917000000000002</v>
      </c>
      <c r="M1154" s="916" t="s">
        <v>883</v>
      </c>
      <c r="N1154" s="924">
        <v>1</v>
      </c>
      <c r="O1154" s="925">
        <f t="shared" ref="O1154:O1161" si="159">SUM(J1154*K1154*E1154)/N1154</f>
        <v>-191601.59999999663</v>
      </c>
      <c r="P1154" s="515"/>
    </row>
    <row r="1155" spans="1:17" s="843" customFormat="1" ht="15" customHeight="1" x14ac:dyDescent="0.25">
      <c r="A1155" s="624" t="s">
        <v>1118</v>
      </c>
      <c r="B1155" s="624" t="s">
        <v>1892</v>
      </c>
      <c r="C1155" s="916" t="s">
        <v>77</v>
      </c>
      <c r="D1155" s="917">
        <v>42671</v>
      </c>
      <c r="E1155" s="624">
        <v>131.37</v>
      </c>
      <c r="F1155" s="918">
        <v>1.0576000000000001</v>
      </c>
      <c r="G1155" s="919" t="s">
        <v>2710</v>
      </c>
      <c r="H1155" s="569">
        <v>42681</v>
      </c>
      <c r="I1155" s="918">
        <v>1.0662</v>
      </c>
      <c r="J1155" s="921">
        <f>SUM(F1155-I1155)*10000</f>
        <v>-85.999999999999403</v>
      </c>
      <c r="K1155" s="922">
        <f t="shared" si="158"/>
        <v>7.1764325953568475</v>
      </c>
      <c r="L1155" s="923">
        <f>SUM((F1155-I1155)/J1155*K1155)*E1155</f>
        <v>9.4276795005202918E-2</v>
      </c>
      <c r="M1155" s="916" t="s">
        <v>883</v>
      </c>
      <c r="N1155" s="924">
        <v>1.3934500000000001</v>
      </c>
      <c r="O1155" s="925">
        <f t="shared" si="159"/>
        <v>-58185.111560855381</v>
      </c>
      <c r="P1155" s="515"/>
    </row>
    <row r="1156" spans="1:17" s="843" customFormat="1" ht="15" customHeight="1" x14ac:dyDescent="0.25">
      <c r="A1156" s="624" t="s">
        <v>1166</v>
      </c>
      <c r="B1156" s="624" t="s">
        <v>1892</v>
      </c>
      <c r="C1156" s="916" t="s">
        <v>77</v>
      </c>
      <c r="D1156" s="917">
        <v>42677</v>
      </c>
      <c r="E1156" s="624">
        <v>293.2</v>
      </c>
      <c r="F1156" s="918">
        <v>106.029</v>
      </c>
      <c r="G1156" s="919" t="s">
        <v>2709</v>
      </c>
      <c r="H1156" s="569">
        <v>42681</v>
      </c>
      <c r="I1156" s="918">
        <v>106.6</v>
      </c>
      <c r="J1156" s="921">
        <f>SUM(F1156-I1156)*100</f>
        <v>-57.099999999999795</v>
      </c>
      <c r="K1156" s="922">
        <f t="shared" si="158"/>
        <v>10</v>
      </c>
      <c r="L1156" s="923">
        <f>SUM((F1156-I1156)/J1156*K1156)*E1156</f>
        <v>29.32</v>
      </c>
      <c r="M1156" s="916" t="s">
        <v>883</v>
      </c>
      <c r="N1156" s="924">
        <v>1</v>
      </c>
      <c r="O1156" s="925">
        <f t="shared" si="159"/>
        <v>-167417.1999999994</v>
      </c>
      <c r="P1156" s="515"/>
    </row>
    <row r="1157" spans="1:17" ht="17.25" customHeight="1" x14ac:dyDescent="0.25">
      <c r="A1157" s="624" t="s">
        <v>1273</v>
      </c>
      <c r="B1157" s="624" t="s">
        <v>1892</v>
      </c>
      <c r="C1157" s="916" t="s">
        <v>77</v>
      </c>
      <c r="D1157" s="917">
        <v>42677</v>
      </c>
      <c r="E1157" s="624">
        <v>119.8</v>
      </c>
      <c r="F1157" s="918">
        <v>114.13</v>
      </c>
      <c r="G1157" s="919" t="s">
        <v>52</v>
      </c>
      <c r="H1157" s="569">
        <v>42681</v>
      </c>
      <c r="I1157" s="918">
        <v>115.28</v>
      </c>
      <c r="J1157" s="921">
        <f>SUM(F1157-I1157)*100</f>
        <v>-115.00000000000057</v>
      </c>
      <c r="K1157" s="922">
        <f t="shared" si="158"/>
        <v>10</v>
      </c>
      <c r="L1157" s="923">
        <f>SUM((F1157-I1157)/J1157*K1157)*E1157</f>
        <v>11.98</v>
      </c>
      <c r="M1157" s="916" t="s">
        <v>883</v>
      </c>
      <c r="N1157" s="924">
        <v>1</v>
      </c>
      <c r="O1157" s="925">
        <f t="shared" si="159"/>
        <v>-137770.00000000067</v>
      </c>
      <c r="P1157" s="515"/>
      <c r="Q1157" s="843"/>
    </row>
    <row r="1158" spans="1:17" s="843" customFormat="1" ht="15" customHeight="1" x14ac:dyDescent="0.25">
      <c r="A1158" s="601" t="s">
        <v>1144</v>
      </c>
      <c r="B1158" s="601" t="s">
        <v>1892</v>
      </c>
      <c r="C1158" s="926" t="s">
        <v>52</v>
      </c>
      <c r="D1158" s="704">
        <v>42670</v>
      </c>
      <c r="E1158" s="601">
        <v>50.5</v>
      </c>
      <c r="F1158" s="927">
        <v>1.6042000000000001</v>
      </c>
      <c r="G1158" s="928" t="s">
        <v>2709</v>
      </c>
      <c r="H1158" s="569">
        <v>42682</v>
      </c>
      <c r="I1158" s="927">
        <v>1.6127</v>
      </c>
      <c r="J1158" s="921">
        <f>SUM(I1158-F1158)*10000</f>
        <v>84.999999999999517</v>
      </c>
      <c r="K1158" s="929">
        <f t="shared" si="158"/>
        <v>7.6775431861804213</v>
      </c>
      <c r="L1158" s="930">
        <f>SUM((I1158-F1158)/J1158*K1158)*E1158</f>
        <v>3.877159309021113E-2</v>
      </c>
      <c r="M1158" s="926" t="s">
        <v>883</v>
      </c>
      <c r="N1158" s="931">
        <v>1.3025</v>
      </c>
      <c r="O1158" s="925">
        <f t="shared" si="159"/>
        <v>25301.99932950424</v>
      </c>
      <c r="P1158" s="514"/>
    </row>
    <row r="1159" spans="1:17" s="843" customFormat="1" ht="15" customHeight="1" x14ac:dyDescent="0.25">
      <c r="A1159" s="601" t="s">
        <v>1144</v>
      </c>
      <c r="B1159" s="601" t="s">
        <v>1892</v>
      </c>
      <c r="C1159" s="926" t="s">
        <v>52</v>
      </c>
      <c r="D1159" s="704">
        <v>42677</v>
      </c>
      <c r="E1159" s="601">
        <v>84.91</v>
      </c>
      <c r="F1159" s="927">
        <v>1.6149</v>
      </c>
      <c r="G1159" s="928" t="s">
        <v>971</v>
      </c>
      <c r="H1159" s="569">
        <v>42682</v>
      </c>
      <c r="I1159" s="927">
        <v>1.6223000000000001</v>
      </c>
      <c r="J1159" s="921">
        <f>SUM(I1159-F1159)*10000</f>
        <v>74.000000000000739</v>
      </c>
      <c r="K1159" s="929">
        <f t="shared" si="158"/>
        <v>7.6775431861804213</v>
      </c>
      <c r="L1159" s="930">
        <f>SUM((I1159-F1159)/J1159*K1159)*E1159</f>
        <v>6.5190019193857945E-2</v>
      </c>
      <c r="M1159" s="926" t="s">
        <v>883</v>
      </c>
      <c r="N1159" s="931">
        <v>1.3025</v>
      </c>
      <c r="O1159" s="925">
        <f t="shared" si="159"/>
        <v>37036.939887489723</v>
      </c>
      <c r="P1159" s="514"/>
    </row>
    <row r="1160" spans="1:17" s="843" customFormat="1" ht="15" customHeight="1" x14ac:dyDescent="0.25">
      <c r="A1160" s="624" t="s">
        <v>1031</v>
      </c>
      <c r="B1160" s="624" t="s">
        <v>1892</v>
      </c>
      <c r="C1160" s="916" t="s">
        <v>77</v>
      </c>
      <c r="D1160" s="917">
        <v>42681</v>
      </c>
      <c r="E1160" s="624">
        <v>184.42</v>
      </c>
      <c r="F1160" s="918">
        <v>1.337</v>
      </c>
      <c r="G1160" s="919" t="s">
        <v>2710</v>
      </c>
      <c r="H1160" s="569">
        <v>42683</v>
      </c>
      <c r="I1160" s="918">
        <v>1.3314999999999999</v>
      </c>
      <c r="J1160" s="921">
        <f>SUM(F1160-I1160)*10000</f>
        <v>55.000000000000604</v>
      </c>
      <c r="K1160" s="922">
        <f t="shared" si="158"/>
        <v>7.4493444576877224</v>
      </c>
      <c r="L1160" s="923">
        <f>SUM((F1160-I1160)/J1160*K1160)*E1160</f>
        <v>0.13738081048867698</v>
      </c>
      <c r="M1160" s="916" t="s">
        <v>883</v>
      </c>
      <c r="N1160" s="924">
        <v>1.3424</v>
      </c>
      <c r="O1160" s="925">
        <f t="shared" si="159"/>
        <v>56286.833856356643</v>
      </c>
      <c r="P1160" s="515"/>
    </row>
    <row r="1161" spans="1:17" s="843" customFormat="1" ht="15" customHeight="1" x14ac:dyDescent="0.25">
      <c r="A1161" s="624" t="s">
        <v>1031</v>
      </c>
      <c r="B1161" s="624" t="s">
        <v>2388</v>
      </c>
      <c r="C1161" s="916" t="s">
        <v>77</v>
      </c>
      <c r="D1161" s="917">
        <v>42681</v>
      </c>
      <c r="E1161" s="624">
        <v>368.42</v>
      </c>
      <c r="F1161" s="918">
        <v>1.337</v>
      </c>
      <c r="G1161" s="919" t="s">
        <v>2710</v>
      </c>
      <c r="H1161" s="569">
        <v>42683</v>
      </c>
      <c r="I1161" s="918">
        <v>1.3275999999999999</v>
      </c>
      <c r="J1161" s="921">
        <f>SUM(F1161-I1161)*10000</f>
        <v>94.000000000000753</v>
      </c>
      <c r="K1161" s="922">
        <f t="shared" si="158"/>
        <v>7.4493444576877224</v>
      </c>
      <c r="L1161" s="923">
        <f>SUM((F1161-I1161)/J1161*K1161)*E1161</f>
        <v>0.27444874851013107</v>
      </c>
      <c r="M1161" s="916" t="s">
        <v>883</v>
      </c>
      <c r="N1161" s="924">
        <v>1.3424</v>
      </c>
      <c r="O1161" s="925">
        <f t="shared" si="159"/>
        <v>192179.54678152956</v>
      </c>
      <c r="P1161" s="515"/>
    </row>
    <row r="1162" spans="1:17" s="843" customFormat="1" ht="15" customHeight="1" x14ac:dyDescent="0.25">
      <c r="A1162" s="624" t="s">
        <v>1141</v>
      </c>
      <c r="B1162" s="624" t="s">
        <v>3</v>
      </c>
      <c r="C1162" s="916" t="s">
        <v>77</v>
      </c>
      <c r="D1162" s="917">
        <v>42690</v>
      </c>
      <c r="E1162" s="624">
        <v>161.12</v>
      </c>
      <c r="F1162" s="918">
        <v>1.0129999999999999</v>
      </c>
      <c r="G1162" s="919" t="s">
        <v>976</v>
      </c>
      <c r="H1162" s="569">
        <v>42690</v>
      </c>
      <c r="I1162" s="918">
        <v>1.0041</v>
      </c>
      <c r="J1162" s="921">
        <f>SUM(F1162-I1162)*10000</f>
        <v>88.999999999999076</v>
      </c>
      <c r="K1162" s="922">
        <f t="shared" ref="K1162:K1169" si="160">SUM(100000/N1162)/10000</f>
        <v>7.3948088441913775</v>
      </c>
      <c r="L1162" s="923">
        <f>SUM((F1162-I1162)/J1162*K1162)*E1162</f>
        <v>0.11914516009761149</v>
      </c>
      <c r="M1162" s="916" t="s">
        <v>883</v>
      </c>
      <c r="N1162" s="924">
        <v>1.3523000000000001</v>
      </c>
      <c r="O1162" s="925">
        <f t="shared" ref="O1162:O1169" si="161">SUM(J1162*K1162*E1162)/N1162</f>
        <v>78413.9558432841</v>
      </c>
      <c r="P1162" s="515"/>
    </row>
    <row r="1163" spans="1:17" s="843" customFormat="1" ht="15" customHeight="1" x14ac:dyDescent="0.25">
      <c r="A1163" s="601" t="s">
        <v>2431</v>
      </c>
      <c r="B1163" s="601">
        <v>57</v>
      </c>
      <c r="C1163" s="926" t="s">
        <v>52</v>
      </c>
      <c r="D1163" s="704">
        <v>42689</v>
      </c>
      <c r="E1163" s="601">
        <v>465.06</v>
      </c>
      <c r="F1163" s="927">
        <v>0.71209999999999996</v>
      </c>
      <c r="G1163" s="928" t="s">
        <v>976</v>
      </c>
      <c r="H1163" s="569">
        <v>42691</v>
      </c>
      <c r="I1163" s="927">
        <v>0.70652999999999999</v>
      </c>
      <c r="J1163" s="921">
        <f>SUM(I1163-F1163)*10000</f>
        <v>-55.69999999999964</v>
      </c>
      <c r="K1163" s="929">
        <f t="shared" si="160"/>
        <v>9.9285146942017466</v>
      </c>
      <c r="L1163" s="930">
        <f>SUM((I1163-F1163)/J1163*K1163)*E1163</f>
        <v>0.46173550436854638</v>
      </c>
      <c r="M1163" s="926" t="s">
        <v>883</v>
      </c>
      <c r="N1163" s="931">
        <v>1.0072000000000001</v>
      </c>
      <c r="O1163" s="925">
        <f t="shared" si="161"/>
        <v>-255348.16911564604</v>
      </c>
      <c r="P1163" s="514"/>
    </row>
    <row r="1164" spans="1:17" s="843" customFormat="1" ht="15" customHeight="1" x14ac:dyDescent="0.25">
      <c r="A1164" s="624" t="s">
        <v>1031</v>
      </c>
      <c r="B1164" s="624" t="s">
        <v>3</v>
      </c>
      <c r="C1164" s="916" t="s">
        <v>77</v>
      </c>
      <c r="D1164" s="917">
        <v>42691</v>
      </c>
      <c r="E1164" s="624">
        <v>288.18</v>
      </c>
      <c r="F1164" s="918">
        <v>1.0129999999999999</v>
      </c>
      <c r="G1164" s="919" t="s">
        <v>976</v>
      </c>
      <c r="H1164" s="569">
        <v>42691</v>
      </c>
      <c r="I1164" s="918">
        <v>1</v>
      </c>
      <c r="J1164" s="921">
        <f>SUM(F1164-I1164)*10000</f>
        <v>129.99999999999901</v>
      </c>
      <c r="K1164" s="922">
        <f t="shared" si="160"/>
        <v>7.3948088441913775</v>
      </c>
      <c r="L1164" s="923">
        <f>SUM((F1164-I1164)/J1164*K1164)*E1164</f>
        <v>0.21310360127190714</v>
      </c>
      <c r="M1164" s="916" t="s">
        <v>883</v>
      </c>
      <c r="N1164" s="924">
        <v>1.3523000000000001</v>
      </c>
      <c r="O1164" s="925">
        <f t="shared" si="161"/>
        <v>204861.85140388753</v>
      </c>
      <c r="P1164" s="515"/>
    </row>
    <row r="1165" spans="1:17" s="843" customFormat="1" ht="15" customHeight="1" x14ac:dyDescent="0.25">
      <c r="A1165" s="624" t="s">
        <v>1141</v>
      </c>
      <c r="B1165" s="624" t="s">
        <v>3</v>
      </c>
      <c r="C1165" s="916" t="s">
        <v>77</v>
      </c>
      <c r="D1165" s="917">
        <v>42690</v>
      </c>
      <c r="E1165" s="624">
        <v>161.12</v>
      </c>
      <c r="F1165" s="918">
        <v>1.0129999999999999</v>
      </c>
      <c r="G1165" s="919" t="s">
        <v>976</v>
      </c>
      <c r="H1165" s="569">
        <v>42692</v>
      </c>
      <c r="I1165" s="918">
        <v>0.99650000000000005</v>
      </c>
      <c r="J1165" s="921">
        <f>SUM(F1165-I1165)*10000</f>
        <v>164.99999999999849</v>
      </c>
      <c r="K1165" s="922">
        <f t="shared" si="160"/>
        <v>7.3948088441913775</v>
      </c>
      <c r="L1165" s="923">
        <f>SUM((F1165-I1165)/J1165*K1165)*E1165</f>
        <v>0.11914516009761146</v>
      </c>
      <c r="M1165" s="916" t="s">
        <v>883</v>
      </c>
      <c r="N1165" s="924">
        <v>1.3523000000000001</v>
      </c>
      <c r="O1165" s="925">
        <f t="shared" si="161"/>
        <v>145374.18779934716</v>
      </c>
      <c r="P1165" s="515"/>
    </row>
    <row r="1166" spans="1:17" s="843" customFormat="1" ht="15" customHeight="1" x14ac:dyDescent="0.25">
      <c r="A1166" s="624" t="s">
        <v>1173</v>
      </c>
      <c r="B1166" s="624" t="s">
        <v>1892</v>
      </c>
      <c r="C1166" s="916" t="s">
        <v>77</v>
      </c>
      <c r="D1166" s="917">
        <v>42695</v>
      </c>
      <c r="E1166" s="624">
        <v>172.36</v>
      </c>
      <c r="F1166" s="918">
        <v>1.6634</v>
      </c>
      <c r="G1166" s="919" t="s">
        <v>2699</v>
      </c>
      <c r="H1166" s="569">
        <v>42695</v>
      </c>
      <c r="I1166" s="918">
        <v>1.6781999999999999</v>
      </c>
      <c r="J1166" s="921">
        <f>SUM(F1166-I1166)*10000</f>
        <v>-147.99999999999923</v>
      </c>
      <c r="K1166" s="922">
        <f t="shared" si="160"/>
        <v>7.4526755105082714</v>
      </c>
      <c r="L1166" s="923">
        <f>SUM((F1166-I1166)/J1166*K1166)*E1166</f>
        <v>0.12845431509912059</v>
      </c>
      <c r="M1166" s="916" t="s">
        <v>883</v>
      </c>
      <c r="N1166" s="924">
        <v>1.3418000000000001</v>
      </c>
      <c r="O1166" s="925">
        <f t="shared" si="161"/>
        <v>-141684.59259703194</v>
      </c>
      <c r="P1166" s="515"/>
    </row>
    <row r="1167" spans="1:17" s="843" customFormat="1" ht="15" customHeight="1" x14ac:dyDescent="0.25">
      <c r="A1167" s="601" t="s">
        <v>1273</v>
      </c>
      <c r="B1167" s="601" t="s">
        <v>2388</v>
      </c>
      <c r="C1167" s="926" t="s">
        <v>52</v>
      </c>
      <c r="D1167" s="704">
        <v>42689</v>
      </c>
      <c r="E1167" s="601">
        <v>105.87</v>
      </c>
      <c r="F1167" s="927">
        <v>116.68</v>
      </c>
      <c r="G1167" s="928" t="s">
        <v>976</v>
      </c>
      <c r="H1167" s="569">
        <v>42695</v>
      </c>
      <c r="I1167" s="927">
        <v>117.697</v>
      </c>
      <c r="J1167" s="921">
        <f>SUM(I1167-F1167)*100</f>
        <v>101.69999999999959</v>
      </c>
      <c r="K1167" s="929">
        <f t="shared" si="160"/>
        <v>10</v>
      </c>
      <c r="L1167" s="930">
        <f>SUM((I1167-F1167)/J1167*K1167)*E1167</f>
        <v>10.587000000000002</v>
      </c>
      <c r="M1167" s="926" t="s">
        <v>883</v>
      </c>
      <c r="N1167" s="931">
        <v>1</v>
      </c>
      <c r="O1167" s="925">
        <f t="shared" si="161"/>
        <v>107669.78999999957</v>
      </c>
      <c r="P1167" s="514"/>
    </row>
    <row r="1168" spans="1:17" s="843" customFormat="1" ht="15" customHeight="1" x14ac:dyDescent="0.25">
      <c r="A1168" s="601" t="s">
        <v>1273</v>
      </c>
      <c r="B1168" s="601" t="s">
        <v>2614</v>
      </c>
      <c r="C1168" s="926" t="s">
        <v>52</v>
      </c>
      <c r="D1168" s="704">
        <v>42689</v>
      </c>
      <c r="E1168" s="601">
        <v>105.87</v>
      </c>
      <c r="F1168" s="927">
        <v>116.68</v>
      </c>
      <c r="G1168" s="928" t="s">
        <v>976</v>
      </c>
      <c r="H1168" s="569">
        <v>42698</v>
      </c>
      <c r="I1168" s="927">
        <v>119.34</v>
      </c>
      <c r="J1168" s="921">
        <f>SUM(I1168-F1168)*100</f>
        <v>265.99999999999966</v>
      </c>
      <c r="K1168" s="929">
        <f t="shared" si="160"/>
        <v>10</v>
      </c>
      <c r="L1168" s="930">
        <f>SUM((I1168-F1168)/J1168*K1168)*E1168</f>
        <v>10.587000000000002</v>
      </c>
      <c r="M1168" s="926" t="s">
        <v>883</v>
      </c>
      <c r="N1168" s="931">
        <v>1</v>
      </c>
      <c r="O1168" s="925">
        <f t="shared" si="161"/>
        <v>281614.1999999996</v>
      </c>
      <c r="P1168" s="514"/>
    </row>
    <row r="1169" spans="1:17" s="843" customFormat="1" ht="15" customHeight="1" x14ac:dyDescent="0.25">
      <c r="A1169" s="601" t="s">
        <v>1032</v>
      </c>
      <c r="B1169" s="601" t="s">
        <v>2388</v>
      </c>
      <c r="C1169" s="926" t="s">
        <v>52</v>
      </c>
      <c r="D1169" s="704">
        <v>42689</v>
      </c>
      <c r="E1169" s="601">
        <v>83.59</v>
      </c>
      <c r="F1169" s="927">
        <v>1.2525999999999999</v>
      </c>
      <c r="G1169" s="928" t="s">
        <v>976</v>
      </c>
      <c r="H1169" s="569">
        <v>42698</v>
      </c>
      <c r="I1169" s="927">
        <v>1.2689999999999999</v>
      </c>
      <c r="J1169" s="921">
        <f>SUM(I1169-F1169)*10000</f>
        <v>163.99999999999972</v>
      </c>
      <c r="K1169" s="929">
        <f t="shared" si="160"/>
        <v>9.8367106039740317</v>
      </c>
      <c r="L1169" s="930">
        <f>SUM((I1169-F1169)/J1169*K1169)*E1169</f>
        <v>8.222506393861892E-2</v>
      </c>
      <c r="M1169" s="926" t="s">
        <v>883</v>
      </c>
      <c r="N1169" s="931">
        <v>1.0165999999999999</v>
      </c>
      <c r="O1169" s="925">
        <f t="shared" si="161"/>
        <v>132647.16197062249</v>
      </c>
      <c r="P1169" s="514"/>
    </row>
    <row r="1170" spans="1:17" s="843" customFormat="1" ht="15" customHeight="1" x14ac:dyDescent="0.25">
      <c r="A1170" s="624" t="s">
        <v>2346</v>
      </c>
      <c r="B1170" s="624"/>
      <c r="C1170" s="916" t="s">
        <v>77</v>
      </c>
      <c r="D1170" s="917">
        <v>42698</v>
      </c>
      <c r="E1170" s="624">
        <v>289.452</v>
      </c>
      <c r="F1170" s="918">
        <v>0.94259999999999999</v>
      </c>
      <c r="G1170" s="919" t="s">
        <v>2699</v>
      </c>
      <c r="H1170" s="569">
        <v>42699</v>
      </c>
      <c r="I1170" s="918">
        <v>0.94950000000000001</v>
      </c>
      <c r="J1170" s="921">
        <f>SUM(F1170-I1170)*10000</f>
        <v>-69.000000000000171</v>
      </c>
      <c r="K1170" s="922">
        <f t="shared" ref="K1170:K1178" si="162">SUM(100000/N1170)/10000</f>
        <v>7.3953557166099682</v>
      </c>
      <c r="L1170" s="923">
        <f>SUM((F1170-I1170)/J1170*K1170)*E1170</f>
        <v>0.21406005028841887</v>
      </c>
      <c r="M1170" s="916" t="s">
        <v>883</v>
      </c>
      <c r="N1170" s="924">
        <v>1.3522000000000001</v>
      </c>
      <c r="O1170" s="925">
        <f t="shared" ref="O1170:O1178" si="163">SUM(J1170*K1170*E1170)/N1170</f>
        <v>-109230.4649452813</v>
      </c>
      <c r="P1170" s="515"/>
    </row>
    <row r="1171" spans="1:17" s="843" customFormat="1" ht="15" customHeight="1" x14ac:dyDescent="0.25">
      <c r="A1171" s="624" t="s">
        <v>2346</v>
      </c>
      <c r="B1171" s="624"/>
      <c r="C1171" s="916" t="s">
        <v>77</v>
      </c>
      <c r="D1171" s="917">
        <v>42695</v>
      </c>
      <c r="E1171" s="624">
        <v>276.35000000000002</v>
      </c>
      <c r="F1171" s="918">
        <v>0.94320000000000004</v>
      </c>
      <c r="G1171" s="919" t="s">
        <v>2767</v>
      </c>
      <c r="H1171" s="569">
        <v>42699</v>
      </c>
      <c r="I1171" s="918">
        <v>0.95289999999999997</v>
      </c>
      <c r="J1171" s="921">
        <f>SUM(F1171-I1171)*10000</f>
        <v>-96.999999999999304</v>
      </c>
      <c r="K1171" s="922">
        <f t="shared" si="162"/>
        <v>7.3953557166099682</v>
      </c>
      <c r="L1171" s="923">
        <f>SUM((F1171-I1171)/J1171*K1171)*E1171</f>
        <v>0.20437065522851652</v>
      </c>
      <c r="M1171" s="916" t="s">
        <v>883</v>
      </c>
      <c r="N1171" s="924">
        <v>1.3522000000000001</v>
      </c>
      <c r="O1171" s="925">
        <f t="shared" si="163"/>
        <v>-146605.18826479779</v>
      </c>
      <c r="P1171" s="515"/>
    </row>
    <row r="1172" spans="1:17" s="843" customFormat="1" ht="15" customHeight="1" x14ac:dyDescent="0.25">
      <c r="A1172" s="601" t="s">
        <v>1139</v>
      </c>
      <c r="B1172" s="601" t="s">
        <v>1892</v>
      </c>
      <c r="C1172" s="926" t="s">
        <v>52</v>
      </c>
      <c r="D1172" s="704">
        <v>42699</v>
      </c>
      <c r="E1172" s="601">
        <v>216.36</v>
      </c>
      <c r="F1172" s="927">
        <v>1.4341999999999999</v>
      </c>
      <c r="G1172" s="928" t="s">
        <v>2710</v>
      </c>
      <c r="H1172" s="569">
        <v>42702</v>
      </c>
      <c r="I1172" s="927">
        <v>1.4216</v>
      </c>
      <c r="J1172" s="921">
        <f>SUM(I1172-F1172)*10000</f>
        <v>-125.99999999999945</v>
      </c>
      <c r="K1172" s="929">
        <f t="shared" si="162"/>
        <v>7.4560095436922156</v>
      </c>
      <c r="L1172" s="930">
        <f>SUM((I1172-F1172)/J1172*K1172)*E1172</f>
        <v>0.1613182224873248</v>
      </c>
      <c r="M1172" s="926" t="s">
        <v>883</v>
      </c>
      <c r="N1172" s="931">
        <v>1.3411999999999999</v>
      </c>
      <c r="O1172" s="925">
        <f t="shared" si="163"/>
        <v>-151551.56601105604</v>
      </c>
      <c r="P1172" s="514"/>
    </row>
    <row r="1173" spans="1:17" s="843" customFormat="1" ht="15" customHeight="1" x14ac:dyDescent="0.25">
      <c r="A1173" s="601" t="s">
        <v>1176</v>
      </c>
      <c r="B1173" s="601" t="s">
        <v>1892</v>
      </c>
      <c r="C1173" s="926" t="s">
        <v>52</v>
      </c>
      <c r="D1173" s="704">
        <v>42698</v>
      </c>
      <c r="E1173" s="601">
        <v>112.36</v>
      </c>
      <c r="F1173" s="927">
        <v>1.7814000000000001</v>
      </c>
      <c r="G1173" s="928" t="s">
        <v>2699</v>
      </c>
      <c r="H1173" s="569">
        <v>42702</v>
      </c>
      <c r="I1173" s="927">
        <v>1.7555000000000001</v>
      </c>
      <c r="J1173" s="921">
        <f>SUM(I1173-F1173)*10000</f>
        <v>-259.00000000000034</v>
      </c>
      <c r="K1173" s="929">
        <f t="shared" si="162"/>
        <v>7.0730361715069812</v>
      </c>
      <c r="L1173" s="930">
        <f>SUM((I1173-F1173)/J1173*K1173)*E1173</f>
        <v>7.9472634423052441E-2</v>
      </c>
      <c r="M1173" s="926" t="s">
        <v>883</v>
      </c>
      <c r="N1173" s="931">
        <v>1.4138200000000001</v>
      </c>
      <c r="O1173" s="925">
        <f t="shared" si="163"/>
        <v>-145587.21984107318</v>
      </c>
      <c r="P1173" s="514"/>
    </row>
    <row r="1174" spans="1:17" s="843" customFormat="1" ht="15" customHeight="1" x14ac:dyDescent="0.25">
      <c r="A1174" s="601" t="s">
        <v>1141</v>
      </c>
      <c r="B1174" s="601" t="s">
        <v>2388</v>
      </c>
      <c r="C1174" s="926" t="s">
        <v>52</v>
      </c>
      <c r="D1174" s="704">
        <v>42697</v>
      </c>
      <c r="E1174" s="601">
        <v>175.69</v>
      </c>
      <c r="F1174" s="927">
        <v>0.999</v>
      </c>
      <c r="G1174" s="928" t="s">
        <v>2695</v>
      </c>
      <c r="H1174" s="569">
        <v>42702</v>
      </c>
      <c r="I1174" s="927">
        <v>1.0111000000000001</v>
      </c>
      <c r="J1174" s="921">
        <f>SUM(I1174-F1174)*10000</f>
        <v>121.00000000000111</v>
      </c>
      <c r="K1174" s="929">
        <f t="shared" si="162"/>
        <v>7.4504544777231407</v>
      </c>
      <c r="L1174" s="930">
        <f>SUM((I1174-F1174)/J1174*K1174)*E1174</f>
        <v>0.13089703471911787</v>
      </c>
      <c r="M1174" s="926" t="s">
        <v>883</v>
      </c>
      <c r="N1174" s="931">
        <v>1.3422000000000001</v>
      </c>
      <c r="O1174" s="925">
        <f t="shared" si="163"/>
        <v>118004.3302116928</v>
      </c>
      <c r="P1174" s="514"/>
    </row>
    <row r="1175" spans="1:17" s="843" customFormat="1" ht="15" customHeight="1" x14ac:dyDescent="0.25">
      <c r="A1175" s="624" t="s">
        <v>1149</v>
      </c>
      <c r="B1175" s="624" t="s">
        <v>1892</v>
      </c>
      <c r="C1175" s="916" t="s">
        <v>77</v>
      </c>
      <c r="D1175" s="917">
        <v>42702</v>
      </c>
      <c r="E1175" s="624">
        <v>215.35</v>
      </c>
      <c r="F1175" s="918">
        <v>82.992999999999995</v>
      </c>
      <c r="G1175" s="919" t="s">
        <v>2695</v>
      </c>
      <c r="H1175" s="569">
        <v>42703</v>
      </c>
      <c r="I1175" s="918">
        <v>84.043000000000006</v>
      </c>
      <c r="J1175" s="921">
        <f>SUM(F1175-I1175)*100</f>
        <v>-105.00000000000114</v>
      </c>
      <c r="K1175" s="922">
        <f t="shared" si="162"/>
        <v>10</v>
      </c>
      <c r="L1175" s="923">
        <f>SUM((F1175-I1175)/J1175*K1175)*E1175</f>
        <v>21.535</v>
      </c>
      <c r="M1175" s="916" t="s">
        <v>883</v>
      </c>
      <c r="N1175" s="924">
        <v>1</v>
      </c>
      <c r="O1175" s="925">
        <f t="shared" si="163"/>
        <v>-226117.50000000244</v>
      </c>
      <c r="P1175" s="515"/>
    </row>
    <row r="1176" spans="1:17" s="843" customFormat="1" ht="15" customHeight="1" x14ac:dyDescent="0.25">
      <c r="A1176" s="624" t="s">
        <v>1274</v>
      </c>
      <c r="B1176" s="624" t="s">
        <v>1892</v>
      </c>
      <c r="C1176" s="916" t="s">
        <v>77</v>
      </c>
      <c r="D1176" s="917">
        <v>42702</v>
      </c>
      <c r="E1176" s="624">
        <v>183.49</v>
      </c>
      <c r="F1176" s="918">
        <v>111.91</v>
      </c>
      <c r="G1176" s="919" t="s">
        <v>2775</v>
      </c>
      <c r="H1176" s="569">
        <v>42703</v>
      </c>
      <c r="I1176" s="918">
        <v>113.325</v>
      </c>
      <c r="J1176" s="921">
        <f>SUM(F1176-I1176)*100</f>
        <v>-141.50000000000063</v>
      </c>
      <c r="K1176" s="922">
        <f t="shared" si="162"/>
        <v>10</v>
      </c>
      <c r="L1176" s="923">
        <f>SUM((F1176-I1176)/J1176*K1176)*E1176</f>
        <v>18.349</v>
      </c>
      <c r="M1176" s="916" t="s">
        <v>883</v>
      </c>
      <c r="N1176" s="924">
        <v>1</v>
      </c>
      <c r="O1176" s="925">
        <f t="shared" si="163"/>
        <v>-259638.35000000117</v>
      </c>
      <c r="P1176" s="515"/>
    </row>
    <row r="1177" spans="1:17" s="843" customFormat="1" ht="15" customHeight="1" x14ac:dyDescent="0.25">
      <c r="A1177" s="601" t="s">
        <v>1141</v>
      </c>
      <c r="B1177" s="601" t="s">
        <v>1892</v>
      </c>
      <c r="C1177" s="926" t="s">
        <v>52</v>
      </c>
      <c r="D1177" s="704">
        <v>42697</v>
      </c>
      <c r="E1177" s="601">
        <v>175.68</v>
      </c>
      <c r="F1177" s="927">
        <v>0.999</v>
      </c>
      <c r="G1177" s="928" t="s">
        <v>2695</v>
      </c>
      <c r="H1177" s="569">
        <v>42704</v>
      </c>
      <c r="I1177" s="927">
        <v>1.0004999999999999</v>
      </c>
      <c r="J1177" s="921">
        <f>SUM(I1177-F1177)*10000</f>
        <v>14.999999999999458</v>
      </c>
      <c r="K1177" s="929">
        <f t="shared" si="162"/>
        <v>7.4421373818560692</v>
      </c>
      <c r="L1177" s="930">
        <f>SUM((I1177-F1177)/J1177*K1177)*E1177</f>
        <v>0.13074346952444743</v>
      </c>
      <c r="M1177" s="926" t="s">
        <v>883</v>
      </c>
      <c r="N1177" s="931">
        <v>1.3436999999999999</v>
      </c>
      <c r="O1177" s="925">
        <f t="shared" si="163"/>
        <v>14595.162929721222</v>
      </c>
      <c r="P1177" s="514"/>
    </row>
    <row r="1178" spans="1:17" s="843" customFormat="1" ht="15.75" customHeight="1" x14ac:dyDescent="0.25">
      <c r="A1178" s="601" t="s">
        <v>1172</v>
      </c>
      <c r="B1178" s="601" t="s">
        <v>2388</v>
      </c>
      <c r="C1178" s="926" t="s">
        <v>52</v>
      </c>
      <c r="D1178" s="704">
        <v>42699</v>
      </c>
      <c r="E1178" s="601">
        <v>195.02</v>
      </c>
      <c r="F1178" s="927">
        <v>0.7046</v>
      </c>
      <c r="G1178" s="928" t="s">
        <v>2709</v>
      </c>
      <c r="H1178" s="569">
        <v>42704</v>
      </c>
      <c r="I1178" s="927">
        <v>0.71640000000000004</v>
      </c>
      <c r="J1178" s="921">
        <f>SUM(I1178-F1178)*10000</f>
        <v>118.00000000000033</v>
      </c>
      <c r="K1178" s="929">
        <f t="shared" si="162"/>
        <v>10</v>
      </c>
      <c r="L1178" s="930">
        <f>SUM((I1178-F1178)/J1178*K1178)*E1178</f>
        <v>0.19502000000000003</v>
      </c>
      <c r="M1178" s="926" t="s">
        <v>883</v>
      </c>
      <c r="N1178" s="931">
        <v>1</v>
      </c>
      <c r="O1178" s="925">
        <f t="shared" si="163"/>
        <v>230123.60000000065</v>
      </c>
      <c r="P1178" s="514">
        <f>SUM(O1130:O1178)</f>
        <v>1304046.1516239105</v>
      </c>
      <c r="Q1178" s="843" t="s">
        <v>133</v>
      </c>
    </row>
    <row r="1179" spans="1:17" s="843" customFormat="1" ht="15.75" customHeight="1" x14ac:dyDescent="0.25">
      <c r="A1179" s="601" t="s">
        <v>1172</v>
      </c>
      <c r="B1179" s="601" t="s">
        <v>1892</v>
      </c>
      <c r="C1179" s="926" t="s">
        <v>52</v>
      </c>
      <c r="D1179" s="704">
        <v>42699</v>
      </c>
      <c r="E1179" s="601">
        <v>195.02</v>
      </c>
      <c r="F1179" s="927">
        <v>0.7046</v>
      </c>
      <c r="G1179" s="928" t="s">
        <v>2709</v>
      </c>
      <c r="H1179" s="569">
        <v>42705</v>
      </c>
      <c r="I1179" s="927">
        <v>0.70630000000000004</v>
      </c>
      <c r="J1179" s="921">
        <f>SUM(I1179-F1179)*10000</f>
        <v>17.000000000000348</v>
      </c>
      <c r="K1179" s="929">
        <f t="shared" ref="K1179:K1185" si="164">SUM(100000/N1179)/10000</f>
        <v>10</v>
      </c>
      <c r="L1179" s="930">
        <f>SUM((I1179-F1179)/J1179*K1179)*E1179</f>
        <v>0.19502000000000003</v>
      </c>
      <c r="M1179" s="926" t="s">
        <v>883</v>
      </c>
      <c r="N1179" s="931">
        <v>1</v>
      </c>
      <c r="O1179" s="925">
        <f t="shared" ref="O1179:O1185" si="165">SUM(J1179*K1179*E1179)/N1179</f>
        <v>33153.400000000678</v>
      </c>
      <c r="P1179" s="514"/>
    </row>
    <row r="1180" spans="1:17" s="843" customFormat="1" ht="15" customHeight="1" x14ac:dyDescent="0.25">
      <c r="A1180" s="624" t="s">
        <v>1057</v>
      </c>
      <c r="B1180" s="624" t="s">
        <v>1892</v>
      </c>
      <c r="C1180" s="916" t="s">
        <v>77</v>
      </c>
      <c r="D1180" s="917">
        <v>42704</v>
      </c>
      <c r="E1180" s="624">
        <v>280.63</v>
      </c>
      <c r="F1180" s="918">
        <v>0.74029999999999996</v>
      </c>
      <c r="G1180" s="919" t="s">
        <v>2776</v>
      </c>
      <c r="H1180" s="569">
        <v>42706</v>
      </c>
      <c r="I1180" s="918">
        <v>0.74670000000000003</v>
      </c>
      <c r="J1180" s="921">
        <f>SUM(F1180-I1180)*10000</f>
        <v>-64.000000000000725</v>
      </c>
      <c r="K1180" s="922">
        <f t="shared" si="164"/>
        <v>10</v>
      </c>
      <c r="L1180" s="923">
        <f>SUM((F1180-I1180)/J1180*K1180)*E1180</f>
        <v>0.28062999999999999</v>
      </c>
      <c r="M1180" s="916" t="s">
        <v>883</v>
      </c>
      <c r="N1180" s="924">
        <v>1</v>
      </c>
      <c r="O1180" s="925">
        <f t="shared" si="165"/>
        <v>-179603.20000000205</v>
      </c>
      <c r="P1180" s="515"/>
    </row>
    <row r="1181" spans="1:17" s="843" customFormat="1" ht="15" customHeight="1" x14ac:dyDescent="0.25">
      <c r="A1181" s="624" t="s">
        <v>1142</v>
      </c>
      <c r="B1181" s="624" t="s">
        <v>1892</v>
      </c>
      <c r="C1181" s="916" t="s">
        <v>77</v>
      </c>
      <c r="D1181" s="917">
        <v>42706</v>
      </c>
      <c r="E1181" s="624">
        <v>483.24</v>
      </c>
      <c r="F1181" s="918">
        <v>1.0745</v>
      </c>
      <c r="G1181" s="919" t="s">
        <v>2709</v>
      </c>
      <c r="H1181" s="569">
        <v>42709</v>
      </c>
      <c r="I1181" s="918">
        <v>1.0802</v>
      </c>
      <c r="J1181" s="921">
        <f>SUM(F1181-I1181)*10000</f>
        <v>-57.000000000000384</v>
      </c>
      <c r="K1181" s="922">
        <f t="shared" si="164"/>
        <v>9.9354197714853463</v>
      </c>
      <c r="L1181" s="923">
        <f>SUM((F1181-I1181)/J1181*K1181)*E1181</f>
        <v>0.48011922503725796</v>
      </c>
      <c r="M1181" s="916" t="s">
        <v>883</v>
      </c>
      <c r="N1181" s="924">
        <v>1.0065</v>
      </c>
      <c r="O1181" s="925">
        <f t="shared" si="165"/>
        <v>-271900.6043430093</v>
      </c>
      <c r="P1181" s="515"/>
    </row>
    <row r="1182" spans="1:17" s="843" customFormat="1" ht="15.75" customHeight="1" x14ac:dyDescent="0.25">
      <c r="A1182" s="624" t="s">
        <v>1030</v>
      </c>
      <c r="B1182" s="624" t="s">
        <v>1892</v>
      </c>
      <c r="C1182" s="916" t="s">
        <v>77</v>
      </c>
      <c r="D1182" s="917">
        <v>42705</v>
      </c>
      <c r="E1182" s="624">
        <v>114.35</v>
      </c>
      <c r="F1182" s="918">
        <v>0.84519999999999995</v>
      </c>
      <c r="G1182" s="919" t="s">
        <v>2695</v>
      </c>
      <c r="H1182" s="569">
        <v>42709</v>
      </c>
      <c r="I1182" s="918">
        <v>0.84119999999999995</v>
      </c>
      <c r="J1182" s="921">
        <f>SUM(F1182-I1182)*10000</f>
        <v>40.000000000000036</v>
      </c>
      <c r="K1182" s="922">
        <f t="shared" si="164"/>
        <v>12.732365673542144</v>
      </c>
      <c r="L1182" s="923">
        <f>SUM((F1182-I1182)/J1182*K1182)*E1182</f>
        <v>0.14559460147695441</v>
      </c>
      <c r="M1182" s="916" t="s">
        <v>883</v>
      </c>
      <c r="N1182" s="924">
        <v>0.78539999999999999</v>
      </c>
      <c r="O1182" s="925">
        <f t="shared" si="165"/>
        <v>74150.548243928977</v>
      </c>
      <c r="P1182" s="515"/>
    </row>
    <row r="1183" spans="1:17" s="843" customFormat="1" ht="15" customHeight="1" x14ac:dyDescent="0.25">
      <c r="A1183" s="624" t="s">
        <v>1035</v>
      </c>
      <c r="B1183" s="624" t="s">
        <v>1892</v>
      </c>
      <c r="C1183" s="916" t="s">
        <v>77</v>
      </c>
      <c r="D1183" s="917">
        <v>42709</v>
      </c>
      <c r="E1183" s="624">
        <v>198.88</v>
      </c>
      <c r="F1183" s="918">
        <v>1.0551999999999999</v>
      </c>
      <c r="G1183" s="919" t="s">
        <v>52</v>
      </c>
      <c r="H1183" s="569">
        <v>42709</v>
      </c>
      <c r="I1183" s="918">
        <v>1.0699000000000001</v>
      </c>
      <c r="J1183" s="921">
        <f>SUM(F1183-I1183)*10000</f>
        <v>-147.00000000000156</v>
      </c>
      <c r="K1183" s="922">
        <f t="shared" si="164"/>
        <v>10</v>
      </c>
      <c r="L1183" s="923">
        <f>SUM((F1183-I1183)/J1183*K1183)*E1183</f>
        <v>0.19888</v>
      </c>
      <c r="M1183" s="916" t="s">
        <v>883</v>
      </c>
      <c r="N1183" s="924">
        <v>1</v>
      </c>
      <c r="O1183" s="925">
        <f t="shared" si="165"/>
        <v>-292353.60000000312</v>
      </c>
      <c r="P1183" s="515"/>
    </row>
    <row r="1184" spans="1:17" s="843" customFormat="1" ht="15.75" customHeight="1" x14ac:dyDescent="0.25">
      <c r="A1184" s="624" t="s">
        <v>1030</v>
      </c>
      <c r="B1184" s="624" t="s">
        <v>2388</v>
      </c>
      <c r="C1184" s="916" t="s">
        <v>77</v>
      </c>
      <c r="D1184" s="917">
        <v>42705</v>
      </c>
      <c r="E1184" s="624">
        <v>114.35</v>
      </c>
      <c r="F1184" s="918">
        <v>0.84519999999999995</v>
      </c>
      <c r="G1184" s="919" t="s">
        <v>2695</v>
      </c>
      <c r="H1184" s="569">
        <v>42709</v>
      </c>
      <c r="I1184" s="918">
        <v>0.83540000000000003</v>
      </c>
      <c r="J1184" s="921">
        <f>SUM(F1184-I1184)*10000</f>
        <v>97.999999999999204</v>
      </c>
      <c r="K1184" s="922">
        <f t="shared" si="164"/>
        <v>12.732365673542144</v>
      </c>
      <c r="L1184" s="923">
        <f>SUM((F1184-I1184)/J1184*K1184)*E1184</f>
        <v>0.14559460147695438</v>
      </c>
      <c r="M1184" s="916" t="s">
        <v>883</v>
      </c>
      <c r="N1184" s="924">
        <v>0.78539999999999999</v>
      </c>
      <c r="O1184" s="925">
        <f t="shared" si="165"/>
        <v>181668.84319762437</v>
      </c>
      <c r="P1184" s="515"/>
    </row>
    <row r="1185" spans="1:16" s="843" customFormat="1" ht="15" customHeight="1" x14ac:dyDescent="0.25">
      <c r="A1185" s="601" t="s">
        <v>1032</v>
      </c>
      <c r="B1185" s="601" t="s">
        <v>2614</v>
      </c>
      <c r="C1185" s="926" t="s">
        <v>52</v>
      </c>
      <c r="D1185" s="704">
        <v>42689</v>
      </c>
      <c r="E1185" s="601">
        <v>83.59</v>
      </c>
      <c r="F1185" s="927">
        <v>1.2525999999999999</v>
      </c>
      <c r="G1185" s="928" t="s">
        <v>976</v>
      </c>
      <c r="H1185" s="569">
        <v>42709</v>
      </c>
      <c r="I1185" s="927">
        <v>1.2876000000000001</v>
      </c>
      <c r="J1185" s="921">
        <f>SUM(I1185-F1185)*10000</f>
        <v>350.00000000000142</v>
      </c>
      <c r="K1185" s="929">
        <f t="shared" si="164"/>
        <v>9.9354197714853463</v>
      </c>
      <c r="L1185" s="930">
        <f>SUM((I1185-F1185)/J1185*K1185)*E1185</f>
        <v>8.305017386984602E-2</v>
      </c>
      <c r="M1185" s="926" t="s">
        <v>883</v>
      </c>
      <c r="N1185" s="931">
        <v>1.0065</v>
      </c>
      <c r="O1185" s="925">
        <f t="shared" si="165"/>
        <v>288798.41882211849</v>
      </c>
      <c r="P1185" s="514"/>
    </row>
    <row r="1186" spans="1:16" s="843" customFormat="1" ht="15" customHeight="1" x14ac:dyDescent="0.25">
      <c r="A1186" s="624" t="s">
        <v>2431</v>
      </c>
      <c r="B1186" s="624" t="s">
        <v>1892</v>
      </c>
      <c r="C1186" s="916" t="s">
        <v>77</v>
      </c>
      <c r="D1186" s="917">
        <v>42705</v>
      </c>
      <c r="E1186" s="624">
        <v>383.65</v>
      </c>
      <c r="F1186" s="918">
        <v>0.71560000000000001</v>
      </c>
      <c r="G1186" s="919" t="s">
        <v>976</v>
      </c>
      <c r="H1186" s="569">
        <v>42712</v>
      </c>
      <c r="I1186" s="918">
        <v>0.72299999999999998</v>
      </c>
      <c r="J1186" s="921">
        <f>SUM(F1186-I1186)*10000</f>
        <v>-73.999999999999616</v>
      </c>
      <c r="K1186" s="922">
        <f t="shared" ref="K1186:K1196" si="166">SUM(100000/N1186)/10000</f>
        <v>9.8376783079193313</v>
      </c>
      <c r="L1186" s="923">
        <f>SUM((F1186-I1186)/J1186*K1186)*E1186</f>
        <v>0.37742252828332518</v>
      </c>
      <c r="M1186" s="916" t="s">
        <v>883</v>
      </c>
      <c r="N1186" s="924">
        <v>1.0165</v>
      </c>
      <c r="O1186" s="925">
        <f t="shared" ref="O1186:O1196" si="167">SUM(J1186*K1186*E1186)/N1186</f>
        <v>-274759.145036556</v>
      </c>
      <c r="P1186" s="515"/>
    </row>
    <row r="1187" spans="1:16" s="843" customFormat="1" ht="15" customHeight="1" x14ac:dyDescent="0.25">
      <c r="A1187" s="601" t="s">
        <v>1030</v>
      </c>
      <c r="B1187" s="601" t="s">
        <v>1892</v>
      </c>
      <c r="C1187" s="926" t="s">
        <v>52</v>
      </c>
      <c r="D1187" s="704">
        <v>42711</v>
      </c>
      <c r="E1187" s="601">
        <v>154.36000000000001</v>
      </c>
      <c r="F1187" s="927">
        <v>0.85370000000000001</v>
      </c>
      <c r="G1187" s="928" t="s">
        <v>2709</v>
      </c>
      <c r="H1187" s="569">
        <v>42713</v>
      </c>
      <c r="I1187" s="927">
        <v>0.8417</v>
      </c>
      <c r="J1187" s="921">
        <f>SUM(I1187-F1187)*10000</f>
        <v>-120.00000000000011</v>
      </c>
      <c r="K1187" s="929">
        <f t="shared" si="166"/>
        <v>12.577034335303734</v>
      </c>
      <c r="L1187" s="930">
        <f>SUM((I1187-F1187)/J1187*K1187)*E1187</f>
        <v>0.19413910199974843</v>
      </c>
      <c r="M1187" s="926" t="s">
        <v>883</v>
      </c>
      <c r="N1187" s="931">
        <v>0.79510000000000003</v>
      </c>
      <c r="O1187" s="925">
        <f t="shared" si="167"/>
        <v>-293003.29820110474</v>
      </c>
      <c r="P1187" s="514"/>
    </row>
    <row r="1188" spans="1:16" s="843" customFormat="1" ht="15" customHeight="1" x14ac:dyDescent="0.25">
      <c r="A1188" s="624" t="s">
        <v>1274</v>
      </c>
      <c r="B1188" s="624" t="s">
        <v>1892</v>
      </c>
      <c r="C1188" s="916" t="s">
        <v>77</v>
      </c>
      <c r="D1188" s="917">
        <v>42709</v>
      </c>
      <c r="E1188" s="624">
        <v>205.36</v>
      </c>
      <c r="F1188" s="918">
        <v>113.39</v>
      </c>
      <c r="G1188" s="919" t="s">
        <v>2345</v>
      </c>
      <c r="H1188" s="569">
        <v>42713</v>
      </c>
      <c r="I1188" s="918">
        <v>114.83</v>
      </c>
      <c r="J1188" s="921">
        <f>SUM(F1188-I1188)*100</f>
        <v>-143.99999999999977</v>
      </c>
      <c r="K1188" s="922">
        <f t="shared" si="166"/>
        <v>10</v>
      </c>
      <c r="L1188" s="923">
        <f>SUM((F1188-I1188)/J1188*K1188)*E1188</f>
        <v>20.536000000000001</v>
      </c>
      <c r="M1188" s="916" t="s">
        <v>883</v>
      </c>
      <c r="N1188" s="924">
        <v>1</v>
      </c>
      <c r="O1188" s="925">
        <f t="shared" si="167"/>
        <v>-295718.39999999956</v>
      </c>
      <c r="P1188" s="515"/>
    </row>
    <row r="1189" spans="1:16" s="843" customFormat="1" ht="15" customHeight="1" x14ac:dyDescent="0.25">
      <c r="A1189" s="624" t="s">
        <v>1032</v>
      </c>
      <c r="B1189" s="624" t="s">
        <v>1892</v>
      </c>
      <c r="C1189" s="916" t="s">
        <v>77</v>
      </c>
      <c r="D1189" s="917">
        <v>42711</v>
      </c>
      <c r="E1189" s="624">
        <v>165.57</v>
      </c>
      <c r="F1189" s="918">
        <v>1.2738</v>
      </c>
      <c r="G1189" s="919" t="s">
        <v>2709</v>
      </c>
      <c r="H1189" s="569">
        <v>42717</v>
      </c>
      <c r="I1189" s="918">
        <v>1.2879</v>
      </c>
      <c r="J1189" s="921">
        <f>SUM(F1189-I1189)*10000</f>
        <v>-141</v>
      </c>
      <c r="K1189" s="922">
        <f t="shared" si="166"/>
        <v>9.8804465961861485</v>
      </c>
      <c r="L1189" s="923">
        <f>SUM((F1189-I1189)/J1189*K1189)*E1189</f>
        <v>0.16359055429305408</v>
      </c>
      <c r="M1189" s="916" t="s">
        <v>883</v>
      </c>
      <c r="N1189" s="924">
        <v>1.0121</v>
      </c>
      <c r="O1189" s="925">
        <f t="shared" si="167"/>
        <v>-227905.03068195455</v>
      </c>
      <c r="P1189" s="515"/>
    </row>
    <row r="1190" spans="1:16" s="843" customFormat="1" ht="15" customHeight="1" x14ac:dyDescent="0.25">
      <c r="A1190" s="601" t="s">
        <v>1172</v>
      </c>
      <c r="B1190" s="601" t="s">
        <v>1892</v>
      </c>
      <c r="C1190" s="926" t="s">
        <v>52</v>
      </c>
      <c r="D1190" s="704">
        <v>42717</v>
      </c>
      <c r="E1190" s="601">
        <v>315.11</v>
      </c>
      <c r="F1190" s="927">
        <v>0.7228</v>
      </c>
      <c r="G1190" s="928" t="s">
        <v>2699</v>
      </c>
      <c r="H1190" s="569">
        <v>42718</v>
      </c>
      <c r="I1190" s="927">
        <v>0.71360000000000001</v>
      </c>
      <c r="J1190" s="921">
        <f>SUM(I1190-F1190)*10000</f>
        <v>-91.999999999999858</v>
      </c>
      <c r="K1190" s="929">
        <f t="shared" si="166"/>
        <v>10</v>
      </c>
      <c r="L1190" s="930">
        <f>SUM((I1190-F1190)/J1190*K1190)*E1190</f>
        <v>0.31511</v>
      </c>
      <c r="M1190" s="926" t="s">
        <v>883</v>
      </c>
      <c r="N1190" s="931">
        <v>1</v>
      </c>
      <c r="O1190" s="925">
        <f t="shared" si="167"/>
        <v>-289901.1999999996</v>
      </c>
      <c r="P1190" s="514"/>
    </row>
    <row r="1191" spans="1:16" s="843" customFormat="1" ht="15" customHeight="1" x14ac:dyDescent="0.25">
      <c r="A1191" s="601" t="s">
        <v>1031</v>
      </c>
      <c r="B1191" s="601" t="s">
        <v>2388</v>
      </c>
      <c r="C1191" s="926" t="s">
        <v>52</v>
      </c>
      <c r="D1191" s="704">
        <v>42718</v>
      </c>
      <c r="E1191" s="601">
        <v>261.7</v>
      </c>
      <c r="F1191" s="927">
        <v>1.3174999999999999</v>
      </c>
      <c r="G1191" s="928" t="s">
        <v>2709</v>
      </c>
      <c r="H1191" s="569">
        <v>42718</v>
      </c>
      <c r="I1191" s="927">
        <v>1.3283</v>
      </c>
      <c r="J1191" s="921">
        <f>SUM(I1191-F1191)*10000</f>
        <v>108.00000000000142</v>
      </c>
      <c r="K1191" s="929">
        <f t="shared" si="166"/>
        <v>7.5284197846871947</v>
      </c>
      <c r="L1191" s="930">
        <f>SUM((I1191-F1191)/J1191*K1191)*E1191</f>
        <v>0.1970187457652639</v>
      </c>
      <c r="M1191" s="926" t="s">
        <v>883</v>
      </c>
      <c r="N1191" s="931">
        <v>1.3283</v>
      </c>
      <c r="O1191" s="925">
        <f t="shared" si="167"/>
        <v>160189.90094593674</v>
      </c>
      <c r="P1191" s="514"/>
    </row>
    <row r="1192" spans="1:16" s="843" customFormat="1" ht="15" customHeight="1" x14ac:dyDescent="0.25">
      <c r="A1192" s="601" t="s">
        <v>1274</v>
      </c>
      <c r="B1192" s="601" t="s">
        <v>2388</v>
      </c>
      <c r="C1192" s="926" t="s">
        <v>52</v>
      </c>
      <c r="D1192" s="704">
        <v>42713</v>
      </c>
      <c r="E1192" s="601">
        <v>96.86</v>
      </c>
      <c r="F1192" s="927">
        <v>114.93</v>
      </c>
      <c r="G1192" s="928" t="s">
        <v>2776</v>
      </c>
      <c r="H1192" s="569">
        <v>42718</v>
      </c>
      <c r="I1192" s="927">
        <v>116.29</v>
      </c>
      <c r="J1192" s="921">
        <f>SUM(I1192-F1192)*100</f>
        <v>135.99999999999994</v>
      </c>
      <c r="K1192" s="929">
        <f t="shared" si="166"/>
        <v>10</v>
      </c>
      <c r="L1192" s="930">
        <f>SUM((I1192-F1192)/J1192*K1192)*E1192</f>
        <v>9.6859999999999999</v>
      </c>
      <c r="M1192" s="926" t="s">
        <v>883</v>
      </c>
      <c r="N1192" s="931">
        <v>1</v>
      </c>
      <c r="O1192" s="925">
        <f t="shared" si="167"/>
        <v>131729.59999999995</v>
      </c>
      <c r="P1192" s="514"/>
    </row>
    <row r="1193" spans="1:16" s="843" customFormat="1" ht="15" customHeight="1" x14ac:dyDescent="0.25">
      <c r="A1193" s="624" t="s">
        <v>1057</v>
      </c>
      <c r="B1193" s="624" t="s">
        <v>2388</v>
      </c>
      <c r="C1193" s="916" t="s">
        <v>77</v>
      </c>
      <c r="D1193" s="917">
        <v>42718</v>
      </c>
      <c r="E1193" s="624">
        <v>177.72</v>
      </c>
      <c r="F1193" s="918">
        <v>0.74199999999999999</v>
      </c>
      <c r="G1193" s="919" t="s">
        <v>2776</v>
      </c>
      <c r="H1193" s="569">
        <v>42719</v>
      </c>
      <c r="I1193" s="918">
        <v>0.7349</v>
      </c>
      <c r="J1193" s="921">
        <f>SUM(F1193-I1193)*10000</f>
        <v>70.999999999999957</v>
      </c>
      <c r="K1193" s="922">
        <f t="shared" si="166"/>
        <v>10</v>
      </c>
      <c r="L1193" s="923">
        <f>SUM((F1193-I1193)/J1193*K1193)*E1193</f>
        <v>0.17771999999999999</v>
      </c>
      <c r="M1193" s="916" t="s">
        <v>883</v>
      </c>
      <c r="N1193" s="924">
        <v>1</v>
      </c>
      <c r="O1193" s="925">
        <f t="shared" si="167"/>
        <v>126181.19999999992</v>
      </c>
      <c r="P1193" s="515"/>
    </row>
    <row r="1194" spans="1:16" s="843" customFormat="1" ht="15" customHeight="1" x14ac:dyDescent="0.25">
      <c r="A1194" s="601" t="s">
        <v>1150</v>
      </c>
      <c r="B1194" s="601" t="s">
        <v>2388</v>
      </c>
      <c r="C1194" s="926" t="s">
        <v>52</v>
      </c>
      <c r="D1194" s="704">
        <v>42716</v>
      </c>
      <c r="E1194" s="601">
        <v>102.35</v>
      </c>
      <c r="F1194" s="927">
        <v>145.63</v>
      </c>
      <c r="G1194" s="928" t="s">
        <v>2699</v>
      </c>
      <c r="H1194" s="569">
        <v>42719</v>
      </c>
      <c r="I1194" s="927">
        <v>148.02000000000001</v>
      </c>
      <c r="J1194" s="921">
        <f>SUM(I1194-F1194)*100</f>
        <v>239.00000000000148</v>
      </c>
      <c r="K1194" s="929">
        <f t="shared" si="166"/>
        <v>10</v>
      </c>
      <c r="L1194" s="930">
        <f>SUM((I1194-F1194)/J1194*K1194)*E1194</f>
        <v>10.234999999999999</v>
      </c>
      <c r="M1194" s="926" t="s">
        <v>883</v>
      </c>
      <c r="N1194" s="931">
        <v>1</v>
      </c>
      <c r="O1194" s="925">
        <f t="shared" si="167"/>
        <v>244616.50000000148</v>
      </c>
      <c r="P1194" s="514"/>
    </row>
    <row r="1195" spans="1:16" s="843" customFormat="1" ht="15" customHeight="1" x14ac:dyDescent="0.25">
      <c r="A1195" s="601" t="s">
        <v>1031</v>
      </c>
      <c r="B1195" s="601" t="s">
        <v>2614</v>
      </c>
      <c r="C1195" s="926" t="s">
        <v>52</v>
      </c>
      <c r="D1195" s="704">
        <v>42718</v>
      </c>
      <c r="E1195" s="601">
        <v>261.7</v>
      </c>
      <c r="F1195" s="927">
        <v>1.3174999999999999</v>
      </c>
      <c r="G1195" s="928" t="s">
        <v>2709</v>
      </c>
      <c r="H1195" s="569">
        <v>42719</v>
      </c>
      <c r="I1195" s="927">
        <v>1.3386</v>
      </c>
      <c r="J1195" s="921">
        <f>SUM(I1195-F1195)*10000</f>
        <v>211.00000000000119</v>
      </c>
      <c r="K1195" s="929">
        <f t="shared" si="166"/>
        <v>7.4985002999400123</v>
      </c>
      <c r="L1195" s="930">
        <f>SUM((I1195-F1195)/J1195*K1195)*E1195</f>
        <v>0.1962357528494301</v>
      </c>
      <c r="M1195" s="926" t="s">
        <v>883</v>
      </c>
      <c r="N1195" s="931">
        <v>1.3335999999999999</v>
      </c>
      <c r="O1195" s="925">
        <f t="shared" si="167"/>
        <v>310480.98268768738</v>
      </c>
      <c r="P1195" s="514"/>
    </row>
    <row r="1196" spans="1:16" s="843" customFormat="1" ht="15" customHeight="1" x14ac:dyDescent="0.25">
      <c r="A1196" s="601" t="s">
        <v>1274</v>
      </c>
      <c r="B1196" s="601" t="s">
        <v>2614</v>
      </c>
      <c r="C1196" s="926" t="s">
        <v>52</v>
      </c>
      <c r="D1196" s="704">
        <v>42713</v>
      </c>
      <c r="E1196" s="601">
        <v>96.86</v>
      </c>
      <c r="F1196" s="927">
        <v>114.93</v>
      </c>
      <c r="G1196" s="928" t="s">
        <v>2776</v>
      </c>
      <c r="H1196" s="569">
        <v>42719</v>
      </c>
      <c r="I1196" s="927">
        <v>117.66</v>
      </c>
      <c r="J1196" s="921">
        <f>SUM(I1196-F1196)*100</f>
        <v>272.99999999999898</v>
      </c>
      <c r="K1196" s="929">
        <f t="shared" si="166"/>
        <v>10</v>
      </c>
      <c r="L1196" s="930">
        <f>SUM((I1196-F1196)/J1196*K1196)*E1196</f>
        <v>9.6859999999999999</v>
      </c>
      <c r="M1196" s="926" t="s">
        <v>883</v>
      </c>
      <c r="N1196" s="931">
        <v>1</v>
      </c>
      <c r="O1196" s="925">
        <f t="shared" si="167"/>
        <v>264427.79999999906</v>
      </c>
      <c r="P1196" s="514"/>
    </row>
    <row r="1197" spans="1:16" s="843" customFormat="1" ht="15" customHeight="1" x14ac:dyDescent="0.25">
      <c r="A1197" s="601" t="s">
        <v>1141</v>
      </c>
      <c r="B1197" s="601" t="s">
        <v>1892</v>
      </c>
      <c r="C1197" s="926" t="s">
        <v>52</v>
      </c>
      <c r="D1197" s="704">
        <v>42718</v>
      </c>
      <c r="E1197" s="601">
        <v>328.32</v>
      </c>
      <c r="F1197" s="927">
        <v>0.98860000000000003</v>
      </c>
      <c r="G1197" s="928" t="s">
        <v>2709</v>
      </c>
      <c r="H1197" s="569">
        <v>42720</v>
      </c>
      <c r="I1197" s="927">
        <v>0.97950000000000004</v>
      </c>
      <c r="J1197" s="921">
        <f>SUM(I1197-F1197)*10000</f>
        <v>-90.999999999999972</v>
      </c>
      <c r="K1197" s="929">
        <f t="shared" ref="K1197:K1202" si="168">SUM(100000/N1197)/10000</f>
        <v>7.4945664393314848</v>
      </c>
      <c r="L1197" s="930">
        <f>SUM((I1197-F1197)/J1197*K1197)*E1197</f>
        <v>0.24606160533613131</v>
      </c>
      <c r="M1197" s="926" t="s">
        <v>883</v>
      </c>
      <c r="N1197" s="931">
        <v>1.3343</v>
      </c>
      <c r="O1197" s="925">
        <f t="shared" ref="O1197:O1202" si="169">SUM(J1197*K1197*E1197)/N1197</f>
        <v>-167815.37949177803</v>
      </c>
      <c r="P1197" s="514"/>
    </row>
    <row r="1198" spans="1:16" s="843" customFormat="1" ht="15" customHeight="1" x14ac:dyDescent="0.25">
      <c r="A1198" s="624" t="s">
        <v>1057</v>
      </c>
      <c r="B1198" s="624" t="s">
        <v>2614</v>
      </c>
      <c r="C1198" s="916" t="s">
        <v>77</v>
      </c>
      <c r="D1198" s="917">
        <v>42718</v>
      </c>
      <c r="E1198" s="624">
        <v>177.71</v>
      </c>
      <c r="F1198" s="918">
        <v>0.74199999999999999</v>
      </c>
      <c r="G1198" s="919" t="s">
        <v>2776</v>
      </c>
      <c r="H1198" s="569">
        <v>42720</v>
      </c>
      <c r="I1198" s="918">
        <v>0.72789999999999999</v>
      </c>
      <c r="J1198" s="921">
        <f>SUM(F1198-I1198)*10000</f>
        <v>141</v>
      </c>
      <c r="K1198" s="922">
        <f t="shared" si="168"/>
        <v>10</v>
      </c>
      <c r="L1198" s="923">
        <f>SUM((F1198-I1198)/J1198*K1198)*E1198</f>
        <v>0.17771000000000001</v>
      </c>
      <c r="M1198" s="916" t="s">
        <v>883</v>
      </c>
      <c r="N1198" s="924">
        <v>1</v>
      </c>
      <c r="O1198" s="925">
        <f t="shared" si="169"/>
        <v>250571.1</v>
      </c>
      <c r="P1198" s="515"/>
    </row>
    <row r="1199" spans="1:16" s="843" customFormat="1" ht="15" customHeight="1" x14ac:dyDescent="0.25">
      <c r="A1199" s="624">
        <v>1.3702099999999999</v>
      </c>
      <c r="B1199" s="624" t="s">
        <v>1892</v>
      </c>
      <c r="C1199" s="916" t="s">
        <v>77</v>
      </c>
      <c r="D1199" s="917">
        <v>42711</v>
      </c>
      <c r="E1199" s="624">
        <v>198.53</v>
      </c>
      <c r="F1199" s="918">
        <v>1.6919999999999999</v>
      </c>
      <c r="G1199" s="919" t="s">
        <v>2699</v>
      </c>
      <c r="H1199" s="569">
        <v>42720</v>
      </c>
      <c r="I1199" s="918">
        <v>1.7068000000000001</v>
      </c>
      <c r="J1199" s="921">
        <f>SUM(F1199-I1199)*10000</f>
        <v>-148.00000000000148</v>
      </c>
      <c r="K1199" s="922">
        <f>SUM(100000/N1199)/10000</f>
        <v>7.2982046416581525</v>
      </c>
      <c r="L1199" s="923">
        <f>SUM((F1199-I1199)/J1199*K1199)*E1199</f>
        <v>0.1448912567508393</v>
      </c>
      <c r="M1199" s="916" t="s">
        <v>883</v>
      </c>
      <c r="N1199" s="924">
        <v>1.3702000000000001</v>
      </c>
      <c r="O1199" s="925">
        <f>SUM(J1199*K1199*E1199)/N1199</f>
        <v>-156502.01429809103</v>
      </c>
      <c r="P1199" s="515"/>
    </row>
    <row r="1200" spans="1:16" s="843" customFormat="1" ht="15" customHeight="1" x14ac:dyDescent="0.25">
      <c r="A1200" s="601" t="s">
        <v>1594</v>
      </c>
      <c r="B1200" s="601" t="s">
        <v>2388</v>
      </c>
      <c r="C1200" s="926" t="s">
        <v>52</v>
      </c>
      <c r="D1200" s="704">
        <v>42718</v>
      </c>
      <c r="E1200" s="601">
        <v>146.52000000000001</v>
      </c>
      <c r="F1200" s="927">
        <v>1.4878</v>
      </c>
      <c r="G1200" s="928" t="s">
        <v>2709</v>
      </c>
      <c r="H1200" s="569">
        <v>42720</v>
      </c>
      <c r="I1200" s="927">
        <v>1.5007999999999999</v>
      </c>
      <c r="J1200" s="921">
        <f>SUM(I1200-F1200)*10000</f>
        <v>129.99999999999901</v>
      </c>
      <c r="K1200" s="929">
        <f t="shared" si="168"/>
        <v>6.9570057047446783</v>
      </c>
      <c r="L1200" s="930">
        <f>SUM((I1200-F1200)/J1200*K1200)*E1200</f>
        <v>0.10193404758591904</v>
      </c>
      <c r="M1200" s="926" t="s">
        <v>883</v>
      </c>
      <c r="N1200" s="931">
        <v>1.4374</v>
      </c>
      <c r="O1200" s="925">
        <f t="shared" si="169"/>
        <v>92190.24757318334</v>
      </c>
      <c r="P1200" s="514"/>
    </row>
    <row r="1201" spans="1:16" s="843" customFormat="1" ht="15" customHeight="1" x14ac:dyDescent="0.25">
      <c r="A1201" s="601" t="s">
        <v>1150</v>
      </c>
      <c r="B1201" s="601" t="s">
        <v>1892</v>
      </c>
      <c r="C1201" s="926" t="s">
        <v>52</v>
      </c>
      <c r="D1201" s="704">
        <v>42716</v>
      </c>
      <c r="E1201" s="601">
        <v>102.35</v>
      </c>
      <c r="F1201" s="927">
        <v>145.63</v>
      </c>
      <c r="G1201" s="928" t="s">
        <v>2699</v>
      </c>
      <c r="H1201" s="569">
        <v>42720</v>
      </c>
      <c r="I1201" s="927">
        <v>146.58000000000001</v>
      </c>
      <c r="J1201" s="921">
        <f>SUM(I1201-F1201)*100</f>
        <v>95.000000000001705</v>
      </c>
      <c r="K1201" s="929">
        <f t="shared" si="168"/>
        <v>10</v>
      </c>
      <c r="L1201" s="930">
        <f>SUM((I1201-F1201)/J1201*K1201)*E1201</f>
        <v>10.234999999999999</v>
      </c>
      <c r="M1201" s="926" t="s">
        <v>883</v>
      </c>
      <c r="N1201" s="931">
        <v>1</v>
      </c>
      <c r="O1201" s="925">
        <f t="shared" si="169"/>
        <v>97232.500000001746</v>
      </c>
      <c r="P1201" s="514"/>
    </row>
    <row r="1202" spans="1:16" s="843" customFormat="1" ht="15" customHeight="1" x14ac:dyDescent="0.25">
      <c r="A1202" s="624" t="s">
        <v>2431</v>
      </c>
      <c r="B1202" s="624" t="s">
        <v>2388</v>
      </c>
      <c r="C1202" s="916" t="s">
        <v>77</v>
      </c>
      <c r="D1202" s="917">
        <v>42720</v>
      </c>
      <c r="E1202" s="624">
        <v>248.33</v>
      </c>
      <c r="F1202" s="918">
        <v>0.72270000000000001</v>
      </c>
      <c r="G1202" s="919" t="s">
        <v>2709</v>
      </c>
      <c r="H1202" s="569">
        <v>42720</v>
      </c>
      <c r="I1202" s="918">
        <v>0.71519999999999995</v>
      </c>
      <c r="J1202" s="921">
        <f t="shared" ref="J1202:J1208" si="170">SUM(F1202-I1202)*10000</f>
        <v>75.000000000000625</v>
      </c>
      <c r="K1202" s="922">
        <f t="shared" si="168"/>
        <v>10.278548668927948</v>
      </c>
      <c r="L1202" s="923">
        <f t="shared" ref="L1202:L1208" si="171">SUM((F1202-I1202)/J1202*K1202)*E1202</f>
        <v>0.25524719909548771</v>
      </c>
      <c r="M1202" s="916" t="s">
        <v>883</v>
      </c>
      <c r="N1202" s="924">
        <v>0.97289999999999999</v>
      </c>
      <c r="O1202" s="925">
        <f t="shared" si="169"/>
        <v>196767.80688829007</v>
      </c>
      <c r="P1202" s="515"/>
    </row>
    <row r="1203" spans="1:16" s="843" customFormat="1" ht="15" customHeight="1" x14ac:dyDescent="0.25">
      <c r="A1203" s="624" t="s">
        <v>1141</v>
      </c>
      <c r="B1203" s="624" t="s">
        <v>2611</v>
      </c>
      <c r="C1203" s="916" t="s">
        <v>77</v>
      </c>
      <c r="D1203" s="917">
        <v>42720</v>
      </c>
      <c r="E1203" s="624">
        <v>225.61</v>
      </c>
      <c r="F1203" s="918">
        <v>0.97929999999999995</v>
      </c>
      <c r="G1203" s="919" t="s">
        <v>2709</v>
      </c>
      <c r="H1203" s="569">
        <v>42724</v>
      </c>
      <c r="I1203" s="918">
        <v>0.96870000000000001</v>
      </c>
      <c r="J1203" s="921">
        <f t="shared" si="170"/>
        <v>105.99999999999943</v>
      </c>
      <c r="K1203" s="922">
        <f t="shared" ref="K1203:K1209" si="172">SUM(100000/N1203)/10000</f>
        <v>7.4945664393314848</v>
      </c>
      <c r="L1203" s="923">
        <f t="shared" si="171"/>
        <v>0.16908491343775764</v>
      </c>
      <c r="M1203" s="916" t="s">
        <v>883</v>
      </c>
      <c r="N1203" s="924">
        <v>1.3343</v>
      </c>
      <c r="O1203" s="925">
        <f t="shared" ref="O1203:O1209" si="173">SUM(J1203*K1203*E1203)/N1203</f>
        <v>134325.12047067538</v>
      </c>
      <c r="P1203" s="515"/>
    </row>
    <row r="1204" spans="1:16" s="843" customFormat="1" ht="15" customHeight="1" x14ac:dyDescent="0.25">
      <c r="A1204" s="624" t="s">
        <v>1143</v>
      </c>
      <c r="B1204" s="624" t="s">
        <v>2388</v>
      </c>
      <c r="C1204" s="916" t="s">
        <v>77</v>
      </c>
      <c r="D1204" s="917">
        <v>42720</v>
      </c>
      <c r="E1204" s="624">
        <v>224.68</v>
      </c>
      <c r="F1204" s="918">
        <v>0.75419999999999998</v>
      </c>
      <c r="G1204" s="919" t="s">
        <v>2790</v>
      </c>
      <c r="H1204" s="569">
        <v>42723</v>
      </c>
      <c r="I1204" s="918">
        <v>0.74739999999999995</v>
      </c>
      <c r="J1204" s="921">
        <f t="shared" si="170"/>
        <v>68.000000000000284</v>
      </c>
      <c r="K1204" s="922">
        <f t="shared" si="172"/>
        <v>10.278548668927948</v>
      </c>
      <c r="L1204" s="923">
        <f t="shared" si="171"/>
        <v>0.23093843149347312</v>
      </c>
      <c r="M1204" s="916" t="s">
        <v>883</v>
      </c>
      <c r="N1204" s="924">
        <v>0.97289999999999999</v>
      </c>
      <c r="O1204" s="925">
        <f t="shared" si="173"/>
        <v>161412.40971894586</v>
      </c>
      <c r="P1204" s="515"/>
    </row>
    <row r="1205" spans="1:16" s="843" customFormat="1" ht="15" customHeight="1" x14ac:dyDescent="0.25">
      <c r="A1205" s="624" t="s">
        <v>2431</v>
      </c>
      <c r="B1205" s="624" t="s">
        <v>2614</v>
      </c>
      <c r="C1205" s="916" t="s">
        <v>77</v>
      </c>
      <c r="D1205" s="917">
        <v>42720</v>
      </c>
      <c r="E1205" s="624">
        <v>248.32</v>
      </c>
      <c r="F1205" s="918">
        <v>0.72270000000000001</v>
      </c>
      <c r="G1205" s="919" t="s">
        <v>2709</v>
      </c>
      <c r="H1205" s="569">
        <v>42725</v>
      </c>
      <c r="I1205" s="918">
        <v>0.70750000000000002</v>
      </c>
      <c r="J1205" s="921">
        <f t="shared" si="170"/>
        <v>151.99999999999991</v>
      </c>
      <c r="K1205" s="922">
        <f t="shared" si="172"/>
        <v>10.278548668927948</v>
      </c>
      <c r="L1205" s="923">
        <f t="shared" si="171"/>
        <v>0.25523692054681879</v>
      </c>
      <c r="M1205" s="916" t="s">
        <v>883</v>
      </c>
      <c r="N1205" s="924">
        <v>0.97289999999999999</v>
      </c>
      <c r="O1205" s="925">
        <f t="shared" si="173"/>
        <v>398766.69671206124</v>
      </c>
      <c r="P1205" s="515"/>
    </row>
    <row r="1206" spans="1:16" s="843" customFormat="1" ht="15" customHeight="1" x14ac:dyDescent="0.25">
      <c r="A1206" s="624" t="s">
        <v>1141</v>
      </c>
      <c r="B1206" s="624" t="s">
        <v>1892</v>
      </c>
      <c r="C1206" s="916" t="s">
        <v>77</v>
      </c>
      <c r="D1206" s="917">
        <v>42720</v>
      </c>
      <c r="E1206" s="624">
        <v>225.61</v>
      </c>
      <c r="F1206" s="918">
        <v>0.97929999999999995</v>
      </c>
      <c r="G1206" s="919" t="s">
        <v>2709</v>
      </c>
      <c r="H1206" s="569">
        <v>42727</v>
      </c>
      <c r="I1206" s="918">
        <v>0.97499999999999998</v>
      </c>
      <c r="J1206" s="921">
        <f t="shared" si="170"/>
        <v>42.999999999999702</v>
      </c>
      <c r="K1206" s="922">
        <f t="shared" si="172"/>
        <v>7.4945664393314848</v>
      </c>
      <c r="L1206" s="923">
        <f t="shared" si="171"/>
        <v>0.16908491343775764</v>
      </c>
      <c r="M1206" s="916" t="s">
        <v>883</v>
      </c>
      <c r="N1206" s="924">
        <v>1.3343</v>
      </c>
      <c r="O1206" s="925">
        <f t="shared" si="173"/>
        <v>54490.379058858787</v>
      </c>
      <c r="P1206" s="515"/>
    </row>
    <row r="1207" spans="1:16" s="843" customFormat="1" ht="15" customHeight="1" x14ac:dyDescent="0.25">
      <c r="A1207" s="624" t="s">
        <v>1143</v>
      </c>
      <c r="B1207" s="624" t="s">
        <v>2614</v>
      </c>
      <c r="C1207" s="916" t="s">
        <v>77</v>
      </c>
      <c r="D1207" s="917">
        <v>42720</v>
      </c>
      <c r="E1207" s="624">
        <v>224.67</v>
      </c>
      <c r="F1207" s="918">
        <v>0.75419999999999998</v>
      </c>
      <c r="G1207" s="919" t="s">
        <v>2790</v>
      </c>
      <c r="H1207" s="569">
        <v>42727</v>
      </c>
      <c r="I1207" s="918">
        <v>0.74109999999999998</v>
      </c>
      <c r="J1207" s="921">
        <f t="shared" si="170"/>
        <v>131</v>
      </c>
      <c r="K1207" s="922">
        <f t="shared" si="172"/>
        <v>10.278548668927948</v>
      </c>
      <c r="L1207" s="923">
        <f t="shared" si="171"/>
        <v>0.2309281529448042</v>
      </c>
      <c r="M1207" s="916" t="s">
        <v>883</v>
      </c>
      <c r="N1207" s="924">
        <v>0.97289999999999999</v>
      </c>
      <c r="O1207" s="925">
        <f t="shared" si="173"/>
        <v>310942.41993801371</v>
      </c>
      <c r="P1207" s="515"/>
    </row>
    <row r="1208" spans="1:16" s="843" customFormat="1" ht="15" customHeight="1" x14ac:dyDescent="0.25">
      <c r="A1208" s="624" t="s">
        <v>1148</v>
      </c>
      <c r="B1208" s="624" t="s">
        <v>2812</v>
      </c>
      <c r="C1208" s="916" t="s">
        <v>77</v>
      </c>
      <c r="D1208" s="917">
        <v>42718</v>
      </c>
      <c r="E1208" s="624">
        <v>338.72</v>
      </c>
      <c r="F1208" s="918">
        <v>0.76839999999999997</v>
      </c>
      <c r="G1208" s="919" t="s">
        <v>2790</v>
      </c>
      <c r="H1208" s="569">
        <v>42727</v>
      </c>
      <c r="I1208" s="918">
        <v>0.75790000000000002</v>
      </c>
      <c r="J1208" s="921">
        <f t="shared" si="170"/>
        <v>104.99999999999955</v>
      </c>
      <c r="K1208" s="922">
        <f t="shared" si="172"/>
        <v>10.278548668927948</v>
      </c>
      <c r="L1208" s="923">
        <f t="shared" si="171"/>
        <v>0.34815500051392745</v>
      </c>
      <c r="M1208" s="916" t="s">
        <v>883</v>
      </c>
      <c r="N1208" s="924">
        <v>0.97289999999999999</v>
      </c>
      <c r="O1208" s="925">
        <f t="shared" si="173"/>
        <v>375745.45229686738</v>
      </c>
      <c r="P1208" s="515"/>
    </row>
    <row r="1209" spans="1:16" s="843" customFormat="1" ht="15" customHeight="1" x14ac:dyDescent="0.25">
      <c r="A1209" s="601" t="s">
        <v>1594</v>
      </c>
      <c r="B1209" s="601" t="s">
        <v>2614</v>
      </c>
      <c r="C1209" s="926" t="s">
        <v>52</v>
      </c>
      <c r="D1209" s="704">
        <v>42718</v>
      </c>
      <c r="E1209" s="601">
        <v>146.52000000000001</v>
      </c>
      <c r="F1209" s="927">
        <v>1.4878</v>
      </c>
      <c r="G1209" s="928" t="s">
        <v>2709</v>
      </c>
      <c r="H1209" s="569">
        <v>42727</v>
      </c>
      <c r="I1209" s="927">
        <v>1.5149999999999999</v>
      </c>
      <c r="J1209" s="921">
        <f>SUM(I1209-F1209)*10000</f>
        <v>271.99999999999892</v>
      </c>
      <c r="K1209" s="929">
        <f t="shared" si="172"/>
        <v>6.9570057047446783</v>
      </c>
      <c r="L1209" s="930">
        <f>SUM((I1209-F1209)/J1209*K1209)*E1209</f>
        <v>0.10193404758591902</v>
      </c>
      <c r="M1209" s="926" t="s">
        <v>883</v>
      </c>
      <c r="N1209" s="931">
        <v>1.4374</v>
      </c>
      <c r="O1209" s="925">
        <f t="shared" si="173"/>
        <v>192890.36415312276</v>
      </c>
      <c r="P1209" s="514"/>
    </row>
    <row r="1210" spans="1:16" s="843" customFormat="1" ht="15" customHeight="1" x14ac:dyDescent="0.25">
      <c r="A1210" s="601" t="s">
        <v>1147</v>
      </c>
      <c r="B1210" s="601"/>
      <c r="C1210" s="926" t="s">
        <v>52</v>
      </c>
      <c r="D1210" s="704">
        <v>42720</v>
      </c>
      <c r="E1210" s="601">
        <v>440.64</v>
      </c>
      <c r="F1210" s="927">
        <v>1.0492999999999999</v>
      </c>
      <c r="G1210" s="928" t="s">
        <v>2695</v>
      </c>
      <c r="H1210" s="569">
        <v>42727</v>
      </c>
      <c r="I1210" s="927">
        <v>1.0429999999999999</v>
      </c>
      <c r="J1210" s="921">
        <f>SUM(I1210-F1210)*10000</f>
        <v>-62.999999999999723</v>
      </c>
      <c r="K1210" s="929">
        <f t="shared" ref="K1210:K1216" si="174">SUM(100000/N1210)/10000</f>
        <v>6.9570057047446783</v>
      </c>
      <c r="L1210" s="930">
        <f>SUM((I1210-F1210)/J1210*K1210)*E1210</f>
        <v>0.3065534993738695</v>
      </c>
      <c r="M1210" s="926" t="s">
        <v>883</v>
      </c>
      <c r="N1210" s="931">
        <v>1.4374</v>
      </c>
      <c r="O1210" s="925">
        <f t="shared" ref="O1210:O1216" si="175">SUM(J1210*K1210*E1210)/N1210</f>
        <v>-134359.74996906699</v>
      </c>
      <c r="P1210" s="514"/>
    </row>
    <row r="1211" spans="1:16" s="843" customFormat="1" ht="15" customHeight="1" x14ac:dyDescent="0.25">
      <c r="A1211" s="601" t="s">
        <v>1273</v>
      </c>
      <c r="B1211" s="601" t="s">
        <v>1892</v>
      </c>
      <c r="C1211" s="926" t="s">
        <v>52</v>
      </c>
      <c r="D1211" s="704">
        <v>42727</v>
      </c>
      <c r="E1211" s="601">
        <v>319.19</v>
      </c>
      <c r="F1211" s="927">
        <v>123.12</v>
      </c>
      <c r="G1211" s="928" t="s">
        <v>2790</v>
      </c>
      <c r="H1211" s="569">
        <v>42730</v>
      </c>
      <c r="I1211" s="927">
        <v>122.32</v>
      </c>
      <c r="J1211" s="921">
        <f>SUM(I1211-F1211)*100</f>
        <v>-80.000000000001137</v>
      </c>
      <c r="K1211" s="929">
        <f t="shared" si="174"/>
        <v>10</v>
      </c>
      <c r="L1211" s="930">
        <f>SUM((I1211-F1211)/J1211*K1211)*E1211</f>
        <v>31.919</v>
      </c>
      <c r="M1211" s="926" t="s">
        <v>883</v>
      </c>
      <c r="N1211" s="931">
        <v>1</v>
      </c>
      <c r="O1211" s="925">
        <f t="shared" si="175"/>
        <v>-255352.00000000364</v>
      </c>
      <c r="P1211" s="514"/>
    </row>
    <row r="1212" spans="1:16" s="843" customFormat="1" ht="15" customHeight="1" x14ac:dyDescent="0.25">
      <c r="A1212" s="601" t="s">
        <v>1145</v>
      </c>
      <c r="B1212" s="601" t="s">
        <v>1892</v>
      </c>
      <c r="C1212" s="926" t="s">
        <v>52</v>
      </c>
      <c r="D1212" s="704">
        <v>42730</v>
      </c>
      <c r="E1212" s="601">
        <v>477.99</v>
      </c>
      <c r="F1212" s="927">
        <v>1.2323999999999999</v>
      </c>
      <c r="G1212" s="928" t="s">
        <v>2709</v>
      </c>
      <c r="H1212" s="569">
        <v>42732</v>
      </c>
      <c r="I1212" s="927">
        <v>1.2228000000000001</v>
      </c>
      <c r="J1212" s="921">
        <f>SUM(I1212-F1212)*10000</f>
        <v>-95.999999999998309</v>
      </c>
      <c r="K1212" s="929">
        <f t="shared" si="174"/>
        <v>10</v>
      </c>
      <c r="L1212" s="930">
        <f>SUM((I1212-F1212)/J1212*K1212)*E1212</f>
        <v>0.47799000000000003</v>
      </c>
      <c r="M1212" s="926" t="s">
        <v>883</v>
      </c>
      <c r="N1212" s="931">
        <v>1</v>
      </c>
      <c r="O1212" s="925">
        <f t="shared" si="175"/>
        <v>-458870.39999999193</v>
      </c>
      <c r="P1212" s="514"/>
    </row>
    <row r="1213" spans="1:16" s="843" customFormat="1" ht="15" customHeight="1" x14ac:dyDescent="0.25">
      <c r="A1213" s="624" t="s">
        <v>1035</v>
      </c>
      <c r="B1213" s="624"/>
      <c r="C1213" s="916" t="s">
        <v>77</v>
      </c>
      <c r="D1213" s="917">
        <v>42732</v>
      </c>
      <c r="E1213" s="624">
        <v>705.37</v>
      </c>
      <c r="F1213" s="918">
        <v>1.0409999999999999</v>
      </c>
      <c r="G1213" s="919" t="s">
        <v>1916</v>
      </c>
      <c r="H1213" s="569">
        <v>42733</v>
      </c>
      <c r="I1213" s="918">
        <v>1.0475000000000001</v>
      </c>
      <c r="J1213" s="921">
        <f>SUM(F1213-I1213)*10000</f>
        <v>-65.00000000000172</v>
      </c>
      <c r="K1213" s="922">
        <f t="shared" si="174"/>
        <v>10</v>
      </c>
      <c r="L1213" s="923">
        <f>SUM((F1213-I1213)/J1213*K1213)*E1213</f>
        <v>0.70537000000000005</v>
      </c>
      <c r="M1213" s="916" t="s">
        <v>883</v>
      </c>
      <c r="N1213" s="924">
        <v>1</v>
      </c>
      <c r="O1213" s="925">
        <f t="shared" si="175"/>
        <v>-458490.50000001211</v>
      </c>
      <c r="P1213" s="515"/>
    </row>
    <row r="1214" spans="1:16" s="843" customFormat="1" ht="15" customHeight="1" x14ac:dyDescent="0.25">
      <c r="A1214" s="601" t="s">
        <v>1032</v>
      </c>
      <c r="B1214" s="601"/>
      <c r="C1214" s="926" t="s">
        <v>52</v>
      </c>
      <c r="D1214" s="704">
        <v>42730</v>
      </c>
      <c r="E1214" s="601">
        <v>485.64</v>
      </c>
      <c r="F1214" s="927">
        <v>1.2642</v>
      </c>
      <c r="G1214" s="928" t="s">
        <v>2709</v>
      </c>
      <c r="H1214" s="569">
        <v>42733</v>
      </c>
      <c r="I1214" s="927">
        <v>1.2544999999999999</v>
      </c>
      <c r="J1214" s="921">
        <f>SUM(I1214-F1214)*10000</f>
        <v>-97.000000000000426</v>
      </c>
      <c r="K1214" s="929">
        <f t="shared" si="174"/>
        <v>10</v>
      </c>
      <c r="L1214" s="930">
        <f>SUM((I1214-F1214)/J1214*K1214)*E1214</f>
        <v>0.48564000000000002</v>
      </c>
      <c r="M1214" s="926" t="s">
        <v>883</v>
      </c>
      <c r="N1214" s="931">
        <v>1</v>
      </c>
      <c r="O1214" s="925">
        <f t="shared" si="175"/>
        <v>-471070.80000000208</v>
      </c>
      <c r="P1214" s="514"/>
    </row>
    <row r="1215" spans="1:16" s="843" customFormat="1" ht="15" customHeight="1" x14ac:dyDescent="0.25">
      <c r="A1215" s="624" t="s">
        <v>1166</v>
      </c>
      <c r="B1215" s="624" t="s">
        <v>1892</v>
      </c>
      <c r="C1215" s="916" t="s">
        <v>77</v>
      </c>
      <c r="D1215" s="917">
        <v>42732</v>
      </c>
      <c r="E1215" s="624">
        <v>632.97</v>
      </c>
      <c r="F1215" s="918">
        <v>113.85</v>
      </c>
      <c r="G1215" s="919" t="s">
        <v>2815</v>
      </c>
      <c r="H1215" s="569">
        <v>42734</v>
      </c>
      <c r="I1215" s="918">
        <v>114.3</v>
      </c>
      <c r="J1215" s="921">
        <f>SUM(F1215-I1215)*100</f>
        <v>-45.000000000000284</v>
      </c>
      <c r="K1215" s="922">
        <f t="shared" si="174"/>
        <v>10</v>
      </c>
      <c r="L1215" s="923">
        <f>SUM((F1215-I1215)/J1215*K1215)*E1215</f>
        <v>63.297000000000004</v>
      </c>
      <c r="M1215" s="916" t="s">
        <v>883</v>
      </c>
      <c r="N1215" s="924">
        <v>1</v>
      </c>
      <c r="O1215" s="925">
        <f t="shared" si="175"/>
        <v>-284836.5000000018</v>
      </c>
      <c r="P1215" s="515"/>
    </row>
    <row r="1216" spans="1:16" s="843" customFormat="1" ht="15" customHeight="1" x14ac:dyDescent="0.25">
      <c r="A1216" s="601" t="s">
        <v>1141</v>
      </c>
      <c r="B1216" s="601" t="s">
        <v>1892</v>
      </c>
      <c r="C1216" s="926" t="s">
        <v>52</v>
      </c>
      <c r="D1216" s="704">
        <v>42732</v>
      </c>
      <c r="E1216" s="601">
        <v>766.1</v>
      </c>
      <c r="F1216" s="927">
        <v>0.97899999999999998</v>
      </c>
      <c r="G1216" s="928" t="s">
        <v>2790</v>
      </c>
      <c r="H1216" s="569">
        <v>42734</v>
      </c>
      <c r="I1216" s="927">
        <v>0.97170000000000001</v>
      </c>
      <c r="J1216" s="921">
        <f>SUM(I1216-F1216)*10000</f>
        <v>-72.99999999999973</v>
      </c>
      <c r="K1216" s="929">
        <f t="shared" si="174"/>
        <v>7.5483091787439607</v>
      </c>
      <c r="L1216" s="930">
        <f>SUM((I1216-F1216)/J1216*K1216)*E1216</f>
        <v>0.57827596618357491</v>
      </c>
      <c r="M1216" s="926" t="s">
        <v>883</v>
      </c>
      <c r="N1216" s="931">
        <v>1.3248</v>
      </c>
      <c r="O1216" s="925">
        <f t="shared" si="175"/>
        <v>-318645.4221875061</v>
      </c>
      <c r="P1216" s="514"/>
    </row>
    <row r="1217" spans="1:17" s="843" customFormat="1" ht="15" customHeight="1" x14ac:dyDescent="0.25">
      <c r="A1217" s="601" t="s">
        <v>1139</v>
      </c>
      <c r="B1217" s="601" t="s">
        <v>2388</v>
      </c>
      <c r="C1217" s="926" t="s">
        <v>52</v>
      </c>
      <c r="D1217" s="704">
        <v>42718</v>
      </c>
      <c r="E1217" s="601">
        <v>185.52</v>
      </c>
      <c r="F1217" s="927">
        <v>1.4046000000000001</v>
      </c>
      <c r="G1217" s="928" t="s">
        <v>2709</v>
      </c>
      <c r="H1217" s="569">
        <v>42734</v>
      </c>
      <c r="I1217" s="927">
        <v>1.4262999999999999</v>
      </c>
      <c r="J1217" s="921">
        <f t="shared" ref="J1217:J1218" si="176">SUM(I1217-F1217)*10000</f>
        <v>216.99999999999829</v>
      </c>
      <c r="K1217" s="929">
        <f t="shared" ref="K1217:K1218" si="177">SUM(100000/N1217)/10000</f>
        <v>7.5483091787439607</v>
      </c>
      <c r="L1217" s="930">
        <f t="shared" ref="L1217:L1218" si="178">SUM((I1217-F1217)/J1217*K1217)*E1217</f>
        <v>0.14003623188405798</v>
      </c>
      <c r="M1217" s="926" t="s">
        <v>883</v>
      </c>
      <c r="N1217" s="931">
        <v>1.3248</v>
      </c>
      <c r="O1217" s="925">
        <f t="shared" ref="O1217:O1218" si="179">SUM(J1217*K1217*E1217)/N1217</f>
        <v>229376.98006371033</v>
      </c>
      <c r="P1217" s="514"/>
    </row>
    <row r="1218" spans="1:17" s="843" customFormat="1" ht="15" customHeight="1" x14ac:dyDescent="0.25">
      <c r="A1218" s="601" t="s">
        <v>1030</v>
      </c>
      <c r="B1218" s="601" t="s">
        <v>2388</v>
      </c>
      <c r="C1218" s="926" t="s">
        <v>52</v>
      </c>
      <c r="D1218" s="704">
        <v>42723</v>
      </c>
      <c r="E1218" s="601">
        <v>399.77</v>
      </c>
      <c r="F1218" s="927">
        <v>0.84360000000000002</v>
      </c>
      <c r="G1218" s="928" t="s">
        <v>2709</v>
      </c>
      <c r="H1218" s="569">
        <v>42734</v>
      </c>
      <c r="I1218" s="927">
        <v>0.85919999999999996</v>
      </c>
      <c r="J1218" s="921">
        <f t="shared" si="176"/>
        <v>155.99999999999946</v>
      </c>
      <c r="K1218" s="929">
        <f t="shared" si="177"/>
        <v>10</v>
      </c>
      <c r="L1218" s="930">
        <f t="shared" si="178"/>
        <v>0.39977000000000001</v>
      </c>
      <c r="M1218" s="926" t="s">
        <v>883</v>
      </c>
      <c r="N1218" s="931">
        <v>1</v>
      </c>
      <c r="O1218" s="925">
        <f t="shared" si="179"/>
        <v>623641.19999999774</v>
      </c>
      <c r="P1218" s="987">
        <f>SUM(O1179:O1218)</f>
        <v>102662.62656194239</v>
      </c>
      <c r="Q1218" s="843" t="s">
        <v>2835</v>
      </c>
    </row>
    <row r="1219" spans="1:17" s="843" customFormat="1" ht="15" customHeight="1" x14ac:dyDescent="0.25">
      <c r="A1219" s="624" t="s">
        <v>1155</v>
      </c>
      <c r="B1219" s="624" t="s">
        <v>1892</v>
      </c>
      <c r="C1219" s="916" t="s">
        <v>77</v>
      </c>
      <c r="D1219" s="917">
        <v>42733</v>
      </c>
      <c r="E1219" s="624">
        <v>386.12</v>
      </c>
      <c r="F1219" s="918">
        <v>83.94</v>
      </c>
      <c r="G1219" s="919" t="s">
        <v>2815</v>
      </c>
      <c r="H1219" s="569">
        <v>42737</v>
      </c>
      <c r="I1219" s="918">
        <v>84.635000000000005</v>
      </c>
      <c r="J1219" s="921">
        <f>SUM(F1219-I1219)*100</f>
        <v>-69.500000000000739</v>
      </c>
      <c r="K1219" s="922">
        <f t="shared" ref="K1219:K1232" si="180">SUM(100000/N1219)/10000</f>
        <v>10</v>
      </c>
      <c r="L1219" s="923">
        <f>SUM((F1219-I1219)/J1219*K1219)*E1219</f>
        <v>38.612000000000002</v>
      </c>
      <c r="M1219" s="916" t="s">
        <v>883</v>
      </c>
      <c r="N1219" s="924">
        <v>1</v>
      </c>
      <c r="O1219" s="925">
        <f t="shared" ref="O1219:O1232" si="181">SUM(J1219*K1219*E1219)/N1219</f>
        <v>-268353.40000000288</v>
      </c>
      <c r="P1219" s="515"/>
    </row>
    <row r="1220" spans="1:17" s="843" customFormat="1" ht="15" customHeight="1" x14ac:dyDescent="0.25">
      <c r="A1220" s="624" t="s">
        <v>1148</v>
      </c>
      <c r="B1220" s="624" t="s">
        <v>1892</v>
      </c>
      <c r="C1220" s="916" t="s">
        <v>77</v>
      </c>
      <c r="D1220" s="917">
        <v>42732</v>
      </c>
      <c r="E1220" s="624">
        <v>480.26</v>
      </c>
      <c r="F1220" s="918">
        <v>0.75690000000000002</v>
      </c>
      <c r="G1220" s="919" t="s">
        <v>2815</v>
      </c>
      <c r="H1220" s="569">
        <v>42737</v>
      </c>
      <c r="I1220" s="918">
        <v>0.76</v>
      </c>
      <c r="J1220" s="921">
        <f>SUM(F1220-I1220)*10000</f>
        <v>-30.999999999999915</v>
      </c>
      <c r="K1220" s="922">
        <f t="shared" si="180"/>
        <v>10</v>
      </c>
      <c r="L1220" s="923">
        <f>SUM((F1220-I1220)/J1220*K1220)*E1220</f>
        <v>0.48026000000000002</v>
      </c>
      <c r="M1220" s="916" t="s">
        <v>883</v>
      </c>
      <c r="N1220" s="924">
        <v>1</v>
      </c>
      <c r="O1220" s="925">
        <f t="shared" si="181"/>
        <v>-148880.5999999996</v>
      </c>
      <c r="P1220" s="515"/>
    </row>
    <row r="1221" spans="1:17" s="843" customFormat="1" ht="15" customHeight="1" x14ac:dyDescent="0.25">
      <c r="A1221" s="624" t="s">
        <v>1149</v>
      </c>
      <c r="B1221" s="624" t="s">
        <v>1892</v>
      </c>
      <c r="C1221" s="916" t="s">
        <v>77</v>
      </c>
      <c r="D1221" s="917">
        <v>42723</v>
      </c>
      <c r="E1221" s="624">
        <v>540.36</v>
      </c>
      <c r="F1221" s="918">
        <v>87.86</v>
      </c>
      <c r="G1221" s="919" t="s">
        <v>2709</v>
      </c>
      <c r="H1221" s="569">
        <v>42737</v>
      </c>
      <c r="I1221" s="918">
        <v>87.08</v>
      </c>
      <c r="J1221" s="921">
        <f>SUM(F1221-I1221)*100</f>
        <v>78.000000000000114</v>
      </c>
      <c r="K1221" s="922">
        <f t="shared" si="180"/>
        <v>10</v>
      </c>
      <c r="L1221" s="923">
        <f>SUM((F1221-I1221)/J1221*K1221)*E1221</f>
        <v>54.036000000000001</v>
      </c>
      <c r="M1221" s="916" t="s">
        <v>883</v>
      </c>
      <c r="N1221" s="924">
        <v>1</v>
      </c>
      <c r="O1221" s="925">
        <f t="shared" si="181"/>
        <v>421480.80000000063</v>
      </c>
      <c r="P1221" s="515"/>
    </row>
    <row r="1222" spans="1:17" s="843" customFormat="1" ht="15" customHeight="1" x14ac:dyDescent="0.25">
      <c r="A1222" s="624" t="s">
        <v>1149</v>
      </c>
      <c r="B1222" s="624" t="s">
        <v>1892</v>
      </c>
      <c r="C1222" s="916" t="s">
        <v>77</v>
      </c>
      <c r="D1222" s="917">
        <v>42727</v>
      </c>
      <c r="E1222" s="624">
        <v>381.04</v>
      </c>
      <c r="F1222" s="918">
        <v>86.965000000000003</v>
      </c>
      <c r="G1222" s="919" t="s">
        <v>2790</v>
      </c>
      <c r="H1222" s="569">
        <v>42737</v>
      </c>
      <c r="I1222" s="918">
        <v>87.08</v>
      </c>
      <c r="J1222" s="921">
        <f>SUM(F1222-I1222)*100</f>
        <v>-11.499999999999488</v>
      </c>
      <c r="K1222" s="922">
        <f t="shared" si="180"/>
        <v>10</v>
      </c>
      <c r="L1222" s="923">
        <f>SUM((F1222-I1222)/J1222*K1222)*E1222</f>
        <v>38.104000000000006</v>
      </c>
      <c r="M1222" s="916" t="s">
        <v>883</v>
      </c>
      <c r="N1222" s="924">
        <v>1</v>
      </c>
      <c r="O1222" s="925">
        <f t="shared" si="181"/>
        <v>-43819.599999998056</v>
      </c>
      <c r="P1222" s="515"/>
    </row>
    <row r="1223" spans="1:17" s="843" customFormat="1" ht="15" customHeight="1" x14ac:dyDescent="0.25">
      <c r="A1223" s="601" t="s">
        <v>1139</v>
      </c>
      <c r="B1223" s="601" t="s">
        <v>1892</v>
      </c>
      <c r="C1223" s="926" t="s">
        <v>52</v>
      </c>
      <c r="D1223" s="704">
        <v>42718</v>
      </c>
      <c r="E1223" s="601">
        <v>185.52</v>
      </c>
      <c r="F1223" s="927">
        <v>1.4046000000000001</v>
      </c>
      <c r="G1223" s="928" t="s">
        <v>2709</v>
      </c>
      <c r="H1223" s="569">
        <v>42737</v>
      </c>
      <c r="I1223" s="927">
        <v>1.4119999999999999</v>
      </c>
      <c r="J1223" s="921">
        <f>SUM(I1223-F1223)*10000</f>
        <v>73.999999999998508</v>
      </c>
      <c r="K1223" s="929">
        <f t="shared" si="180"/>
        <v>7.1169311792754959</v>
      </c>
      <c r="L1223" s="930">
        <f>SUM((I1223-F1223)/J1223*K1223)*E1223</f>
        <v>0.13203330723791903</v>
      </c>
      <c r="M1223" s="926" t="s">
        <v>883</v>
      </c>
      <c r="N1223" s="931">
        <v>1.4051</v>
      </c>
      <c r="O1223" s="925">
        <f t="shared" si="181"/>
        <v>69535.72511284471</v>
      </c>
      <c r="P1223" s="514"/>
    </row>
    <row r="1224" spans="1:17" s="843" customFormat="1" ht="15" customHeight="1" x14ac:dyDescent="0.25">
      <c r="A1224" s="601" t="s">
        <v>1139</v>
      </c>
      <c r="B1224" s="601" t="s">
        <v>1892</v>
      </c>
      <c r="C1224" s="926" t="s">
        <v>52</v>
      </c>
      <c r="D1224" s="704">
        <v>42732</v>
      </c>
      <c r="E1224" s="601">
        <v>321.56</v>
      </c>
      <c r="F1224" s="927">
        <v>1.4205000000000001</v>
      </c>
      <c r="G1224" s="928" t="s">
        <v>1916</v>
      </c>
      <c r="H1224" s="569">
        <v>42737</v>
      </c>
      <c r="I1224" s="927">
        <v>1.4119999999999999</v>
      </c>
      <c r="J1224" s="921">
        <f>SUM(I1224-F1224)*10000</f>
        <v>-85.000000000001734</v>
      </c>
      <c r="K1224" s="929">
        <f t="shared" si="180"/>
        <v>7.1169311792754959</v>
      </c>
      <c r="L1224" s="930">
        <f>SUM((I1224-F1224)/J1224*K1224)*E1224</f>
        <v>0.22885203900078288</v>
      </c>
      <c r="M1224" s="926" t="s">
        <v>883</v>
      </c>
      <c r="N1224" s="931">
        <v>1.4051</v>
      </c>
      <c r="O1224" s="925">
        <f t="shared" si="181"/>
        <v>-138441.55800346553</v>
      </c>
      <c r="P1224" s="514"/>
    </row>
    <row r="1225" spans="1:17" s="843" customFormat="1" ht="15" customHeight="1" x14ac:dyDescent="0.25">
      <c r="A1225" s="601" t="s">
        <v>1030</v>
      </c>
      <c r="B1225" s="601" t="s">
        <v>1892</v>
      </c>
      <c r="C1225" s="926" t="s">
        <v>52</v>
      </c>
      <c r="D1225" s="704">
        <v>42723</v>
      </c>
      <c r="E1225" s="601">
        <v>501.81</v>
      </c>
      <c r="F1225" s="927">
        <v>0.84360000000000002</v>
      </c>
      <c r="G1225" s="928" t="s">
        <v>2709</v>
      </c>
      <c r="H1225" s="569">
        <v>42737</v>
      </c>
      <c r="I1225" s="927">
        <v>0.85140000000000005</v>
      </c>
      <c r="J1225" s="921">
        <f>SUM(I1225-F1225)*10000</f>
        <v>78.000000000000284</v>
      </c>
      <c r="K1225" s="929">
        <f t="shared" si="180"/>
        <v>12.275059534038739</v>
      </c>
      <c r="L1225" s="930">
        <f>SUM((I1225-F1225)/J1225*K1225)*E1225</f>
        <v>0.61597476247759797</v>
      </c>
      <c r="M1225" s="926" t="s">
        <v>883</v>
      </c>
      <c r="N1225" s="931">
        <v>0.81466000000000005</v>
      </c>
      <c r="O1225" s="925">
        <f t="shared" si="181"/>
        <v>589767.89670847729</v>
      </c>
      <c r="P1225" s="514"/>
    </row>
    <row r="1226" spans="1:17" s="843" customFormat="1" ht="15" customHeight="1" x14ac:dyDescent="0.25">
      <c r="A1226" s="601" t="s">
        <v>1030</v>
      </c>
      <c r="B1226" s="601" t="s">
        <v>1892</v>
      </c>
      <c r="C1226" s="926" t="s">
        <v>52</v>
      </c>
      <c r="D1226" s="704">
        <v>42733</v>
      </c>
      <c r="E1226" s="601">
        <v>391.27</v>
      </c>
      <c r="F1226" s="927">
        <v>0.85650000000000004</v>
      </c>
      <c r="G1226" s="928" t="s">
        <v>1916</v>
      </c>
      <c r="H1226" s="569">
        <v>42737</v>
      </c>
      <c r="I1226" s="927">
        <v>0.85140000000000005</v>
      </c>
      <c r="J1226" s="921">
        <f>SUM(I1226-F1226)*10000</f>
        <v>-50.999999999999936</v>
      </c>
      <c r="K1226" s="929">
        <f t="shared" si="180"/>
        <v>12.275059534038739</v>
      </c>
      <c r="L1226" s="930">
        <f>SUM((I1226-F1226)/J1226*K1226)*E1226</f>
        <v>0.48028625438833372</v>
      </c>
      <c r="M1226" s="926" t="s">
        <v>883</v>
      </c>
      <c r="N1226" s="931">
        <v>0.81466000000000005</v>
      </c>
      <c r="O1226" s="925">
        <f t="shared" si="181"/>
        <v>-300672.66066586046</v>
      </c>
      <c r="P1226" s="514"/>
    </row>
    <row r="1227" spans="1:17" s="843" customFormat="1" ht="15" customHeight="1" x14ac:dyDescent="0.25">
      <c r="A1227" s="601" t="s">
        <v>1173</v>
      </c>
      <c r="B1227" s="601" t="s">
        <v>1892</v>
      </c>
      <c r="C1227" s="926" t="s">
        <v>52</v>
      </c>
      <c r="D1227" s="704">
        <v>42716</v>
      </c>
      <c r="E1227" s="601">
        <v>194.3</v>
      </c>
      <c r="F1227" s="927">
        <v>1.6673</v>
      </c>
      <c r="G1227" s="928" t="s">
        <v>2709</v>
      </c>
      <c r="H1227" s="569">
        <v>42737</v>
      </c>
      <c r="I1227" s="927">
        <v>1.6490499999999999</v>
      </c>
      <c r="J1227" s="921">
        <f>SUM(I1227-F1227)*10000</f>
        <v>-182.50000000000099</v>
      </c>
      <c r="K1227" s="929">
        <f t="shared" si="180"/>
        <v>7.1169311792754959</v>
      </c>
      <c r="L1227" s="930">
        <f>SUM((I1227-F1227)/J1227*K1227)*E1227</f>
        <v>0.13828197281332291</v>
      </c>
      <c r="M1227" s="926" t="s">
        <v>883</v>
      </c>
      <c r="N1227" s="931">
        <v>1.4051</v>
      </c>
      <c r="O1227" s="925">
        <f t="shared" si="181"/>
        <v>-179606.1493020537</v>
      </c>
      <c r="P1227" s="514"/>
    </row>
    <row r="1228" spans="1:17" s="843" customFormat="1" ht="15" customHeight="1" x14ac:dyDescent="0.25">
      <c r="A1228" s="624" t="s">
        <v>1150</v>
      </c>
      <c r="B1228" s="624" t="s">
        <v>1892</v>
      </c>
      <c r="C1228" s="916" t="s">
        <v>77</v>
      </c>
      <c r="D1228" s="917">
        <v>42723</v>
      </c>
      <c r="E1228" s="624">
        <v>391.37</v>
      </c>
      <c r="F1228" s="918">
        <v>145.81</v>
      </c>
      <c r="G1228" s="919" t="s">
        <v>2699</v>
      </c>
      <c r="H1228" s="569">
        <v>42737</v>
      </c>
      <c r="I1228" s="918">
        <v>144.41</v>
      </c>
      <c r="J1228" s="921">
        <f>SUM(F1228-I1228)*100</f>
        <v>140.00000000000057</v>
      </c>
      <c r="K1228" s="922">
        <f t="shared" si="180"/>
        <v>10</v>
      </c>
      <c r="L1228" s="923">
        <f>SUM((F1228-I1228)/J1228*K1228)*E1228</f>
        <v>39.137</v>
      </c>
      <c r="M1228" s="916" t="s">
        <v>883</v>
      </c>
      <c r="N1228" s="924">
        <v>1</v>
      </c>
      <c r="O1228" s="925">
        <f t="shared" si="181"/>
        <v>547918.00000000221</v>
      </c>
      <c r="P1228" s="515"/>
    </row>
    <row r="1229" spans="1:17" s="843" customFormat="1" ht="15" customHeight="1" x14ac:dyDescent="0.25">
      <c r="A1229" s="624" t="s">
        <v>1150</v>
      </c>
      <c r="B1229" s="624" t="s">
        <v>1892</v>
      </c>
      <c r="C1229" s="916" t="s">
        <v>77</v>
      </c>
      <c r="D1229" s="917">
        <v>42727</v>
      </c>
      <c r="E1229" s="624">
        <v>301.45</v>
      </c>
      <c r="F1229" s="918">
        <v>144.53</v>
      </c>
      <c r="G1229" s="919" t="s">
        <v>2790</v>
      </c>
      <c r="H1229" s="569">
        <v>42737</v>
      </c>
      <c r="I1229" s="918">
        <v>144.41</v>
      </c>
      <c r="J1229" s="921">
        <f>SUM(F1229-I1229)*100</f>
        <v>12.000000000000455</v>
      </c>
      <c r="K1229" s="922">
        <f t="shared" si="180"/>
        <v>10</v>
      </c>
      <c r="L1229" s="923">
        <f>SUM((F1229-I1229)/J1229*K1229)*E1229</f>
        <v>30.145</v>
      </c>
      <c r="M1229" s="916" t="s">
        <v>883</v>
      </c>
      <c r="N1229" s="924">
        <v>1</v>
      </c>
      <c r="O1229" s="925">
        <f t="shared" si="181"/>
        <v>36174.000000001368</v>
      </c>
      <c r="P1229" s="515"/>
    </row>
    <row r="1230" spans="1:17" s="843" customFormat="1" ht="15" customHeight="1" x14ac:dyDescent="0.25">
      <c r="A1230" s="601" t="s">
        <v>2346</v>
      </c>
      <c r="B1230" s="601" t="s">
        <v>1892</v>
      </c>
      <c r="C1230" s="926" t="s">
        <v>52</v>
      </c>
      <c r="D1230" s="704">
        <v>42732</v>
      </c>
      <c r="E1230" s="601">
        <v>485.62</v>
      </c>
      <c r="F1230" s="927">
        <v>0.93679999999999997</v>
      </c>
      <c r="G1230" s="928" t="s">
        <v>971</v>
      </c>
      <c r="H1230" s="569">
        <v>42737</v>
      </c>
      <c r="I1230" s="927">
        <v>0.93220000000000003</v>
      </c>
      <c r="J1230" s="921">
        <f>SUM(I1230-F1230)*10000</f>
        <v>-45.999999999999375</v>
      </c>
      <c r="K1230" s="929">
        <f t="shared" si="180"/>
        <v>7.1169311792754959</v>
      </c>
      <c r="L1230" s="930">
        <f>SUM((I1230-F1230)/J1230*K1230)*E1230</f>
        <v>0.3456124119279767</v>
      </c>
      <c r="M1230" s="926" t="s">
        <v>883</v>
      </c>
      <c r="N1230" s="931">
        <v>1.4051</v>
      </c>
      <c r="O1230" s="925">
        <f t="shared" si="181"/>
        <v>-113146.18851816034</v>
      </c>
      <c r="P1230" s="514"/>
    </row>
    <row r="1231" spans="1:17" s="843" customFormat="1" ht="15" customHeight="1" x14ac:dyDescent="0.25">
      <c r="A1231" s="624" t="s">
        <v>1140</v>
      </c>
      <c r="B1231" s="624" t="s">
        <v>1892</v>
      </c>
      <c r="C1231" s="916" t="s">
        <v>77</v>
      </c>
      <c r="D1231" s="917">
        <v>42727</v>
      </c>
      <c r="E1231" s="624">
        <v>294.56</v>
      </c>
      <c r="F1231" s="918">
        <v>80.7</v>
      </c>
      <c r="G1231" s="919" t="s">
        <v>2815</v>
      </c>
      <c r="H1231" s="569">
        <v>42737</v>
      </c>
      <c r="I1231" s="918">
        <v>81.58</v>
      </c>
      <c r="J1231" s="921">
        <f>SUM(F1231-I1231)*100</f>
        <v>-87.999999999999545</v>
      </c>
      <c r="K1231" s="922">
        <f t="shared" si="180"/>
        <v>10</v>
      </c>
      <c r="L1231" s="923">
        <f>SUM((F1231-I1231)/J1231*K1231)*E1231</f>
        <v>29.456000000000003</v>
      </c>
      <c r="M1231" s="916" t="s">
        <v>883</v>
      </c>
      <c r="N1231" s="924">
        <v>1</v>
      </c>
      <c r="O1231" s="925">
        <f t="shared" si="181"/>
        <v>-259212.79999999865</v>
      </c>
      <c r="P1231" s="515"/>
    </row>
    <row r="1232" spans="1:17" s="843" customFormat="1" ht="15" customHeight="1" x14ac:dyDescent="0.25">
      <c r="A1232" s="624" t="s">
        <v>1274</v>
      </c>
      <c r="B1232" s="624" t="s">
        <v>1892</v>
      </c>
      <c r="C1232" s="916" t="s">
        <v>77</v>
      </c>
      <c r="D1232" s="917">
        <v>42733</v>
      </c>
      <c r="E1232" s="624">
        <v>301.62</v>
      </c>
      <c r="F1232" s="918">
        <v>116.545</v>
      </c>
      <c r="G1232" s="919" t="s">
        <v>2816</v>
      </c>
      <c r="H1232" s="569">
        <v>42737</v>
      </c>
      <c r="I1232" s="918">
        <v>117.256</v>
      </c>
      <c r="J1232" s="921">
        <f>SUM(F1232-I1232)*100</f>
        <v>-71.099999999999852</v>
      </c>
      <c r="K1232" s="922">
        <f t="shared" si="180"/>
        <v>10</v>
      </c>
      <c r="L1232" s="923">
        <f>SUM((F1232-I1232)/J1232*K1232)*E1232</f>
        <v>30.162000000000003</v>
      </c>
      <c r="M1232" s="916" t="s">
        <v>883</v>
      </c>
      <c r="N1232" s="924">
        <v>1</v>
      </c>
      <c r="O1232" s="925">
        <f t="shared" si="181"/>
        <v>-214451.81999999957</v>
      </c>
      <c r="P1232" s="515"/>
    </row>
    <row r="1233" spans="1:16" s="843" customFormat="1" ht="15" customHeight="1" x14ac:dyDescent="0.25">
      <c r="A1233" s="624" t="s">
        <v>1155</v>
      </c>
      <c r="B1233" s="624" t="s">
        <v>1892</v>
      </c>
      <c r="C1233" s="916" t="s">
        <v>77</v>
      </c>
      <c r="D1233" s="917">
        <v>42727</v>
      </c>
      <c r="E1233" s="624">
        <v>365.21</v>
      </c>
      <c r="F1233" s="918">
        <v>84.614999999999995</v>
      </c>
      <c r="G1233" s="919" t="s">
        <v>2815</v>
      </c>
      <c r="H1233" s="569">
        <v>42738</v>
      </c>
      <c r="I1233" s="918">
        <v>84.635000000000005</v>
      </c>
      <c r="J1233" s="921">
        <f>SUM(F1233-I1233)*100</f>
        <v>-2.0000000000010232</v>
      </c>
      <c r="K1233" s="922">
        <f t="shared" ref="K1233:K1239" si="182">SUM(100000/N1233)/10000</f>
        <v>10</v>
      </c>
      <c r="L1233" s="923">
        <f>SUM((F1233-I1233)/J1233*K1233)*E1233</f>
        <v>36.521000000000001</v>
      </c>
      <c r="M1233" s="916" t="s">
        <v>883</v>
      </c>
      <c r="N1233" s="924">
        <v>1</v>
      </c>
      <c r="O1233" s="925">
        <f t="shared" ref="O1233:O1239" si="183">SUM(J1233*K1233*E1233)/N1233</f>
        <v>-7304.200000003736</v>
      </c>
      <c r="P1233" s="515"/>
    </row>
    <row r="1234" spans="1:16" s="843" customFormat="1" ht="15" customHeight="1" x14ac:dyDescent="0.25">
      <c r="A1234" s="601" t="s">
        <v>1117</v>
      </c>
      <c r="B1234" s="601" t="s">
        <v>1892</v>
      </c>
      <c r="C1234" s="926" t="s">
        <v>52</v>
      </c>
      <c r="D1234" s="704">
        <v>42734</v>
      </c>
      <c r="E1234" s="601">
        <v>218.41</v>
      </c>
      <c r="F1234" s="927">
        <v>1.4604999999999999</v>
      </c>
      <c r="G1234" s="928" t="s">
        <v>2815</v>
      </c>
      <c r="H1234" s="569">
        <v>42738</v>
      </c>
      <c r="I1234" s="927">
        <v>1.4469000000000001</v>
      </c>
      <c r="J1234" s="921">
        <f>SUM(I1234-F1234)*10000</f>
        <v>-135.99999999999835</v>
      </c>
      <c r="K1234" s="929">
        <f t="shared" si="182"/>
        <v>7.2202166064981954</v>
      </c>
      <c r="L1234" s="930">
        <f>SUM((I1234-F1234)/J1234*K1234)*E1234</f>
        <v>0.15769675090252708</v>
      </c>
      <c r="M1234" s="926" t="s">
        <v>883</v>
      </c>
      <c r="N1234" s="931">
        <v>1.385</v>
      </c>
      <c r="O1234" s="925">
        <f t="shared" si="183"/>
        <v>-154850.23915338211</v>
      </c>
      <c r="P1234" s="514"/>
    </row>
    <row r="1235" spans="1:16" s="843" customFormat="1" ht="15" customHeight="1" x14ac:dyDescent="0.25">
      <c r="A1235" s="601" t="s">
        <v>1142</v>
      </c>
      <c r="B1235" s="601" t="s">
        <v>1892</v>
      </c>
      <c r="C1235" s="926" t="s">
        <v>52</v>
      </c>
      <c r="D1235" s="704">
        <v>42727</v>
      </c>
      <c r="E1235" s="601">
        <v>487.25</v>
      </c>
      <c r="F1235" s="927">
        <v>1.0730999999999999</v>
      </c>
      <c r="G1235" s="928" t="s">
        <v>2775</v>
      </c>
      <c r="H1235" s="569">
        <v>42738</v>
      </c>
      <c r="I1235" s="927">
        <v>1.0698000000000001</v>
      </c>
      <c r="J1235" s="921">
        <f>SUM(I1235-F1235)*10000</f>
        <v>-32.999999999998586</v>
      </c>
      <c r="K1235" s="929">
        <f t="shared" si="182"/>
        <v>10.278548668927948</v>
      </c>
      <c r="L1235" s="930">
        <f>SUM((I1235-F1235)/J1235*K1235)*E1235</f>
        <v>0.50082228389351435</v>
      </c>
      <c r="M1235" s="926" t="s">
        <v>883</v>
      </c>
      <c r="N1235" s="931">
        <v>0.97289999999999999</v>
      </c>
      <c r="O1235" s="925">
        <f t="shared" si="183"/>
        <v>-169874.96524293619</v>
      </c>
      <c r="P1235" s="514"/>
    </row>
    <row r="1236" spans="1:16" s="843" customFormat="1" ht="15" customHeight="1" x14ac:dyDescent="0.25">
      <c r="A1236" s="601" t="s">
        <v>1035</v>
      </c>
      <c r="B1236" s="601" t="s">
        <v>1892</v>
      </c>
      <c r="C1236" s="926" t="s">
        <v>52</v>
      </c>
      <c r="D1236" s="704">
        <v>42734</v>
      </c>
      <c r="E1236" s="601">
        <v>201.68</v>
      </c>
      <c r="F1236" s="927">
        <v>1.0536000000000001</v>
      </c>
      <c r="G1236" s="928" t="s">
        <v>2790</v>
      </c>
      <c r="H1236" s="569">
        <v>42738</v>
      </c>
      <c r="I1236" s="927">
        <v>1.0424</v>
      </c>
      <c r="J1236" s="921">
        <f>SUM(I1236-F1236)*10000</f>
        <v>-112.00000000000099</v>
      </c>
      <c r="K1236" s="929">
        <f t="shared" si="182"/>
        <v>10</v>
      </c>
      <c r="L1236" s="930">
        <f>SUM((I1236-F1236)/J1236*K1236)*E1236</f>
        <v>0.20168</v>
      </c>
      <c r="M1236" s="926" t="s">
        <v>883</v>
      </c>
      <c r="N1236" s="931">
        <v>1</v>
      </c>
      <c r="O1236" s="925">
        <f t="shared" si="183"/>
        <v>-225881.60000000201</v>
      </c>
      <c r="P1236" s="514"/>
    </row>
    <row r="1237" spans="1:16" s="843" customFormat="1" ht="15" customHeight="1" x14ac:dyDescent="0.25">
      <c r="A1237" s="601" t="s">
        <v>1145</v>
      </c>
      <c r="B1237" s="601" t="s">
        <v>1892</v>
      </c>
      <c r="C1237" s="926" t="s">
        <v>52</v>
      </c>
      <c r="D1237" s="704">
        <v>42734</v>
      </c>
      <c r="E1237" s="601">
        <v>210.61</v>
      </c>
      <c r="F1237" s="927">
        <v>1.2318</v>
      </c>
      <c r="G1237" s="928" t="s">
        <v>2775</v>
      </c>
      <c r="H1237" s="569">
        <v>42738</v>
      </c>
      <c r="I1237" s="927">
        <v>1.2238</v>
      </c>
      <c r="J1237" s="921">
        <f>SUM(I1237-F1237)*10000</f>
        <v>-80.000000000000071</v>
      </c>
      <c r="K1237" s="929">
        <f t="shared" si="182"/>
        <v>10</v>
      </c>
      <c r="L1237" s="930">
        <f>SUM((I1237-F1237)/J1237*K1237)*E1237</f>
        <v>0.21061000000000002</v>
      </c>
      <c r="M1237" s="926" t="s">
        <v>883</v>
      </c>
      <c r="N1237" s="931">
        <v>1</v>
      </c>
      <c r="O1237" s="925">
        <f t="shared" si="183"/>
        <v>-168488.00000000015</v>
      </c>
      <c r="P1237" s="514"/>
    </row>
    <row r="1238" spans="1:16" s="843" customFormat="1" ht="15" customHeight="1" x14ac:dyDescent="0.25">
      <c r="A1238" s="624" t="s">
        <v>1139</v>
      </c>
      <c r="B1238" s="624" t="s">
        <v>2388</v>
      </c>
      <c r="C1238" s="916" t="s">
        <v>77</v>
      </c>
      <c r="D1238" s="917">
        <v>42737</v>
      </c>
      <c r="E1238" s="624">
        <v>329.08</v>
      </c>
      <c r="F1238" s="918">
        <v>1.4075</v>
      </c>
      <c r="G1238" s="919" t="s">
        <v>2709</v>
      </c>
      <c r="H1238" s="569">
        <v>42738</v>
      </c>
      <c r="I1238" s="918">
        <v>1.3964000000000001</v>
      </c>
      <c r="J1238" s="921">
        <f>SUM(F1238-I1238)*10000</f>
        <v>110.99999999999888</v>
      </c>
      <c r="K1238" s="922">
        <f t="shared" si="182"/>
        <v>10</v>
      </c>
      <c r="L1238" s="923">
        <f>SUM((F1238-I1238)/J1238*K1238)*E1238</f>
        <v>0.32907999999999998</v>
      </c>
      <c r="M1238" s="916" t="s">
        <v>883</v>
      </c>
      <c r="N1238" s="924">
        <v>1</v>
      </c>
      <c r="O1238" s="925">
        <f t="shared" si="183"/>
        <v>365278.79999999632</v>
      </c>
      <c r="P1238" s="515"/>
    </row>
    <row r="1239" spans="1:16" s="843" customFormat="1" ht="15" customHeight="1" x14ac:dyDescent="0.25">
      <c r="A1239" s="601" t="s">
        <v>1148</v>
      </c>
      <c r="B1239" s="601" t="s">
        <v>2388</v>
      </c>
      <c r="C1239" s="926" t="s">
        <v>52</v>
      </c>
      <c r="D1239" s="704">
        <v>42737</v>
      </c>
      <c r="E1239" s="601">
        <v>683.45</v>
      </c>
      <c r="F1239" s="927">
        <v>0.76100000000000001</v>
      </c>
      <c r="G1239" s="928" t="s">
        <v>2709</v>
      </c>
      <c r="H1239" s="569">
        <v>42738</v>
      </c>
      <c r="I1239" s="927">
        <v>0.76619999999999999</v>
      </c>
      <c r="J1239" s="921">
        <f>SUM(I1239-F1239)*10000</f>
        <v>51.999999999999822</v>
      </c>
      <c r="K1239" s="929">
        <f t="shared" si="182"/>
        <v>10.274324463166547</v>
      </c>
      <c r="L1239" s="930">
        <f>SUM((I1239-F1239)/J1239*K1239)*E1239</f>
        <v>0.70219870543511764</v>
      </c>
      <c r="M1239" s="926" t="s">
        <v>883</v>
      </c>
      <c r="N1239" s="931">
        <v>0.97330000000000005</v>
      </c>
      <c r="O1239" s="925">
        <f t="shared" si="183"/>
        <v>375160.10153730598</v>
      </c>
      <c r="P1239" s="514"/>
    </row>
    <row r="1240" spans="1:16" s="843" customFormat="1" ht="15" customHeight="1" x14ac:dyDescent="0.25">
      <c r="A1240" s="624" t="s">
        <v>1031</v>
      </c>
      <c r="B1240" s="624" t="s">
        <v>2388</v>
      </c>
      <c r="C1240" s="916" t="s">
        <v>77</v>
      </c>
      <c r="D1240" s="917">
        <v>42739</v>
      </c>
      <c r="E1240" s="624">
        <v>342.1</v>
      </c>
      <c r="F1240" s="918">
        <v>1.3383</v>
      </c>
      <c r="G1240" s="919" t="s">
        <v>2838</v>
      </c>
      <c r="H1240" s="569">
        <v>42739</v>
      </c>
      <c r="I1240" s="918">
        <v>1.3294999999999999</v>
      </c>
      <c r="J1240" s="921">
        <f>SUM(F1240-I1240)*10000</f>
        <v>88.000000000001407</v>
      </c>
      <c r="K1240" s="922">
        <f>SUM(100000/N1240)/10000</f>
        <v>10</v>
      </c>
      <c r="L1240" s="923">
        <f>SUM((F1240-I1240)/J1240*K1240)*E1240</f>
        <v>0.34210000000000002</v>
      </c>
      <c r="M1240" s="916" t="s">
        <v>883</v>
      </c>
      <c r="N1240" s="924">
        <v>1</v>
      </c>
      <c r="O1240" s="925">
        <f>SUM(J1240*K1240*E1240)/N1240</f>
        <v>301048.00000000483</v>
      </c>
      <c r="P1240" s="515"/>
    </row>
    <row r="1241" spans="1:16" s="843" customFormat="1" ht="15" customHeight="1" x14ac:dyDescent="0.25">
      <c r="A1241" s="624" t="s">
        <v>1031</v>
      </c>
      <c r="B1241" s="624" t="s">
        <v>2388</v>
      </c>
      <c r="C1241" s="916" t="s">
        <v>77</v>
      </c>
      <c r="D1241" s="917">
        <v>42734</v>
      </c>
      <c r="E1241" s="624">
        <v>239.16</v>
      </c>
      <c r="F1241" s="918">
        <v>1.3460000000000001</v>
      </c>
      <c r="G1241" s="919" t="s">
        <v>2790</v>
      </c>
      <c r="H1241" s="569">
        <v>42739</v>
      </c>
      <c r="I1241" s="918">
        <v>1.3335999999999999</v>
      </c>
      <c r="J1241" s="921">
        <f>SUM(F1241-I1241)*10000</f>
        <v>124.00000000000189</v>
      </c>
      <c r="K1241" s="922">
        <f t="shared" ref="K1241:K1242" si="184">SUM(100000/N1241)/10000</f>
        <v>10</v>
      </c>
      <c r="L1241" s="923">
        <f>SUM((F1241-I1241)/J1241*K1241)*E1241</f>
        <v>0.23916000000000001</v>
      </c>
      <c r="M1241" s="916" t="s">
        <v>883</v>
      </c>
      <c r="N1241" s="924">
        <v>1</v>
      </c>
      <c r="O1241" s="925">
        <f t="shared" ref="O1241:O1242" si="185">SUM(J1241*K1241*E1241)/N1241</f>
        <v>296558.40000000451</v>
      </c>
      <c r="P1241" s="515"/>
    </row>
    <row r="1242" spans="1:16" s="843" customFormat="1" ht="15" customHeight="1" x14ac:dyDescent="0.25">
      <c r="A1242" s="624" t="s">
        <v>1031</v>
      </c>
      <c r="B1242" s="624" t="s">
        <v>2388</v>
      </c>
      <c r="C1242" s="916" t="s">
        <v>77</v>
      </c>
      <c r="D1242" s="917">
        <v>42734</v>
      </c>
      <c r="E1242" s="624">
        <v>237.32</v>
      </c>
      <c r="F1242" s="918">
        <v>1.3439000000000001</v>
      </c>
      <c r="G1242" s="919" t="s">
        <v>2776</v>
      </c>
      <c r="H1242" s="569">
        <v>42739</v>
      </c>
      <c r="I1242" s="918">
        <v>1.3347</v>
      </c>
      <c r="J1242" s="921">
        <f>SUM(F1242-I1242)*10000</f>
        <v>92.000000000000966</v>
      </c>
      <c r="K1242" s="922">
        <f t="shared" si="184"/>
        <v>10</v>
      </c>
      <c r="L1242" s="923">
        <f>SUM((F1242-I1242)/J1242*K1242)*E1242</f>
        <v>0.23732</v>
      </c>
      <c r="M1242" s="916" t="s">
        <v>883</v>
      </c>
      <c r="N1242" s="924">
        <v>1</v>
      </c>
      <c r="O1242" s="925">
        <f t="shared" si="185"/>
        <v>218334.40000000229</v>
      </c>
      <c r="P1242" s="515"/>
    </row>
    <row r="1243" spans="1:16" s="843" customFormat="1" ht="15" customHeight="1" x14ac:dyDescent="0.25">
      <c r="A1243" s="601" t="s">
        <v>1057</v>
      </c>
      <c r="B1243" s="601" t="s">
        <v>2388</v>
      </c>
      <c r="C1243" s="926" t="s">
        <v>52</v>
      </c>
      <c r="D1243" s="704">
        <v>42739</v>
      </c>
      <c r="E1243" s="601">
        <v>340.73</v>
      </c>
      <c r="F1243" s="927">
        <v>0.72540000000000004</v>
      </c>
      <c r="G1243" s="928" t="s">
        <v>2775</v>
      </c>
      <c r="H1243" s="569">
        <v>42740</v>
      </c>
      <c r="I1243" s="927">
        <v>0.73299999999999998</v>
      </c>
      <c r="J1243" s="921">
        <f>SUM(I1243-F1243)*10000</f>
        <v>75.999999999999403</v>
      </c>
      <c r="K1243" s="929">
        <f t="shared" ref="K1243" si="186">SUM(100000/N1243)/10000</f>
        <v>10</v>
      </c>
      <c r="L1243" s="930">
        <f>SUM((I1243-F1243)/J1243*K1243)*E1243</f>
        <v>0.34073000000000003</v>
      </c>
      <c r="M1243" s="926" t="s">
        <v>883</v>
      </c>
      <c r="N1243" s="931">
        <v>1</v>
      </c>
      <c r="O1243" s="925">
        <f t="shared" ref="O1243" si="187">SUM(J1243*K1243*E1243)/N1243</f>
        <v>258954.79999999801</v>
      </c>
      <c r="P1243" s="514"/>
    </row>
    <row r="1244" spans="1:16" s="843" customFormat="1" ht="15" customHeight="1" x14ac:dyDescent="0.25">
      <c r="A1244" s="601" t="s">
        <v>1032</v>
      </c>
      <c r="B1244" s="601" t="s">
        <v>1892</v>
      </c>
      <c r="C1244" s="926" t="s">
        <v>52</v>
      </c>
      <c r="D1244" s="704">
        <v>42738</v>
      </c>
      <c r="E1244" s="601">
        <v>385.38</v>
      </c>
      <c r="F1244" s="927">
        <v>1.2647999999999999</v>
      </c>
      <c r="G1244" s="928" t="s">
        <v>2709</v>
      </c>
      <c r="H1244" s="569">
        <v>42740</v>
      </c>
      <c r="I1244" s="927">
        <v>1.2544999999999999</v>
      </c>
      <c r="J1244" s="921">
        <f>SUM(I1244-F1244)*10000</f>
        <v>-102.99999999999976</v>
      </c>
      <c r="K1244" s="929">
        <f>SUM(100000/N1244)/10000</f>
        <v>10</v>
      </c>
      <c r="L1244" s="930">
        <f>SUM((I1244-F1244)/J1244*K1244)*E1244</f>
        <v>0.38538</v>
      </c>
      <c r="M1244" s="926" t="s">
        <v>883</v>
      </c>
      <c r="N1244" s="931">
        <v>1</v>
      </c>
      <c r="O1244" s="925">
        <f>SUM(J1244*K1244*E1244)/N1244</f>
        <v>-396941.39999999903</v>
      </c>
      <c r="P1244" s="514"/>
    </row>
    <row r="1245" spans="1:16" s="843" customFormat="1" ht="15" customHeight="1" x14ac:dyDescent="0.25">
      <c r="A1245" s="601" t="s">
        <v>1148</v>
      </c>
      <c r="B1245" s="601" t="s">
        <v>1892</v>
      </c>
      <c r="C1245" s="926" t="s">
        <v>52</v>
      </c>
      <c r="D1245" s="704">
        <v>42737</v>
      </c>
      <c r="E1245" s="601">
        <v>683.45</v>
      </c>
      <c r="F1245" s="927">
        <v>0.76100000000000001</v>
      </c>
      <c r="G1245" s="928" t="s">
        <v>2709</v>
      </c>
      <c r="H1245" s="569">
        <v>42740</v>
      </c>
      <c r="I1245" s="927">
        <v>0.76349999999999996</v>
      </c>
      <c r="J1245" s="921">
        <f>SUM(I1245-F1245)*10000</f>
        <v>24.999999999999467</v>
      </c>
      <c r="K1245" s="929">
        <f>SUM(100000/N1245)/10000</f>
        <v>10</v>
      </c>
      <c r="L1245" s="930">
        <f>SUM((I1245-F1245)/J1245*K1245)*E1245</f>
        <v>0.68345000000000011</v>
      </c>
      <c r="M1245" s="926" t="s">
        <v>883</v>
      </c>
      <c r="N1245" s="931">
        <v>1</v>
      </c>
      <c r="O1245" s="925">
        <f>SUM(J1245*K1245*E1245)/N1245</f>
        <v>170862.49999999636</v>
      </c>
      <c r="P1245" s="514"/>
    </row>
    <row r="1246" spans="1:16" s="843" customFormat="1" ht="15" customHeight="1" x14ac:dyDescent="0.25">
      <c r="A1246" s="624" t="s">
        <v>1139</v>
      </c>
      <c r="B1246" s="624" t="s">
        <v>1892</v>
      </c>
      <c r="C1246" s="916" t="s">
        <v>77</v>
      </c>
      <c r="D1246" s="917">
        <v>42737</v>
      </c>
      <c r="E1246" s="624">
        <v>329.08</v>
      </c>
      <c r="F1246" s="918">
        <v>1.4075</v>
      </c>
      <c r="G1246" s="919" t="s">
        <v>2709</v>
      </c>
      <c r="H1246" s="569">
        <v>42740</v>
      </c>
      <c r="I1246" s="918">
        <v>1.403</v>
      </c>
      <c r="J1246" s="921">
        <f>SUM(F1246-I1246)*10000</f>
        <v>44.999999999999488</v>
      </c>
      <c r="K1246" s="922">
        <f>SUM(100000/N1246)/10000</f>
        <v>10</v>
      </c>
      <c r="L1246" s="923">
        <f>SUM((F1246-I1246)/J1246*K1246)*E1246</f>
        <v>0.32907999999999998</v>
      </c>
      <c r="M1246" s="916" t="s">
        <v>883</v>
      </c>
      <c r="N1246" s="924">
        <v>1</v>
      </c>
      <c r="O1246" s="925">
        <f>SUM(J1246*K1246*E1246)/N1246</f>
        <v>148085.99999999831</v>
      </c>
      <c r="P1246" s="515"/>
    </row>
    <row r="1247" spans="1:16" s="843" customFormat="1" ht="15" customHeight="1" x14ac:dyDescent="0.25">
      <c r="A1247" s="601" t="s">
        <v>1274</v>
      </c>
      <c r="B1247" s="601" t="s">
        <v>1892</v>
      </c>
      <c r="C1247" s="926" t="s">
        <v>52</v>
      </c>
      <c r="D1247" s="704">
        <v>42738</v>
      </c>
      <c r="E1247" s="601">
        <v>460.5</v>
      </c>
      <c r="F1247" s="927">
        <v>117.86</v>
      </c>
      <c r="G1247" s="928" t="s">
        <v>2776</v>
      </c>
      <c r="H1247" s="569">
        <v>42740</v>
      </c>
      <c r="I1247" s="927">
        <v>116.87</v>
      </c>
      <c r="J1247" s="921">
        <f>SUM(I1247-F1247)*100</f>
        <v>-98.999999999999488</v>
      </c>
      <c r="K1247" s="929">
        <f>SUM(100000/N1247)/10000</f>
        <v>10</v>
      </c>
      <c r="L1247" s="930">
        <f>SUM((I1247-F1247)/J1247*K1247)*E1247</f>
        <v>46.050000000000004</v>
      </c>
      <c r="M1247" s="926" t="s">
        <v>883</v>
      </c>
      <c r="N1247" s="931">
        <v>1</v>
      </c>
      <c r="O1247" s="925">
        <f>SUM(J1247*K1247*E1247)/N1247</f>
        <v>-455894.99999999767</v>
      </c>
      <c r="P1247" s="514"/>
    </row>
    <row r="1248" spans="1:16" s="843" customFormat="1" ht="15" customHeight="1" x14ac:dyDescent="0.25">
      <c r="A1248" s="624" t="s">
        <v>1031</v>
      </c>
      <c r="B1248" s="624" t="s">
        <v>2614</v>
      </c>
      <c r="C1248" s="916" t="s">
        <v>77</v>
      </c>
      <c r="D1248" s="917">
        <v>42734</v>
      </c>
      <c r="E1248" s="624">
        <v>239.15</v>
      </c>
      <c r="F1248" s="918">
        <v>1.3460000000000001</v>
      </c>
      <c r="G1248" s="919" t="s">
        <v>2790</v>
      </c>
      <c r="H1248" s="569">
        <v>42740</v>
      </c>
      <c r="I1248" s="918">
        <v>1.3249</v>
      </c>
      <c r="J1248" s="921">
        <f>SUM(F1248-I1248)*10000</f>
        <v>211.00000000000119</v>
      </c>
      <c r="K1248" s="922">
        <f>SUM(100000/N1248)/10000</f>
        <v>10</v>
      </c>
      <c r="L1248" s="923">
        <f>SUM((F1248-I1248)/J1248*K1248)*E1248</f>
        <v>0.23915</v>
      </c>
      <c r="M1248" s="916" t="s">
        <v>883</v>
      </c>
      <c r="N1248" s="924">
        <v>1</v>
      </c>
      <c r="O1248" s="925">
        <f>SUM(J1248*K1248*E1248)/N1248</f>
        <v>504606.50000000285</v>
      </c>
      <c r="P1248" s="515"/>
    </row>
    <row r="1249" spans="1:17" s="843" customFormat="1" ht="15" customHeight="1" x14ac:dyDescent="0.25">
      <c r="A1249" s="624" t="s">
        <v>1031</v>
      </c>
      <c r="B1249" s="624" t="s">
        <v>2614</v>
      </c>
      <c r="C1249" s="916" t="s">
        <v>77</v>
      </c>
      <c r="D1249" s="917">
        <v>42734</v>
      </c>
      <c r="E1249" s="624">
        <v>237.32</v>
      </c>
      <c r="F1249" s="918">
        <v>1.3439000000000001</v>
      </c>
      <c r="G1249" s="919" t="s">
        <v>2776</v>
      </c>
      <c r="H1249" s="569">
        <v>42740</v>
      </c>
      <c r="I1249" s="918">
        <v>1.3254999999999999</v>
      </c>
      <c r="J1249" s="921">
        <f>SUM(F1249-I1249)*10000</f>
        <v>184.00000000000193</v>
      </c>
      <c r="K1249" s="922">
        <f>SUM(100000/N1249)/10000</f>
        <v>10</v>
      </c>
      <c r="L1249" s="923">
        <f>SUM((F1249-I1249)/J1249*K1249)*E1249</f>
        <v>0.23732</v>
      </c>
      <c r="M1249" s="916" t="s">
        <v>883</v>
      </c>
      <c r="N1249" s="924">
        <v>1</v>
      </c>
      <c r="O1249" s="925">
        <f>SUM(J1249*K1249*E1249)/N1249</f>
        <v>436668.80000000459</v>
      </c>
      <c r="P1249" s="515"/>
    </row>
    <row r="1250" spans="1:17" s="843" customFormat="1" ht="15" customHeight="1" x14ac:dyDescent="0.25">
      <c r="A1250" s="624" t="s">
        <v>1031</v>
      </c>
      <c r="B1250" s="624" t="s">
        <v>2614</v>
      </c>
      <c r="C1250" s="916" t="s">
        <v>77</v>
      </c>
      <c r="D1250" s="917">
        <v>42739</v>
      </c>
      <c r="E1250" s="624">
        <v>324.08999999999997</v>
      </c>
      <c r="F1250" s="918">
        <v>1.3383</v>
      </c>
      <c r="G1250" s="919" t="s">
        <v>2838</v>
      </c>
      <c r="H1250" s="569">
        <v>42740</v>
      </c>
      <c r="I1250" s="918">
        <v>1.3194999999999999</v>
      </c>
      <c r="J1250" s="921">
        <f>SUM(F1250-I1250)*10000</f>
        <v>188.00000000000151</v>
      </c>
      <c r="K1250" s="922">
        <f>SUM(100000/N1250)/10000</f>
        <v>10</v>
      </c>
      <c r="L1250" s="923">
        <f>SUM((F1250-I1250)/J1250*K1250)*E1250</f>
        <v>0.32408999999999999</v>
      </c>
      <c r="M1250" s="916" t="s">
        <v>883</v>
      </c>
      <c r="N1250" s="924">
        <v>1</v>
      </c>
      <c r="O1250" s="925">
        <f>SUM(J1250*K1250*E1250)/N1250</f>
        <v>609289.20000000484</v>
      </c>
      <c r="P1250" s="515"/>
    </row>
    <row r="1251" spans="1:17" s="843" customFormat="1" ht="15" customHeight="1" x14ac:dyDescent="0.25">
      <c r="A1251" s="624"/>
      <c r="B1251" s="624"/>
      <c r="C1251" s="916"/>
      <c r="D1251" s="917"/>
      <c r="E1251" s="624"/>
      <c r="F1251" s="918"/>
      <c r="G1251" s="919"/>
      <c r="H1251" s="941"/>
      <c r="I1251" s="918"/>
      <c r="J1251" s="921"/>
      <c r="K1251" s="922"/>
      <c r="L1251" s="923"/>
      <c r="M1251" s="916"/>
      <c r="N1251" s="924"/>
      <c r="O1251" s="925"/>
      <c r="P1251" s="515"/>
    </row>
    <row r="1252" spans="1:17" s="843" customFormat="1" ht="15" customHeight="1" x14ac:dyDescent="0.25">
      <c r="A1252" s="624"/>
      <c r="B1252" s="624"/>
      <c r="C1252" s="916"/>
      <c r="D1252" s="917"/>
      <c r="E1252" s="624"/>
      <c r="F1252" s="918"/>
      <c r="G1252" s="919"/>
      <c r="H1252" s="569"/>
      <c r="I1252" s="918"/>
      <c r="J1252" s="921"/>
      <c r="K1252" s="922"/>
      <c r="L1252" s="923"/>
      <c r="M1252" s="916"/>
      <c r="N1252" s="924"/>
      <c r="O1252" s="925"/>
      <c r="P1252" s="515"/>
    </row>
    <row r="1253" spans="1:17" s="843" customFormat="1" ht="15" customHeight="1" x14ac:dyDescent="0.25">
      <c r="A1253" s="624"/>
      <c r="B1253" s="624"/>
      <c r="C1253" s="916"/>
      <c r="D1253" s="917"/>
      <c r="E1253" s="624"/>
      <c r="F1253" s="918"/>
      <c r="G1253" s="919"/>
      <c r="H1253" s="569"/>
      <c r="I1253" s="918"/>
      <c r="J1253" s="921"/>
      <c r="K1253" s="922"/>
      <c r="L1253" s="923"/>
      <c r="M1253" s="916"/>
      <c r="N1253" s="924"/>
      <c r="O1253" s="925"/>
      <c r="P1253" s="514"/>
    </row>
    <row r="1254" spans="1:17" s="843" customFormat="1" ht="15" customHeight="1" x14ac:dyDescent="0.25">
      <c r="A1254" s="624"/>
      <c r="B1254" s="624"/>
      <c r="C1254" s="916"/>
      <c r="D1254" s="917"/>
      <c r="E1254" s="624"/>
      <c r="F1254" s="918"/>
      <c r="G1254" s="919"/>
      <c r="H1254" s="569"/>
      <c r="I1254" s="918"/>
      <c r="J1254" s="921"/>
      <c r="K1254" s="922"/>
      <c r="L1254" s="923"/>
      <c r="M1254" s="916"/>
      <c r="N1254" s="924"/>
      <c r="O1254" s="925"/>
      <c r="P1254" s="514"/>
    </row>
    <row r="1255" spans="1:17" s="843" customFormat="1" ht="15" customHeight="1" x14ac:dyDescent="0.25">
      <c r="A1255" s="312"/>
      <c r="B1255" s="14"/>
      <c r="C1255" s="320"/>
      <c r="D1255" s="342"/>
      <c r="E1255" s="312"/>
      <c r="F1255" s="341"/>
      <c r="G1255" s="340"/>
      <c r="H1255" s="298"/>
      <c r="I1255" s="231"/>
      <c r="J1255" s="300"/>
      <c r="K1255" s="31"/>
      <c r="L1255" s="324"/>
      <c r="M1255" s="320"/>
      <c r="N1255" s="330"/>
      <c r="O1255" s="325"/>
      <c r="P1255" s="987">
        <f>SUM(O1219:O1255)</f>
        <v>2103903.7424727855</v>
      </c>
      <c r="Q1255" s="307" t="s">
        <v>2834</v>
      </c>
    </row>
    <row r="1256" spans="1:17" x14ac:dyDescent="0.25">
      <c r="A1256" s="932"/>
      <c r="B1256" s="601"/>
      <c r="C1256" s="933"/>
      <c r="D1256" s="932"/>
      <c r="E1256" s="932"/>
      <c r="F1256" s="934"/>
      <c r="G1256" s="932"/>
      <c r="H1256" s="361"/>
      <c r="I1256" s="934"/>
      <c r="J1256" s="935"/>
      <c r="K1256" s="936"/>
      <c r="L1256" s="937"/>
      <c r="M1256" s="938"/>
      <c r="N1256" s="939"/>
      <c r="O1256" s="940"/>
    </row>
    <row r="1257" spans="1:17" ht="16.5" thickBot="1" x14ac:dyDescent="0.3">
      <c r="A1257" s="577" t="s">
        <v>1275</v>
      </c>
      <c r="B1257" s="577"/>
      <c r="C1257" s="909"/>
      <c r="D1257" s="577"/>
      <c r="E1257" s="577"/>
      <c r="F1257" s="910"/>
      <c r="G1257" s="712"/>
      <c r="H1257" s="911"/>
      <c r="I1257" s="910"/>
      <c r="J1257" s="912"/>
      <c r="K1257" s="913"/>
      <c r="L1257" s="914"/>
      <c r="M1257" s="909"/>
      <c r="N1257" s="715"/>
      <c r="O1257" s="915">
        <f>SUM(O40:O1256)</f>
        <v>15145560.894358002</v>
      </c>
      <c r="P1257" s="40"/>
    </row>
    <row r="1258" spans="1:17" ht="16.5" thickTop="1" x14ac:dyDescent="0.25"/>
    <row r="1259" spans="1:17" ht="18.75" customHeight="1" x14ac:dyDescent="0.25"/>
    <row r="1260" spans="1:17" ht="18.75" customHeight="1" x14ac:dyDescent="0.3">
      <c r="D1260" s="22" t="s">
        <v>2355</v>
      </c>
    </row>
    <row r="1261" spans="1:17" s="904" customFormat="1" ht="18.75" customHeight="1" x14ac:dyDescent="0.3">
      <c r="A1261" s="22"/>
      <c r="B1261" s="22"/>
      <c r="C1261" s="896"/>
      <c r="D1261" s="22"/>
      <c r="E1261" s="22" t="s">
        <v>2353</v>
      </c>
      <c r="F1261" s="897"/>
      <c r="G1261" s="22"/>
      <c r="H1261" s="898"/>
      <c r="I1261" s="897"/>
      <c r="J1261" s="899"/>
      <c r="K1261" s="900"/>
      <c r="L1261" s="901"/>
      <c r="M1261" s="902"/>
      <c r="N1261" s="903"/>
      <c r="O1261" s="895"/>
      <c r="P1261" s="514"/>
    </row>
    <row r="1262" spans="1:17" s="904" customFormat="1" ht="18.75" customHeight="1" x14ac:dyDescent="0.3">
      <c r="A1262" s="22"/>
      <c r="B1262" s="22"/>
      <c r="C1262" s="896"/>
      <c r="D1262" s="22"/>
      <c r="E1262" s="22" t="s">
        <v>2352</v>
      </c>
      <c r="F1262" s="897"/>
      <c r="G1262" s="22"/>
      <c r="H1262" s="898"/>
      <c r="I1262" s="944"/>
      <c r="J1262" s="899"/>
      <c r="K1262" s="900"/>
      <c r="L1262" s="901"/>
      <c r="M1262" s="902"/>
      <c r="N1262" s="903"/>
      <c r="O1262" s="895"/>
      <c r="P1262" s="514"/>
    </row>
    <row r="1263" spans="1:17" s="904" customFormat="1" ht="18.75" customHeight="1" x14ac:dyDescent="0.3">
      <c r="A1263" s="22"/>
      <c r="B1263" s="22"/>
      <c r="C1263" s="896"/>
      <c r="D1263" s="22"/>
      <c r="E1263" s="22" t="s">
        <v>2394</v>
      </c>
      <c r="F1263" s="897"/>
      <c r="G1263" s="22"/>
      <c r="H1263" s="898"/>
      <c r="I1263" s="897"/>
      <c r="J1263" s="899"/>
      <c r="K1263" s="900"/>
      <c r="L1263" s="901"/>
      <c r="M1263" s="902"/>
      <c r="N1263" s="903"/>
      <c r="O1263" s="895"/>
      <c r="P1263" s="514"/>
    </row>
    <row r="1264" spans="1:17" s="904" customFormat="1" ht="18.75" customHeight="1" x14ac:dyDescent="0.3">
      <c r="A1264" s="22"/>
      <c r="B1264" s="22"/>
      <c r="C1264" s="896"/>
      <c r="D1264" s="22"/>
      <c r="E1264" s="22" t="s">
        <v>2395</v>
      </c>
      <c r="F1264" s="897"/>
      <c r="G1264" s="22"/>
      <c r="H1264" s="898"/>
      <c r="I1264" s="897"/>
      <c r="J1264" s="899"/>
      <c r="K1264" s="900"/>
      <c r="L1264" s="901"/>
      <c r="M1264" s="902"/>
      <c r="N1264" s="903"/>
      <c r="O1264" s="895"/>
      <c r="P1264" s="514"/>
    </row>
    <row r="1265" spans="1:16" s="904" customFormat="1" ht="18.75" customHeight="1" x14ac:dyDescent="0.3">
      <c r="A1265" s="22"/>
      <c r="B1265" s="22"/>
      <c r="C1265" s="896"/>
      <c r="D1265" s="22"/>
      <c r="E1265" s="22"/>
      <c r="F1265" s="897"/>
      <c r="G1265" s="22"/>
      <c r="H1265" s="898"/>
      <c r="I1265" s="897"/>
      <c r="J1265" s="899"/>
      <c r="K1265" s="900"/>
      <c r="L1265" s="901"/>
      <c r="M1265" s="902"/>
      <c r="N1265" s="903"/>
      <c r="O1265" s="895"/>
      <c r="P1265" s="514"/>
    </row>
    <row r="1266" spans="1:16" s="904" customFormat="1" ht="18.75" customHeight="1" x14ac:dyDescent="0.3">
      <c r="A1266" s="22"/>
      <c r="B1266" s="22"/>
      <c r="C1266" s="896"/>
      <c r="D1266" s="22"/>
      <c r="E1266" s="22" t="s">
        <v>2348</v>
      </c>
      <c r="F1266" s="897"/>
      <c r="G1266" s="22"/>
      <c r="H1266" s="898"/>
      <c r="I1266" s="897"/>
      <c r="J1266" s="899" t="s">
        <v>2347</v>
      </c>
      <c r="K1266" s="900"/>
      <c r="L1266" s="901"/>
      <c r="M1266" s="902"/>
      <c r="N1266" s="903"/>
      <c r="O1266" s="895" t="s">
        <v>2356</v>
      </c>
      <c r="P1266" s="514"/>
    </row>
    <row r="1267" spans="1:16" x14ac:dyDescent="0.25">
      <c r="E1267" s="1" t="s">
        <v>3</v>
      </c>
      <c r="O1267" s="127" t="s">
        <v>3</v>
      </c>
    </row>
    <row r="1268" spans="1:16" ht="21.95" customHeight="1" x14ac:dyDescent="0.3">
      <c r="E1268" s="22">
        <f>SUM(E381:E1256)</f>
        <v>77194.958999999944</v>
      </c>
      <c r="J1268" s="943">
        <f>SUM(J381:J1256)</f>
        <v>33797.260000000009</v>
      </c>
      <c r="O1268" s="956">
        <f>SUM(O381:O1256)</f>
        <v>15029940.827352215</v>
      </c>
      <c r="P1268" s="514" t="s">
        <v>2349</v>
      </c>
    </row>
    <row r="1269" spans="1:16" s="904" customFormat="1" ht="18.75" x14ac:dyDescent="0.3">
      <c r="A1269" s="22"/>
      <c r="B1269" s="22"/>
      <c r="C1269" s="896"/>
      <c r="D1269" s="22"/>
      <c r="E1269" s="944">
        <f>SUM(E13:E25)</f>
        <v>1656.94</v>
      </c>
      <c r="F1269" s="897"/>
      <c r="G1269" s="22"/>
      <c r="H1269" s="898"/>
      <c r="I1269" s="897"/>
      <c r="J1269" s="944">
        <f>SUM(J13:J25)</f>
        <v>97.000000000000725</v>
      </c>
      <c r="K1269" s="900"/>
      <c r="L1269" s="901"/>
      <c r="M1269" s="902"/>
      <c r="N1269" s="903"/>
      <c r="O1269" s="956">
        <f>L6</f>
        <v>293661.00000000262</v>
      </c>
      <c r="P1269" s="514" t="s">
        <v>2350</v>
      </c>
    </row>
    <row r="1270" spans="1:16" s="904" customFormat="1" ht="18.75" x14ac:dyDescent="0.3">
      <c r="A1270" s="22"/>
      <c r="B1270" s="22"/>
      <c r="C1270" s="896"/>
      <c r="D1270" s="22"/>
      <c r="E1270" s="22"/>
      <c r="F1270" s="897"/>
      <c r="G1270" s="22"/>
      <c r="H1270" s="898"/>
      <c r="I1270" s="897"/>
      <c r="J1270" s="899"/>
      <c r="K1270" s="900"/>
      <c r="L1270" s="901"/>
      <c r="M1270" s="902"/>
      <c r="N1270" s="903"/>
      <c r="O1270" s="956"/>
      <c r="P1270" s="514"/>
    </row>
    <row r="1271" spans="1:16" s="904" customFormat="1" ht="18.75" x14ac:dyDescent="0.3">
      <c r="A1271" s="22"/>
      <c r="B1271" s="22"/>
      <c r="C1271" s="896"/>
      <c r="D1271" s="22"/>
      <c r="E1271" s="22">
        <f>E1268+E1269</f>
        <v>78851.898999999947</v>
      </c>
      <c r="F1271" s="897"/>
      <c r="G1271" s="22"/>
      <c r="H1271" s="898"/>
      <c r="I1271" s="897"/>
      <c r="J1271" s="22">
        <f>J1268+J1269</f>
        <v>33894.260000000009</v>
      </c>
      <c r="K1271" s="900"/>
      <c r="L1271" s="901"/>
      <c r="M1271" s="902"/>
      <c r="N1271" s="903"/>
      <c r="O1271" s="956">
        <f>O1268+O1269</f>
        <v>15323601.827352216</v>
      </c>
      <c r="P1271" s="514" t="s">
        <v>2351</v>
      </c>
    </row>
    <row r="1272" spans="1:16" s="904" customFormat="1" ht="18.75" x14ac:dyDescent="0.3">
      <c r="A1272" s="22"/>
      <c r="B1272" s="22"/>
      <c r="C1272" s="896"/>
      <c r="D1272" s="22"/>
      <c r="E1272" s="22"/>
      <c r="F1272" s="897"/>
      <c r="G1272" s="22"/>
      <c r="H1272" s="898"/>
      <c r="I1272" s="897"/>
      <c r="J1272" s="899"/>
      <c r="K1272" s="900"/>
      <c r="L1272" s="901"/>
      <c r="M1272" s="902"/>
      <c r="N1272" s="903"/>
      <c r="O1272" s="895"/>
      <c r="P1272" s="514"/>
    </row>
    <row r="1273" spans="1:16" s="904" customFormat="1" ht="18.75" x14ac:dyDescent="0.3">
      <c r="A1273" s="22"/>
      <c r="B1273" s="22"/>
      <c r="C1273" s="896"/>
      <c r="D1273" s="22"/>
      <c r="E1273" s="22"/>
      <c r="F1273" s="897"/>
      <c r="G1273" s="22"/>
      <c r="H1273" s="898"/>
      <c r="I1273" s="897"/>
      <c r="J1273" s="899"/>
      <c r="K1273" s="900"/>
      <c r="L1273" s="901"/>
      <c r="M1273" s="902"/>
      <c r="N1273" s="903"/>
      <c r="O1273" s="895"/>
      <c r="P1273" s="514"/>
    </row>
    <row r="1274" spans="1:16" s="904" customFormat="1" ht="18.75" x14ac:dyDescent="0.3">
      <c r="A1274" s="22"/>
      <c r="B1274" s="22"/>
      <c r="C1274" s="896"/>
      <c r="D1274" s="22"/>
      <c r="E1274" s="22"/>
      <c r="F1274" s="897"/>
      <c r="G1274" s="22"/>
      <c r="H1274" s="898"/>
      <c r="I1274" s="897"/>
      <c r="J1274" s="899"/>
      <c r="K1274" s="900"/>
      <c r="L1274" s="901"/>
      <c r="M1274" s="902"/>
      <c r="N1274" s="903"/>
      <c r="O1274" s="895"/>
      <c r="P1274" s="514"/>
    </row>
    <row r="1275" spans="1:16" s="904" customFormat="1" ht="18.75" x14ac:dyDescent="0.3">
      <c r="A1275" s="22"/>
      <c r="B1275" s="22"/>
      <c r="C1275" s="896"/>
      <c r="D1275" s="22"/>
      <c r="E1275" s="22"/>
      <c r="F1275" s="897"/>
      <c r="G1275" s="22"/>
      <c r="H1275" s="898"/>
      <c r="I1275" s="897"/>
      <c r="J1275" s="899"/>
      <c r="K1275" s="900"/>
      <c r="L1275" s="901"/>
      <c r="M1275" s="902"/>
      <c r="N1275" s="903"/>
      <c r="O1275" s="895"/>
      <c r="P1275" s="514"/>
    </row>
    <row r="1276" spans="1:16" s="904" customFormat="1" ht="18.75" x14ac:dyDescent="0.3">
      <c r="A1276" s="22"/>
      <c r="B1276" s="22"/>
      <c r="C1276" s="896"/>
      <c r="D1276" s="22"/>
      <c r="E1276" s="22"/>
      <c r="F1276" s="897"/>
      <c r="G1276" s="22"/>
      <c r="H1276" s="898"/>
      <c r="I1276" s="897"/>
      <c r="J1276" s="899"/>
      <c r="K1276" s="900"/>
      <c r="L1276" s="901"/>
      <c r="M1276" s="902"/>
      <c r="N1276" s="903"/>
      <c r="O1276" s="895"/>
      <c r="P1276" s="514"/>
    </row>
    <row r="1277" spans="1:16" s="904" customFormat="1" ht="18.75" x14ac:dyDescent="0.3">
      <c r="A1277" s="22"/>
      <c r="B1277" s="22"/>
      <c r="C1277" s="896"/>
      <c r="D1277" s="22"/>
      <c r="E1277" s="22"/>
      <c r="F1277" s="897"/>
      <c r="G1277" s="22"/>
      <c r="H1277" s="898"/>
      <c r="I1277" s="897"/>
      <c r="J1277" s="899"/>
      <c r="K1277" s="900"/>
      <c r="L1277" s="901"/>
      <c r="M1277" s="902"/>
      <c r="N1277" s="903"/>
      <c r="O1277" s="895"/>
      <c r="P1277" s="514"/>
    </row>
    <row r="1278" spans="1:16" s="904" customFormat="1" ht="18.75" x14ac:dyDescent="0.3">
      <c r="A1278" s="22"/>
      <c r="B1278" s="22"/>
      <c r="C1278" s="896"/>
      <c r="D1278" s="22"/>
      <c r="E1278" s="22"/>
      <c r="F1278" s="897"/>
      <c r="G1278" s="22"/>
      <c r="H1278" s="898"/>
      <c r="I1278" s="897"/>
      <c r="J1278" s="899"/>
      <c r="K1278" s="900"/>
      <c r="L1278" s="901"/>
      <c r="M1278" s="902"/>
      <c r="N1278" s="903"/>
      <c r="O1278" s="895"/>
      <c r="P1278" s="514"/>
    </row>
    <row r="1279" spans="1:16" s="904" customFormat="1" ht="18.75" x14ac:dyDescent="0.3">
      <c r="A1279" s="22"/>
      <c r="B1279" s="22"/>
      <c r="C1279" s="896"/>
      <c r="D1279" s="22"/>
      <c r="E1279" s="22"/>
      <c r="F1279" s="897"/>
      <c r="G1279" s="22"/>
      <c r="H1279" s="898"/>
      <c r="I1279" s="897"/>
      <c r="J1279" s="899"/>
      <c r="K1279" s="900"/>
      <c r="L1279" s="901"/>
      <c r="M1279" s="902"/>
      <c r="N1279" s="903"/>
      <c r="O1279" s="895"/>
      <c r="P1279" s="514"/>
    </row>
    <row r="1280" spans="1:16" s="904" customFormat="1" ht="18.75" x14ac:dyDescent="0.3">
      <c r="A1280" s="22"/>
      <c r="B1280" s="22"/>
      <c r="C1280" s="896"/>
      <c r="D1280" s="22"/>
      <c r="E1280" s="22"/>
      <c r="F1280" s="897"/>
      <c r="G1280" s="22"/>
      <c r="H1280" s="898"/>
      <c r="I1280" s="897"/>
      <c r="J1280" s="899"/>
      <c r="K1280" s="900"/>
      <c r="L1280" s="901"/>
      <c r="M1280" s="902"/>
      <c r="N1280" s="903"/>
      <c r="O1280" s="895"/>
      <c r="P1280" s="514"/>
    </row>
    <row r="1281" spans="1:16" s="904" customFormat="1" ht="18.75" x14ac:dyDescent="0.3">
      <c r="A1281" s="22"/>
      <c r="B1281" s="22"/>
      <c r="C1281" s="896"/>
      <c r="D1281" s="22"/>
      <c r="E1281" s="22"/>
      <c r="F1281" s="897"/>
      <c r="G1281" s="22"/>
      <c r="H1281" s="898"/>
      <c r="I1281" s="897"/>
      <c r="J1281" s="899"/>
      <c r="K1281" s="900"/>
      <c r="L1281" s="901"/>
      <c r="M1281" s="902"/>
      <c r="N1281" s="903"/>
      <c r="O1281" s="895"/>
      <c r="P1281" s="514"/>
    </row>
    <row r="1282" spans="1:16" s="904" customFormat="1" ht="18.75" x14ac:dyDescent="0.3">
      <c r="A1282" s="22"/>
      <c r="B1282" s="22"/>
      <c r="C1282" s="896"/>
      <c r="D1282" s="22"/>
      <c r="E1282" s="22"/>
      <c r="F1282" s="897"/>
      <c r="G1282" s="22"/>
      <c r="H1282" s="898"/>
      <c r="I1282" s="897"/>
      <c r="J1282" s="899"/>
      <c r="K1282" s="900"/>
      <c r="L1282" s="901"/>
      <c r="M1282" s="902"/>
      <c r="N1282" s="903"/>
      <c r="O1282" s="895"/>
      <c r="P1282" s="514"/>
    </row>
    <row r="1283" spans="1:16" s="904" customFormat="1" ht="18.75" x14ac:dyDescent="0.3">
      <c r="A1283" s="22"/>
      <c r="B1283" s="22"/>
      <c r="C1283" s="896"/>
      <c r="D1283" s="22"/>
      <c r="E1283" s="22"/>
      <c r="F1283" s="897"/>
      <c r="G1283" s="22"/>
      <c r="H1283" s="898"/>
      <c r="I1283" s="897"/>
      <c r="J1283" s="899"/>
      <c r="K1283" s="900"/>
      <c r="L1283" s="901"/>
      <c r="M1283" s="902"/>
      <c r="N1283" s="903"/>
      <c r="O1283" s="895"/>
      <c r="P1283" s="514"/>
    </row>
    <row r="1284" spans="1:16" s="904" customFormat="1" ht="18.75" x14ac:dyDescent="0.3">
      <c r="A1284" s="22"/>
      <c r="B1284" s="22"/>
      <c r="C1284" s="896"/>
      <c r="D1284" s="22"/>
      <c r="E1284" s="22"/>
      <c r="F1284" s="897"/>
      <c r="G1284" s="22"/>
      <c r="H1284" s="898"/>
      <c r="I1284" s="897"/>
      <c r="J1284" s="899"/>
      <c r="K1284" s="900"/>
      <c r="L1284" s="901"/>
      <c r="M1284" s="902"/>
      <c r="N1284" s="903"/>
      <c r="O1284" s="895"/>
      <c r="P1284" s="514"/>
    </row>
  </sheetData>
  <sortState ref="A14:Q19">
    <sortCondition ref="A14:A19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2017-01-07T14:35:49Z</dcterms:modified>
</cp:coreProperties>
</file>